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trlProps/ctrlProps2.xml" ContentType="application/vnd.ms-excel.controlproperties+xml"/>
  <Override PartName="/xl/ctrlProps/ctrlProps11.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13.xml" ContentType="application/vnd.ms-excel.controlproperties+xml"/>
  <Override PartName="/xl/ctrlProps/ctrlProps5.xml" ContentType="application/vnd.ms-excel.controlproperties+xml"/>
  <Override PartName="/xl/ctrlProps/ctrlProps14.xml" ContentType="application/vnd.ms-excel.controlproperties+xml"/>
  <Override PartName="/xl/ctrlProps/ctrlProps6.xml" ContentType="application/vnd.ms-excel.controlproperties+xml"/>
  <Override PartName="/xl/ctrlProps/ctrlProps8.xml" ContentType="application/vnd.ms-excel.controlproperties+xml"/>
  <Override PartName="/xl/ctrlProps/ctrlProps9.xml" ContentType="application/vnd.ms-excel.controlproperties+xml"/>
  <Override PartName="/xl/ctrlProps/ctrlProps10.xml" ContentType="application/vnd.ms-excel.controlpropertie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16.xml" ContentType="application/vnd.openxmlformats-officedocument.drawing+xml"/>
  <Override PartName="/xl/drawings/drawing7.xml" ContentType="application/vnd.openxmlformats-officedocument.drawing+xml"/>
  <Override PartName="/xl/drawings/vmlDrawing2.vml" ContentType="application/vnd.openxmlformats-officedocument.vmlDrawing"/>
  <Override PartName="/xl/drawings/drawing12.xml" ContentType="application/vnd.openxmlformats-officedocument.drawing+xml"/>
  <Override PartName="/xl/drawings/drawing15.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aily Operation" sheetId="1" state="visible" r:id="rId3"/>
    <sheet name="Contract DB (East)" sheetId="2" state="visible" r:id="rId4"/>
    <sheet name="LongTerm1" sheetId="3" state="visible" r:id="rId5"/>
    <sheet name="Configuration" sheetId="4" state="visible" r:id="rId6"/>
    <sheet name="Correlations" sheetId="5" state="visible" r:id="rId7"/>
    <sheet name="Curves" sheetId="6" state="visible" r:id="rId8"/>
    <sheet name="Codes" sheetId="7" state="visible" r:id="rId9"/>
  </sheets>
  <externalReferences>
    <externalReference r:id="rId10"/>
  </externalReferences>
  <definedNames>
    <definedName function="false" hidden="false" name="BasisCurves" vbProcedure="false">Codes!$N$6:$O$30</definedName>
    <definedName function="false" hidden="false" name="BookCodes" vbProcedure="false">Codes!$G$7:$H$11</definedName>
    <definedName function="false" hidden="false" name="ContractList" vbProcedure="false">'[1]'!$C$9</definedName>
    <definedName function="false" hidden="false" name="CorrelationOne" vbProcedure="false">Correlations!$A$3:$BD$304</definedName>
    <definedName function="false" hidden="false" name="CorrelationTwo" vbProcedure="false">Configuration!$C$16:$E$21</definedName>
    <definedName function="false" hidden="false" name="CorrelFile" vbProcedure="false">Configuration!$D$10</definedName>
    <definedName function="false" hidden="false" name="CorrelPage" vbProcedure="false">Configuration!$D$11</definedName>
    <definedName function="false" hidden="false" name="CurveCodes" vbProcedure="false">Codes!$C$7:$D$200</definedName>
    <definedName function="false" hidden="false" name="CurveNames" vbProcedure="false">Curves!$D$17</definedName>
    <definedName function="false" hidden="false" name="CurveStart" vbProcedure="false">Curves!$D$14</definedName>
    <definedName function="false" hidden="false" name="CurveTbl" vbProcedure="false">Curves!$D$19:$CJ$322</definedName>
    <definedName function="false" hidden="false" name="CurveTypes" vbProcedure="false">Codes!$K$7:$L$15</definedName>
    <definedName function="false" hidden="false" name="DBName" vbProcedure="false">Curves!$D$5</definedName>
    <definedName function="false" hidden="false" name="EndDate" vbProcedure="false">Curves!$H$7</definedName>
    <definedName function="false" hidden="false" name="FetchDate" vbProcedure="false">Curves!$H$5</definedName>
    <definedName function="false" hidden="false" name="GRITable" vbProcedure="false">Configuration!$H$16:$I$20</definedName>
    <definedName function="false" hidden="false" name="IndexCurves" vbProcedure="false">Codes!$Q$6:$Q$16</definedName>
    <definedName function="false" hidden="false" name="IndexMid" vbProcedure="false">Codes!$O$6:$Q$30</definedName>
    <definedName function="false" hidden="false" name="InfoStart" vbProcedure="false">Curves!$D$19</definedName>
    <definedName function="false" hidden="false" name="LiborCurve" vbProcedure="false">Configuration!$D$7</definedName>
    <definedName function="false" hidden="false" name="NymexCurve" vbProcedure="false">Configuration!$D$6</definedName>
    <definedName function="false" hidden="false" name="OffsetDays" vbProcedure="false">Configuration!$D$5</definedName>
    <definedName function="false" hidden="false" name="OmicronTable" vbProcedure="false">Codes!$O$6:$P$30</definedName>
    <definedName function="false" hidden="false" name="Password" vbProcedure="false">Curves!$D$7</definedName>
    <definedName function="false" hidden="false" name="RegionList" vbProcedure="false">Configuration!$H$27</definedName>
    <definedName function="false" hidden="false" name="RegionRptConfig" vbProcedure="false">Configuration!$H$27</definedName>
    <definedName function="false" hidden="false" name="StartDate" vbProcedure="false">Curves!$H$6</definedName>
    <definedName function="false" hidden="false" name="TodayDate" vbProcedure="false">Configuration!$D$3</definedName>
    <definedName function="false" hidden="false" name="UserName" vbProcedure="false">Curves!$D$6</definedName>
    <definedName function="false" hidden="false" localSheetId="0" name="CorrelationTwo" vbProcedure="false">#REF!</definedName>
    <definedName function="false" hidden="false" localSheetId="0" name="GRITable" vbProcedure="false">#REF!</definedName>
    <definedName function="false" hidden="false" localSheetId="0" name="LiborCurve" vbProcedure="false">#REF!</definedName>
    <definedName function="false" hidden="false" localSheetId="0" name="NymexCurve" vbProcedure="false">#REF!</definedName>
    <definedName function="false" hidden="false" localSheetId="0" name="OffsetDays" vbProcedure="false">#REF!</definedName>
    <definedName function="false" hidden="false" localSheetId="0" name="RegionRptConfig" vbProcedure="false">#REF!</definedName>
    <definedName function="false" hidden="false" localSheetId="0" name="TodayDate" vbProcedure="false">#REF!</definedName>
    <definedName function="false" hidden="false" localSheetId="1" name="ContractList" vbProcedure="false">'Contract DB (East)'!$C$9</definedName>
    <definedName function="true" hidden="false" name="xSPRDOPT" vbProcedure="tru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sz val="8"/>
            <color rgb="FF000000"/>
            <rFont val="Tahoma"/>
            <family val="2"/>
          </rPr>
          <t xml:space="preserve">"PATH" here indicates this is a worksheet where a path is valued.</t>
        </r>
      </text>
      <mc:AlternateContent>
        <mc:Choice Requires="v2">
          <commentPr autoFill="true" autoScale="false" colHidden="false" locked="false" rowHidden="false" textHAlign="justify" textVAlign="top">
            <anchor moveWithCells="false" sizeWithCells="false">
              <xdr:from>
                <xdr:col>1</xdr:col>
                <xdr:colOff>16</xdr:colOff>
                <xdr:row>0</xdr:row>
                <xdr:rowOff>3</xdr:rowOff>
              </xdr:from>
              <xdr:to>
                <xdr:col>3</xdr:col>
                <xdr:colOff>94</xdr:colOff>
                <xdr:row>3</xdr:row>
                <xdr:rowOff>14</xdr:rowOff>
              </xdr:to>
            </anchor>
          </commentPr>
        </mc:Choice>
        <mc:Fallback/>
      </mc:AlternateContent>
    </comment>
    <comment ref="A2" authorId="0">
      <text>
        <r>
          <rPr>
            <sz val="8"/>
            <color rgb="FF000000"/>
            <rFont val="Tahoma"/>
            <family val="2"/>
          </rPr>
          <t xml:space="preserve">Used to point to the start of the output information.</t>
        </r>
      </text>
      <mc:AlternateContent>
        <mc:Choice Requires="v2">
          <commentPr autoFill="true" autoScale="false" colHidden="false" locked="false" rowHidden="false" textHAlign="justify" textVAlign="top">
            <anchor moveWithCells="false" sizeWithCells="false">
              <xdr:from>
                <xdr:col>1</xdr:col>
                <xdr:colOff>16</xdr:colOff>
                <xdr:row>0</xdr:row>
                <xdr:rowOff>13</xdr:rowOff>
              </xdr:from>
              <xdr:to>
                <xdr:col>3</xdr:col>
                <xdr:colOff>95</xdr:colOff>
                <xdr:row>4</xdr:row>
                <xdr:rowOff>6</xdr:rowOff>
              </xdr:to>
            </anchor>
          </commentPr>
        </mc:Choice>
        <mc:Fallback/>
      </mc:AlternateContent>
    </comment>
    <comment ref="A3" authorId="0">
      <text>
        <r>
          <rPr>
            <sz val="8"/>
            <color rgb="FF000000"/>
            <rFont val="Tahoma"/>
            <family val="2"/>
          </rPr>
          <t xml:space="preserve">Used to point to Start of Date (for position reporting purposes).</t>
        </r>
      </text>
      <mc:AlternateContent>
        <mc:Choice Requires="v2">
          <commentPr autoFill="true" autoScale="false" colHidden="false" locked="false" rowHidden="false" textHAlign="justify" textVAlign="top">
            <anchor moveWithCells="false" sizeWithCells="false">
              <xdr:from>
                <xdr:col>1</xdr:col>
                <xdr:colOff>16</xdr:colOff>
                <xdr:row>1</xdr:row>
                <xdr:rowOff>13</xdr:rowOff>
              </xdr:from>
              <xdr:to>
                <xdr:col>3</xdr:col>
                <xdr:colOff>95</xdr:colOff>
                <xdr:row>5</xdr:row>
                <xdr:rowOff>11</xdr:rowOff>
              </xdr:to>
            </anchor>
          </commentPr>
        </mc:Choice>
        <mc:Fallback/>
      </mc:AlternateContent>
    </comment>
    <comment ref="A4" authorId="0">
      <text>
        <r>
          <rPr>
            <sz val="8"/>
            <color rgb="FF000000"/>
            <rFont val="Tahoma"/>
            <family val="2"/>
          </rPr>
          <t xml:space="preserve">Used to point to Start of Receipt Positions (for position reporting purposes).</t>
        </r>
      </text>
      <mc:AlternateContent>
        <mc:Choice Requires="v2">
          <commentPr autoFill="true" autoScale="false" colHidden="false" locked="false" rowHidden="false" textHAlign="justify" textVAlign="top">
            <anchor moveWithCells="false" sizeWithCells="false">
              <xdr:from>
                <xdr:col>1</xdr:col>
                <xdr:colOff>16</xdr:colOff>
                <xdr:row>2</xdr:row>
                <xdr:rowOff>13</xdr:rowOff>
              </xdr:from>
              <xdr:to>
                <xdr:col>3</xdr:col>
                <xdr:colOff>95</xdr:colOff>
                <xdr:row>6</xdr:row>
                <xdr:rowOff>16</xdr:rowOff>
              </xdr:to>
            </anchor>
          </commentPr>
        </mc:Choice>
        <mc:Fallback/>
      </mc:AlternateContent>
    </comment>
    <comment ref="A5" authorId="0">
      <text>
        <r>
          <rPr>
            <sz val="8"/>
            <color rgb="FF000000"/>
            <rFont val="Tahoma"/>
            <family val="2"/>
          </rPr>
          <t xml:space="preserve">Used to point to Receipt curve (for position reporting purposes).</t>
        </r>
      </text>
      <mc:AlternateContent>
        <mc:Choice Requires="v2">
          <commentPr autoFill="true" autoScale="false" colHidden="false" locked="false" rowHidden="false" textHAlign="justify" textVAlign="top">
            <anchor moveWithCells="false" sizeWithCells="false">
              <xdr:from>
                <xdr:col>1</xdr:col>
                <xdr:colOff>16</xdr:colOff>
                <xdr:row>3</xdr:row>
                <xdr:rowOff>8</xdr:rowOff>
              </xdr:from>
              <xdr:to>
                <xdr:col>3</xdr:col>
                <xdr:colOff>95</xdr:colOff>
                <xdr:row>7</xdr:row>
                <xdr:rowOff>11</xdr:rowOff>
              </xdr:to>
            </anchor>
          </commentPr>
        </mc:Choice>
        <mc:Fallback/>
      </mc:AlternateContent>
    </comment>
    <comment ref="A6" authorId="0">
      <text>
        <r>
          <rPr>
            <sz val="8"/>
            <color rgb="FF000000"/>
            <rFont val="Tahoma"/>
            <family val="2"/>
          </rPr>
          <t xml:space="preserve">Used to point to Receipt curve (for position reporting purposes).</t>
        </r>
      </text>
      <mc:AlternateContent>
        <mc:Choice Requires="v2">
          <commentPr autoFill="true" autoScale="false" colHidden="false" locked="false" rowHidden="false" textHAlign="justify" textVAlign="top">
            <anchor moveWithCells="false" sizeWithCells="false">
              <xdr:from>
                <xdr:col>1</xdr:col>
                <xdr:colOff>16</xdr:colOff>
                <xdr:row>4</xdr:row>
                <xdr:rowOff>8</xdr:rowOff>
              </xdr:from>
              <xdr:to>
                <xdr:col>3</xdr:col>
                <xdr:colOff>95</xdr:colOff>
                <xdr:row>8</xdr:row>
                <xdr:rowOff>11</xdr:rowOff>
              </xdr:to>
            </anchor>
          </commentPr>
        </mc:Choice>
        <mc:Fallback/>
      </mc:AlternateContent>
    </comment>
    <comment ref="A7" authorId="0">
      <text>
        <r>
          <rPr>
            <sz val="8"/>
            <color rgb="FF000000"/>
            <rFont val="Tahoma"/>
            <family val="2"/>
          </rPr>
          <t xml:space="preserve">Used to point to Receipt curve (for position reporting purposes).</t>
        </r>
      </text>
      <mc:AlternateContent>
        <mc:Choice Requires="v2">
          <commentPr autoFill="true" autoScale="false" colHidden="false" locked="false" rowHidden="false" textHAlign="justify" textVAlign="top">
            <anchor moveWithCells="false" sizeWithCells="false">
              <xdr:from>
                <xdr:col>1</xdr:col>
                <xdr:colOff>16</xdr:colOff>
                <xdr:row>5</xdr:row>
                <xdr:rowOff>8</xdr:rowOff>
              </xdr:from>
              <xdr:to>
                <xdr:col>3</xdr:col>
                <xdr:colOff>95</xdr:colOff>
                <xdr:row>9</xdr:row>
                <xdr:rowOff>11</xdr:rowOff>
              </xdr:to>
            </anchor>
          </commentPr>
        </mc:Choice>
        <mc:Fallback/>
      </mc:AlternateContent>
    </comment>
    <comment ref="G7" authorId="0">
      <text>
        <r>
          <rPr>
            <sz val="8"/>
            <color rgb="FF000000"/>
            <rFont val="Tahoma"/>
            <family val="2"/>
          </rPr>
          <t xml:space="preserve">This field will be the later of contract start date or prompt month.</t>
        </r>
      </text>
      <mc:AlternateContent>
        <mc:Choice Requires="v2">
          <commentPr autoFill="true" autoScale="false" colHidden="false" locked="false" rowHidden="false" textHAlign="justify" textVAlign="top">
            <anchor moveWithCells="false" sizeWithCells="false">
              <xdr:from>
                <xdr:col>7</xdr:col>
                <xdr:colOff>58</xdr:colOff>
                <xdr:row>5</xdr:row>
                <xdr:rowOff>0</xdr:rowOff>
              </xdr:from>
              <xdr:to>
                <xdr:col>10</xdr:col>
                <xdr:colOff>16</xdr:colOff>
                <xdr:row>6</xdr:row>
                <xdr:rowOff>17</xdr:rowOff>
              </xdr:to>
            </anchor>
          </commentPr>
        </mc:Choice>
        <mc:Fallback/>
      </mc:AlternateContent>
    </comment>
    <comment ref="H19" authorId="0">
      <text>
        <r>
          <rPr>
            <sz val="8"/>
            <color rgb="FF000000"/>
            <rFont val="Tahoma"/>
            <family val="0"/>
          </rPr>
          <t xml:space="preserve">Total Receipt Price = (NYMEX + Receipt Pt Basis + Receipt Pt Index + Index Adjustment) grossed up for fuel rate
</t>
        </r>
      </text>
      <mc:AlternateContent>
        <mc:Choice Requires="v2">
          <commentPr autoFill="true" autoScale="false" colHidden="false" locked="false" rowHidden="false" textHAlign="justify" textVAlign="top">
            <anchor moveWithCells="false" sizeWithCells="false">
              <xdr:from>
                <xdr:col>8</xdr:col>
                <xdr:colOff>105</xdr:colOff>
                <xdr:row>17</xdr:row>
                <xdr:rowOff>8</xdr:rowOff>
              </xdr:from>
              <xdr:to>
                <xdr:col>15</xdr:col>
                <xdr:colOff>113</xdr:colOff>
                <xdr:row>18</xdr:row>
                <xdr:rowOff>49</xdr:rowOff>
              </xdr:to>
            </anchor>
          </commentPr>
        </mc:Choice>
        <mc:Fallback/>
      </mc:AlternateContent>
    </comment>
    <comment ref="I19" authorId="0">
      <text>
        <r>
          <rPr>
            <sz val="8"/>
            <color rgb="FF000000"/>
            <rFont val="Tahoma"/>
            <family val="0"/>
          </rPr>
          <t xml:space="preserve">Total Delivery Price = (NYMEX + Delivery Pt Basis + Delivery Pt Index + Index Adjustment)</t>
        </r>
      </text>
      <mc:AlternateContent>
        <mc:Choice Requires="v2">
          <commentPr autoFill="true" autoScale="false" colHidden="false" locked="false" rowHidden="false" textHAlign="justify" textVAlign="top">
            <anchor moveWithCells="false" sizeWithCells="false">
              <xdr:from>
                <xdr:col>9</xdr:col>
                <xdr:colOff>16</xdr:colOff>
                <xdr:row>17</xdr:row>
                <xdr:rowOff>8</xdr:rowOff>
              </xdr:from>
              <xdr:to>
                <xdr:col>16</xdr:col>
                <xdr:colOff>27</xdr:colOff>
                <xdr:row>18</xdr:row>
                <xdr:rowOff>49</xdr:rowOff>
              </xdr:to>
            </anchor>
          </commentPr>
        </mc:Choice>
        <mc:Fallback/>
      </mc:AlternateContent>
    </comment>
    <comment ref="K19" authorId="0">
      <text>
        <r>
          <rPr>
            <sz val="8"/>
            <color rgb="FF000000"/>
            <rFont val="Tahoma"/>
            <family val="0"/>
          </rPr>
          <t xml:space="preserve">Intrinsic Value = Value of gas at delivery point less receipt point price and variable transport charges</t>
        </r>
      </text>
      <mc:AlternateContent>
        <mc:Choice Requires="v2">
          <commentPr autoFill="true" autoScale="false" colHidden="false" locked="false" rowHidden="false" textHAlign="justify" textVAlign="top">
            <anchor moveWithCells="false" sizeWithCells="false">
              <xdr:from>
                <xdr:col>11</xdr:col>
                <xdr:colOff>105</xdr:colOff>
                <xdr:row>17</xdr:row>
                <xdr:rowOff>8</xdr:rowOff>
              </xdr:from>
              <xdr:to>
                <xdr:col>18</xdr:col>
                <xdr:colOff>5</xdr:colOff>
                <xdr:row>18</xdr:row>
                <xdr:rowOff>47</xdr:rowOff>
              </xdr:to>
            </anchor>
          </commentPr>
        </mc:Choice>
        <mc:Fallback/>
      </mc:AlternateContent>
    </comment>
    <comment ref="L19" authorId="0">
      <text>
        <r>
          <rPr>
            <sz val="8"/>
            <color rgb="FF000000"/>
            <rFont val="Tahoma"/>
            <family val="2"/>
          </rPr>
          <t xml:space="preserve">Extrinsic Value = Total Value of Option less Intrinsic Value
   (The value of an option = Intrinsic Value + Extrinsic (Time) Value)</t>
        </r>
      </text>
      <mc:AlternateContent>
        <mc:Choice Requires="v2">
          <commentPr autoFill="true" autoScale="false" colHidden="false" locked="false" rowHidden="false" textHAlign="justify" textVAlign="top">
            <anchor moveWithCells="false" sizeWithCells="false">
              <xdr:from>
                <xdr:col>13</xdr:col>
                <xdr:colOff>75</xdr:colOff>
                <xdr:row>17</xdr:row>
                <xdr:rowOff>8</xdr:rowOff>
              </xdr:from>
              <xdr:to>
                <xdr:col>18</xdr:col>
                <xdr:colOff>70</xdr:colOff>
                <xdr:row>18</xdr:row>
                <xdr:rowOff>51</xdr:rowOff>
              </xdr:to>
            </anchor>
          </commentPr>
        </mc:Choice>
        <mc:Fallback/>
      </mc:AlternateContent>
    </comment>
    <comment ref="AM3" authorId="0">
      <text>
        <r>
          <rPr>
            <sz val="8"/>
            <color rgb="FF000000"/>
            <rFont val="Tahoma"/>
            <family val="0"/>
          </rPr>
          <t xml:space="preserve">This table has the responsibility of searching through the database records for this path's record number and then pull all volume and rate information by month.  Prior to pulling the information, it must first determine the appropriate tier for the month.  Once determined, that tier's information is loaded into this table for use by the calculation sheet.
</t>
        </r>
      </text>
      <mc:AlternateContent>
        <mc:Choice Requires="v2">
          <commentPr autoFill="true" autoScale="false" colHidden="false" locked="false" rowHidden="false" textHAlign="justify" textVAlign="top">
            <anchor moveWithCells="false" sizeWithCells="false">
              <xdr:from>
                <xdr:col>37</xdr:col>
                <xdr:colOff>42</xdr:colOff>
                <xdr:row>0</xdr:row>
                <xdr:rowOff>14</xdr:rowOff>
              </xdr:from>
              <xdr:to>
                <xdr:col>45</xdr:col>
                <xdr:colOff>55</xdr:colOff>
                <xdr:row>4</xdr:row>
                <xdr:rowOff>3</xdr:rowOff>
              </xdr:to>
            </anchor>
          </commentPr>
        </mc:Choice>
        <mc:Fallback/>
      </mc:AlternateContent>
    </comment>
  </commentList>
</comments>
</file>

<file path=xl/sharedStrings.xml><?xml version="1.0" encoding="utf-8"?>
<sst xmlns="http://schemas.openxmlformats.org/spreadsheetml/2006/main" count="1165" uniqueCount="539">
  <si>
    <t xml:space="preserve">T r a n s p o r t a t i o n   M o d e l</t>
  </si>
  <si>
    <t xml:space="preserve">Daily Operations Page</t>
  </si>
  <si>
    <t xml:space="preserve">Today</t>
  </si>
  <si>
    <t xml:space="preserve">Full Operation</t>
  </si>
  <si>
    <t xml:space="preserve">Subset Operations</t>
  </si>
  <si>
    <t xml:space="preserve">Reporting</t>
  </si>
  <si>
    <t xml:space="preserve">Notes:</t>
  </si>
  <si>
    <t xml:space="preserve">Due to the complexity of this model, please use CTRL-ALT-F9 to make sure the model is fully recalculated before printing reports.</t>
  </si>
  <si>
    <t xml:space="preserve">DB</t>
  </si>
  <si>
    <t xml:space="preserve">Database Operations</t>
  </si>
  <si>
    <t xml:space="preserve">DB Key (Rec No)</t>
  </si>
  <si>
    <t xml:space="preserve">TRANSPORTATION CONTRACT INFORMATION</t>
  </si>
  <si>
    <t xml:space="preserve">Pipeline</t>
  </si>
  <si>
    <t xml:space="preserve">Cranberry</t>
  </si>
  <si>
    <t xml:space="preserve">Receipt</t>
  </si>
  <si>
    <t xml:space="preserve">Delivery</t>
  </si>
  <si>
    <t xml:space="preserve">Start</t>
  </si>
  <si>
    <t xml:space="preserve">End</t>
  </si>
  <si>
    <t xml:space="preserve">Contract #</t>
  </si>
  <si>
    <t xml:space="preserve">TCO</t>
  </si>
  <si>
    <t xml:space="preserve">CNG</t>
  </si>
  <si>
    <t xml:space="preserve">Tier1</t>
  </si>
  <si>
    <t xml:space="preserve">Tier2</t>
  </si>
  <si>
    <t xml:space="preserve">Tier3</t>
  </si>
  <si>
    <t xml:space="preserve">Tier4</t>
  </si>
  <si>
    <t xml:space="preserve">Months</t>
  </si>
  <si>
    <t xml:space="preserve">All</t>
  </si>
  <si>
    <t xml:space="preserve">(none)</t>
  </si>
  <si>
    <t xml:space="preserve">Volume</t>
  </si>
  <si>
    <t xml:space="preserve">Commodity</t>
  </si>
  <si>
    <t xml:space="preserve">Fuel Rate</t>
  </si>
  <si>
    <t xml:space="preserve">Demand</t>
  </si>
  <si>
    <t xml:space="preserve">Surcharge</t>
  </si>
  <si>
    <t xml:space="preserve">RecPt Index Adj</t>
  </si>
  <si>
    <t xml:space="preserve">DelPt Index Adj</t>
  </si>
  <si>
    <t xml:space="preserve">Receipt Basis</t>
  </si>
  <si>
    <t xml:space="preserve">Delivery Basis</t>
  </si>
  <si>
    <t xml:space="preserve">Region</t>
  </si>
  <si>
    <t xml:space="preserve">Receipt Index</t>
  </si>
  <si>
    <t xml:space="preserve">Delivery Index</t>
  </si>
  <si>
    <t xml:space="preserve">East</t>
  </si>
  <si>
    <t xml:space="preserve">Receipt Omicron</t>
  </si>
  <si>
    <t xml:space="preserve">Delivery Omicron</t>
  </si>
  <si>
    <t xml:space="preserve">Include Variable GRI (Y/N)</t>
  </si>
  <si>
    <t xml:space="preserve">Correlation Col</t>
  </si>
  <si>
    <t xml:space="preserve">N</t>
  </si>
  <si>
    <t xml:space="preserve">Comments</t>
  </si>
  <si>
    <t xml:space="preserve">LONGTERMPATH</t>
  </si>
  <si>
    <t xml:space="preserve">Record Number</t>
  </si>
  <si>
    <t xml:space="preserve">O U T P U T   S U M M A R Y</t>
  </si>
  <si>
    <t xml:space="preserve">I N T E R M E D I A T E   C A L C U L A T I O N S</t>
  </si>
  <si>
    <t xml:space="preserve">I N T E R M E D I A T E   G R E E K S</t>
  </si>
  <si>
    <t xml:space="preserve">P R I O R    D A Y   C A L C U L A T I O N S</t>
  </si>
  <si>
    <t xml:space="preserve">Roll Schedule</t>
  </si>
  <si>
    <t xml:space="preserve">Prior Day</t>
  </si>
  <si>
    <t xml:space="preserve">Change</t>
  </si>
  <si>
    <t xml:space="preserve">Receipt Basis Column</t>
  </si>
  <si>
    <t xml:space="preserve">Nymex Curve</t>
  </si>
  <si>
    <t xml:space="preserve">Month</t>
  </si>
  <si>
    <t xml:space="preserve">Tier</t>
  </si>
  <si>
    <t xml:space="preserve">Asset Value</t>
  </si>
  <si>
    <t xml:space="preserve">Receipt Index Column</t>
  </si>
  <si>
    <t xml:space="preserve">Nymex Column</t>
  </si>
  <si>
    <t xml:space="preserve">Valued as Of</t>
  </si>
  <si>
    <t xml:space="preserve">Delivery Basis Column</t>
  </si>
  <si>
    <t xml:space="preserve">Libor Curve</t>
  </si>
  <si>
    <t xml:space="preserve">NPV</t>
  </si>
  <si>
    <t xml:space="preserve">Delivery Index Column</t>
  </si>
  <si>
    <t xml:space="preserve">Libor Column</t>
  </si>
  <si>
    <t xml:space="preserve">Start Date</t>
  </si>
  <si>
    <t xml:space="preserve">Price Component</t>
  </si>
  <si>
    <t xml:space="preserve">Omicron R</t>
  </si>
  <si>
    <t xml:space="preserve">Omicron NG</t>
  </si>
  <si>
    <t xml:space="preserve">Price</t>
  </si>
  <si>
    <t xml:space="preserve"> </t>
  </si>
  <si>
    <t xml:space="preserve">End Date</t>
  </si>
  <si>
    <t xml:space="preserve">Basis Component</t>
  </si>
  <si>
    <t xml:space="preserve">Omicron D</t>
  </si>
  <si>
    <t xml:space="preserve">Omicron NG Col</t>
  </si>
  <si>
    <t xml:space="preserve">R / D Basis</t>
  </si>
  <si>
    <t xml:space="preserve">Index Component</t>
  </si>
  <si>
    <t xml:space="preserve">R / D Index</t>
  </si>
  <si>
    <t xml:space="preserve">Status Messages</t>
  </si>
  <si>
    <t xml:space="preserve">Fuel Component</t>
  </si>
  <si>
    <t xml:space="preserve">Variable GRI Factor</t>
  </si>
  <si>
    <t xml:space="preserve">Fuel</t>
  </si>
  <si>
    <t xml:space="preserve">Variable Charges</t>
  </si>
  <si>
    <t xml:space="preserve">Var Charges</t>
  </si>
  <si>
    <t xml:space="preserve">Delta</t>
  </si>
  <si>
    <t xml:space="preserve">DB Page</t>
  </si>
  <si>
    <t xml:space="preserve">Gamma</t>
  </si>
  <si>
    <t xml:space="preserve">Record Ndx</t>
  </si>
  <si>
    <t xml:space="preserve">Theta</t>
  </si>
  <si>
    <t xml:space="preserve">Vega</t>
  </si>
  <si>
    <t xml:space="preserve">Rho</t>
  </si>
  <si>
    <t xml:space="preserve">Drift</t>
  </si>
  <si>
    <t xml:space="preserve">R / D Value</t>
  </si>
  <si>
    <t xml:space="preserve">Expiration Date</t>
  </si>
  <si>
    <t xml:space="preserve">PV Vol</t>
  </si>
  <si>
    <t xml:space="preserve">Receipt Price</t>
  </si>
  <si>
    <t xml:space="preserve">Delivery Price</t>
  </si>
  <si>
    <t xml:space="preserve">PV'ed Intrinsic Value</t>
  </si>
  <si>
    <t xml:space="preserve">PV'ed Extrinsic (Time) Value</t>
  </si>
  <si>
    <t xml:space="preserve">Receipt Price Volatility</t>
  </si>
  <si>
    <t xml:space="preserve">Delivery Price Volatility</t>
  </si>
  <si>
    <t xml:space="preserve">Correlation</t>
  </si>
  <si>
    <t xml:space="preserve">Daily Opt Price</t>
  </si>
  <si>
    <t xml:space="preserve">Delta Value</t>
  </si>
  <si>
    <t xml:space="preserve">Gamma Value</t>
  </si>
  <si>
    <t xml:space="preserve">Theta Value</t>
  </si>
  <si>
    <t xml:space="preserve">Vega Value</t>
  </si>
  <si>
    <t xml:space="preserve">Rho Value</t>
  </si>
  <si>
    <t xml:space="preserve">Drift Value</t>
  </si>
  <si>
    <t xml:space="preserve">Days In Month</t>
  </si>
  <si>
    <t xml:space="preserve">Valid Month Factor</t>
  </si>
  <si>
    <t xml:space="preserve">Days Until First of Month</t>
  </si>
  <si>
    <t xml:space="preserve">Days From Yesterday</t>
  </si>
  <si>
    <t xml:space="preserve">Nymex</t>
  </si>
  <si>
    <t xml:space="preserve">Variable Transport Charges</t>
  </si>
  <si>
    <t xml:space="preserve">Fuel Cost</t>
  </si>
  <si>
    <t xml:space="preserve">Libor</t>
  </si>
  <si>
    <t xml:space="preserve">Discount Factor</t>
  </si>
  <si>
    <t xml:space="preserve">PV Fuel Vols</t>
  </si>
  <si>
    <t xml:space="preserve">Omicron (NG)</t>
  </si>
  <si>
    <t xml:space="preserve">Omicron (Receipt)</t>
  </si>
  <si>
    <t xml:space="preserve">Omicron (Delivery)</t>
  </si>
  <si>
    <t xml:space="preserve">Receipt Price Change</t>
  </si>
  <si>
    <t xml:space="preserve">Delivery Price Change</t>
  </si>
  <si>
    <t xml:space="preserve">Receipt Volatility Change</t>
  </si>
  <si>
    <t xml:space="preserve">Delivery Volatility Change</t>
  </si>
  <si>
    <t xml:space="preserve">Receipt Gamma</t>
  </si>
  <si>
    <t xml:space="preserve">Delivery Gamma</t>
  </si>
  <si>
    <t xml:space="preserve">Cross Gamma</t>
  </si>
  <si>
    <t xml:space="preserve">Annualized Theta</t>
  </si>
  <si>
    <t xml:space="preserve">Receipt Vega</t>
  </si>
  <si>
    <t xml:space="preserve">Delivery Vega</t>
  </si>
  <si>
    <t xml:space="preserve">Receipt Delta</t>
  </si>
  <si>
    <t xml:space="preserve">Delivery Delta</t>
  </si>
  <si>
    <t xml:space="preserve">Fetch Curves Through</t>
  </si>
  <si>
    <t xml:space="preserve">Increment Days</t>
  </si>
  <si>
    <t xml:space="preserve">Nymex Mid</t>
  </si>
  <si>
    <t xml:space="preserve">Libor AA</t>
  </si>
  <si>
    <t xml:space="preserve">Nymex Vol</t>
  </si>
  <si>
    <t xml:space="preserve">Todo</t>
  </si>
  <si>
    <t xml:space="preserve">Correlation File</t>
  </si>
  <si>
    <t xml:space="preserve">O:\Transport\TransportY2K\Correlation Mids.xls</t>
  </si>
  <si>
    <t xml:space="preserve">  (full path name with extention)</t>
  </si>
  <si>
    <t xml:space="preserve">Complete Add/Edit/Copy</t>
  </si>
  <si>
    <t xml:space="preserve">Page to Import</t>
  </si>
  <si>
    <t xml:space="preserve">Grabthis</t>
  </si>
  <si>
    <t xml:space="preserve">   (name of page from correlation file)</t>
  </si>
  <si>
    <t xml:space="preserve">Additional reports?</t>
  </si>
  <si>
    <t xml:space="preserve">Cell of First Curve</t>
  </si>
  <si>
    <t xml:space="preserve">B1</t>
  </si>
  <si>
    <t xml:space="preserve">   (cell address of first curve name on import page - ie: A4)</t>
  </si>
  <si>
    <t xml:space="preserve">Imbedded help</t>
  </si>
  <si>
    <t xml:space="preserve">Figure out error where code modify breaks RollToPrior procedure</t>
  </si>
  <si>
    <t xml:space="preserve">Documentation</t>
  </si>
  <si>
    <t xml:space="preserve">Correlation Table</t>
  </si>
  <si>
    <t xml:space="preserve">Variable GRI Charges</t>
  </si>
  <si>
    <t xml:space="preserve">Fix calcs that end prior to end of the month</t>
  </si>
  <si>
    <t xml:space="preserve">Date Ranges for Position Reports</t>
  </si>
  <si>
    <t xml:space="preserve">Region List and P&amp;L Rpt Configuration</t>
  </si>
  <si>
    <t xml:space="preserve">Position 1</t>
  </si>
  <si>
    <t xml:space="preserve">Region List</t>
  </si>
  <si>
    <t xml:space="preserve">Include in P&amp;L (Y/N)</t>
  </si>
  <si>
    <t xml:space="preserve">P&amp;L Group</t>
  </si>
  <si>
    <t xml:space="preserve">Position 2</t>
  </si>
  <si>
    <t xml:space="preserve">Position 3</t>
  </si>
  <si>
    <t xml:space="preserve">Central</t>
  </si>
  <si>
    <t xml:space="preserve">1</t>
  </si>
  <si>
    <t xml:space="preserve">Position 4</t>
  </si>
  <si>
    <t xml:space="preserve">West</t>
  </si>
  <si>
    <t xml:space="preserve">Position 5</t>
  </si>
  <si>
    <t xml:space="preserve">East </t>
  </si>
  <si>
    <t xml:space="preserve">Y</t>
  </si>
  <si>
    <t xml:space="preserve">Position 6</t>
  </si>
  <si>
    <t xml:space="preserve">Position 7</t>
  </si>
  <si>
    <t xml:space="preserve">Position 8</t>
  </si>
  <si>
    <t xml:space="preserve">Position 9</t>
  </si>
  <si>
    <t xml:space="preserve">Position 10</t>
  </si>
  <si>
    <t xml:space="preserve">Position 11</t>
  </si>
  <si>
    <t xml:space="preserve">Position 12</t>
  </si>
  <si>
    <t xml:space="preserve">Position 13</t>
  </si>
  <si>
    <t xml:space="preserve">IF-COLGUL/RAYNE</t>
  </si>
  <si>
    <t xml:space="preserve">CGPR-NIAGARA</t>
  </si>
  <si>
    <t xml:space="preserve">IF-NNG/VENT</t>
  </si>
  <si>
    <t xml:space="preserve">IF-MONCHY</t>
  </si>
  <si>
    <t xml:space="preserve">IF-NGPLTXOK</t>
  </si>
  <si>
    <t xml:space="preserve">IF-ELPO/SJ</t>
  </si>
  <si>
    <t xml:space="preserve">IF-EPSJ(BONDAD)</t>
  </si>
  <si>
    <t xml:space="preserve">NGI-SOCAL</t>
  </si>
  <si>
    <t xml:space="preserve">CGPR-KINGSGATE</t>
  </si>
  <si>
    <t xml:space="preserve">IF-TRANSCO/Z1</t>
  </si>
  <si>
    <t xml:space="preserve">IF-TRANSCO/Z3</t>
  </si>
  <si>
    <t xml:space="preserve">Tetco STX</t>
  </si>
  <si>
    <t xml:space="preserve">Tenn Z0</t>
  </si>
  <si>
    <t xml:space="preserve">IF-TENN/LA</t>
  </si>
  <si>
    <t xml:space="preserve">IF-TRANSCO/Z2</t>
  </si>
  <si>
    <t xml:space="preserve">WLA</t>
  </si>
  <si>
    <t xml:space="preserve">ELA</t>
  </si>
  <si>
    <t xml:space="preserve">M1</t>
  </si>
  <si>
    <t xml:space="preserve">ETX</t>
  </si>
  <si>
    <t xml:space="preserve">Tenn Z1</t>
  </si>
  <si>
    <t xml:space="preserve">Texas Gas SL</t>
  </si>
  <si>
    <t xml:space="preserve">CNG-S</t>
  </si>
  <si>
    <t xml:space="preserve">IF-ANR/LA</t>
  </si>
  <si>
    <t xml:space="preserve">IF-NNG/TOK</t>
  </si>
  <si>
    <t xml:space="preserve">IF-TGT/ZSL</t>
  </si>
  <si>
    <t xml:space="preserve">IF-NWPL_ROCKY_M</t>
  </si>
  <si>
    <t xml:space="preserve">IF-ELPO/PERMIAN</t>
  </si>
  <si>
    <t xml:space="preserve">IF-ANR/OK</t>
  </si>
  <si>
    <t xml:space="preserve">IF-COLGULF/LA</t>
  </si>
  <si>
    <t xml:space="preserve">NGI-CHI. GATE</t>
  </si>
  <si>
    <t xml:space="preserve">IF-NORAM/WEST</t>
  </si>
  <si>
    <t xml:space="preserve">IF-PAN/TX/OK</t>
  </si>
  <si>
    <t xml:space="preserve">IF-TRUNKL/LA</t>
  </si>
  <si>
    <t xml:space="preserve">NGI-MICH_CG</t>
  </si>
  <si>
    <t xml:space="preserve">IF-NGPL/STX</t>
  </si>
  <si>
    <t xml:space="preserve">IF-NGPL/MIDCON</t>
  </si>
  <si>
    <t xml:space="preserve">NGI/CHI. GATE</t>
  </si>
  <si>
    <t xml:space="preserve">IF-FGT/Z2</t>
  </si>
  <si>
    <t xml:space="preserve">IF-CGT/APPALAC</t>
  </si>
  <si>
    <t xml:space="preserve">IF-TRANSCO/Z6</t>
  </si>
  <si>
    <t xml:space="preserve">IF-NGPL/LA</t>
  </si>
  <si>
    <t xml:space="preserve">IF-WAHA-TX</t>
  </si>
  <si>
    <t xml:space="preserve">NGI-PGE/CG</t>
  </si>
  <si>
    <t xml:space="preserve">NGI-MALIN</t>
  </si>
  <si>
    <t xml:space="preserve">Tetco M3</t>
  </si>
  <si>
    <t xml:space="preserve">M3</t>
  </si>
  <si>
    <t xml:space="preserve">IF-TENN/Z6</t>
  </si>
  <si>
    <t xml:space="preserve">Tenn Z5</t>
  </si>
  <si>
    <t xml:space="preserve">Tenn Z3</t>
  </si>
  <si>
    <t xml:space="preserve">Texas Gas Z4</t>
  </si>
  <si>
    <t xml:space="preserve">Leidy</t>
  </si>
  <si>
    <t xml:space="preserve">MICH_CG-GD</t>
  </si>
  <si>
    <t xml:space="preserve">IF-NNG/DEMARCAT</t>
  </si>
  <si>
    <t xml:space="preserve">CGPR-DAWN</t>
  </si>
  <si>
    <t xml:space="preserve">MICH/CONS</t>
  </si>
  <si>
    <t xml:space="preserve">IF-FGT/MKTAREA</t>
  </si>
  <si>
    <t xml:space="preserve">IF-CNG/APPALACH</t>
  </si>
  <si>
    <t xml:space="preserve">IF-COLGULF/RAYNE</t>
  </si>
  <si>
    <t xml:space="preserve">Database Connection Parameters</t>
  </si>
  <si>
    <t xml:space="preserve">Curve Parameters</t>
  </si>
  <si>
    <t xml:space="preserve">Database Name</t>
  </si>
  <si>
    <t xml:space="preserve">EGSPROD32</t>
  </si>
  <si>
    <t xml:space="preserve">Fetch As Of</t>
  </si>
  <si>
    <t xml:space="preserve">UserId</t>
  </si>
  <si>
    <t xml:space="preserve">MHAYS_PC</t>
  </si>
  <si>
    <t xml:space="preserve">Password</t>
  </si>
  <si>
    <t xml:space="preserve">Fetch</t>
  </si>
  <si>
    <t xml:space="preserve">Last Updated</t>
  </si>
  <si>
    <t xml:space="preserve">Curve Date</t>
  </si>
  <si>
    <t xml:space="preserve">Curve Code</t>
  </si>
  <si>
    <t xml:space="preserve">NG</t>
  </si>
  <si>
    <t xml:space="preserve">INT</t>
  </si>
  <si>
    <t xml:space="preserve">NG_OMICRON_1</t>
  </si>
  <si>
    <t xml:space="preserve">NG_OMICRON_2</t>
  </si>
  <si>
    <t xml:space="preserve">NG_OMICRON_3</t>
  </si>
  <si>
    <t xml:space="preserve">NG_OMICRON_4</t>
  </si>
  <si>
    <t xml:space="preserve">NG_OMICRON_5</t>
  </si>
  <si>
    <t xml:space="preserve">NG_OMICRON_6</t>
  </si>
  <si>
    <t xml:space="preserve">NG_OMICRON_7</t>
  </si>
  <si>
    <t xml:space="preserve">NG_OMICRON_8</t>
  </si>
  <si>
    <t xml:space="preserve">NG_OMICRON_9</t>
  </si>
  <si>
    <t xml:space="preserve">NG_OMICRON_10</t>
  </si>
  <si>
    <t xml:space="preserve">NG_OMICRON_11</t>
  </si>
  <si>
    <t xml:space="preserve">NG_OMICRON_12</t>
  </si>
  <si>
    <t xml:space="preserve">IF-HEHUB</t>
  </si>
  <si>
    <t xml:space="preserve">NW STANF/1ST-GD</t>
  </si>
  <si>
    <t xml:space="preserve">NAT/FUEL/LEIDY</t>
  </si>
  <si>
    <t xml:space="preserve">IF-FGT/Z1</t>
  </si>
  <si>
    <t xml:space="preserve">IF-FGT/Z3</t>
  </si>
  <si>
    <t xml:space="preserve">Curve Type</t>
  </si>
  <si>
    <t xml:space="preserve">PR</t>
  </si>
  <si>
    <t xml:space="preserve">AA</t>
  </si>
  <si>
    <t xml:space="preserve">VO</t>
  </si>
  <si>
    <t xml:space="preserve">Book Code</t>
  </si>
  <si>
    <t xml:space="preserve">P</t>
  </si>
  <si>
    <t xml:space="preserve">R</t>
  </si>
  <si>
    <t xml:space="preserve">D</t>
  </si>
  <si>
    <t xml:space="preserve">I</t>
  </si>
  <si>
    <t xml:space="preserve">Curve Descrip</t>
  </si>
  <si>
    <t xml:space="preserve">IF-NNG/VENT Basis Mid</t>
  </si>
  <si>
    <t xml:space="preserve">IF-NNG/VENT Index Mid</t>
  </si>
  <si>
    <t xml:space="preserve">NGI/CHI. GATE Basis Mid</t>
  </si>
  <si>
    <t xml:space="preserve">NGI/CHI. GATE Index Mid</t>
  </si>
  <si>
    <t xml:space="preserve">IF-NGPLTXOK Basis Mid</t>
  </si>
  <si>
    <t xml:space="preserve">IF-NGPLTXOK Index Mid</t>
  </si>
  <si>
    <t xml:space="preserve">IF-MONCHY Basis Mid</t>
  </si>
  <si>
    <t xml:space="preserve">IF-MONCHY Index Mid</t>
  </si>
  <si>
    <t xml:space="preserve">IF-NGPL/LA Basis Mid</t>
  </si>
  <si>
    <t xml:space="preserve">IF-NGPL/LA Index Mid</t>
  </si>
  <si>
    <t xml:space="preserve">IF-NORAM/WEST Basis Mid</t>
  </si>
  <si>
    <t xml:space="preserve">IF-NORAM/WEST Index Mid</t>
  </si>
  <si>
    <t xml:space="preserve">IF-TRUNKL/LA Basis Mid</t>
  </si>
  <si>
    <t xml:space="preserve">IF-TRUNKL/LA Index Mid</t>
  </si>
  <si>
    <t xml:space="preserve">MICH/CONS Basis Mid</t>
  </si>
  <si>
    <t xml:space="preserve">MICH/CONS Index Mid</t>
  </si>
  <si>
    <t xml:space="preserve">IF-ELPO/SJ Basis Mid</t>
  </si>
  <si>
    <t xml:space="preserve">IF-ELPO/SJ Index Mid</t>
  </si>
  <si>
    <t xml:space="preserve">IF-WAHA-TX Basis Mid</t>
  </si>
  <si>
    <t xml:space="preserve">IF-WAHA-TX Index Mid</t>
  </si>
  <si>
    <t xml:space="preserve">NGI-MALIN Basis Mid</t>
  </si>
  <si>
    <t xml:space="preserve">NGI-MALIN Index Mid</t>
  </si>
  <si>
    <t xml:space="preserve">NGI-SOCAL Basis Mid</t>
  </si>
  <si>
    <t xml:space="preserve">NGI-SOCAL Index Mid</t>
  </si>
  <si>
    <t xml:space="preserve">CGPR-KINGSGATE Basis Mid</t>
  </si>
  <si>
    <t xml:space="preserve">CGPR-KINGSGATE Index Mid</t>
  </si>
  <si>
    <t xml:space="preserve">IF-NWPL_ROCKY_M Basis Mid</t>
  </si>
  <si>
    <t xml:space="preserve">IF-NWPL_ROCKY_M Index Mid</t>
  </si>
  <si>
    <t xml:space="preserve">NGI-PGE/CG Basis Mid</t>
  </si>
  <si>
    <t xml:space="preserve">NGI-PGE/CG Index Mid</t>
  </si>
  <si>
    <t xml:space="preserve">IF-COLGUL/RAYNE Basis Mid</t>
  </si>
  <si>
    <t xml:space="preserve">IF-COLGUL/RAYNE Index Mid</t>
  </si>
  <si>
    <t xml:space="preserve">IF-CGT/APPALAC Basis Mid</t>
  </si>
  <si>
    <t xml:space="preserve">IF-CGT/APPALAC Index Mid</t>
  </si>
  <si>
    <t xml:space="preserve">IF-COLGULF/LA Basis Mid</t>
  </si>
  <si>
    <t xml:space="preserve">IF-COLGULF/LA Index Mid</t>
  </si>
  <si>
    <t xml:space="preserve">IF-HEHUB Basis Mid</t>
  </si>
  <si>
    <t xml:space="preserve">IF-HEHUB Index Mid</t>
  </si>
  <si>
    <t xml:space="preserve">IF-TRANSCO/Z1 Basis Mid</t>
  </si>
  <si>
    <t xml:space="preserve">IF-TRANSCO/Z1 Index Mid</t>
  </si>
  <si>
    <t xml:space="preserve">IF-TRANSCO/Z2 Basis Mid</t>
  </si>
  <si>
    <t xml:space="preserve">IF-TRANSCO/Z2 Index Mid</t>
  </si>
  <si>
    <t xml:space="preserve">IF-TRANSCO/Z3 Basis Mid</t>
  </si>
  <si>
    <t xml:space="preserve">IF-TRANSCO/Z3 Index Mid</t>
  </si>
  <si>
    <t xml:space="preserve">IF-TRANSCO/Z6 Basis Mid</t>
  </si>
  <si>
    <t xml:space="preserve">IF-TRANSCO/Z6 Index Mid</t>
  </si>
  <si>
    <t xml:space="preserve">NW STANF/1ST-GD Basis Mid</t>
  </si>
  <si>
    <t xml:space="preserve">NW STANF/1ST-GD Index Mid</t>
  </si>
  <si>
    <t xml:space="preserve">IF-CNG/APPALACH Basis Mid</t>
  </si>
  <si>
    <t xml:space="preserve">IF-CNG/APPALACH Index Mid</t>
  </si>
  <si>
    <t xml:space="preserve">NAT/FUEL/LEIDY Basis Mid</t>
  </si>
  <si>
    <t xml:space="preserve">NAT/FUEL/LEIDY Index Mid</t>
  </si>
  <si>
    <t xml:space="preserve">IF-FGT/Z1 Basis Mid</t>
  </si>
  <si>
    <t xml:space="preserve">IF-FGT/Z1 Index Mid</t>
  </si>
  <si>
    <t xml:space="preserve">IF-FGT/Z2 Basis Mid</t>
  </si>
  <si>
    <t xml:space="preserve">IF-FGT/Z2 Index Mid</t>
  </si>
  <si>
    <t xml:space="preserve">IF-FGT/Z3 Basis Mid</t>
  </si>
  <si>
    <t xml:space="preserve">IF-FGT/Z3 Index Mid</t>
  </si>
  <si>
    <t xml:space="preserve">IF-FGT/MKTAREA Basis Mid</t>
  </si>
  <si>
    <t xml:space="preserve">IF-FGT/MKTAREA Index Mid</t>
  </si>
  <si>
    <t xml:space="preserve">NG_OMICRON_13</t>
  </si>
  <si>
    <t xml:space="preserve">C U R V E   C O D E S</t>
  </si>
  <si>
    <t xml:space="preserve">B O O K   C O D E S</t>
  </si>
  <si>
    <t xml:space="preserve">C U R V E   T Y P E S</t>
  </si>
  <si>
    <t xml:space="preserve">Description</t>
  </si>
  <si>
    <t xml:space="preserve">Code</t>
  </si>
  <si>
    <t xml:space="preserve">Nymex Natural Gas</t>
  </si>
  <si>
    <t xml:space="preserve">P - Price</t>
  </si>
  <si>
    <t xml:space="preserve">PR - Mid Price</t>
  </si>
  <si>
    <t xml:space="preserve">Libor AA Interest Rate</t>
  </si>
  <si>
    <t xml:space="preserve">D - Basis</t>
  </si>
  <si>
    <t xml:space="preserve">BP - Bid Price</t>
  </si>
  <si>
    <t xml:space="preserve">BP</t>
  </si>
  <si>
    <t xml:space="preserve">IF Auga Dulce</t>
  </si>
  <si>
    <t xml:space="preserve">IF-AGUA DULCE</t>
  </si>
  <si>
    <t xml:space="preserve">I - Index</t>
  </si>
  <si>
    <t xml:space="preserve">AP - Ask Price</t>
  </si>
  <si>
    <t xml:space="preserve">AP</t>
  </si>
  <si>
    <t xml:space="preserve">IF ANR Oklahoma</t>
  </si>
  <si>
    <t xml:space="preserve">R - Rate</t>
  </si>
  <si>
    <t xml:space="preserve">AA - Libor AA</t>
  </si>
  <si>
    <t xml:space="preserve">IF Arkla/Ark,OK-50%</t>
  </si>
  <si>
    <t xml:space="preserve">IF-ARKLA/ARK-OK</t>
  </si>
  <si>
    <t xml:space="preserve">F - Foreign Exchange</t>
  </si>
  <si>
    <t xml:space="preserve">F</t>
  </si>
  <si>
    <t xml:space="preserve">VO - Mid Volatility</t>
  </si>
  <si>
    <t xml:space="preserve">IF CNG Appalachia</t>
  </si>
  <si>
    <t xml:space="preserve">BV - Bid Volatility</t>
  </si>
  <si>
    <t xml:space="preserve">BV</t>
  </si>
  <si>
    <t xml:space="preserve">IF CIG Rocky Mountains</t>
  </si>
  <si>
    <t xml:space="preserve">IF-CIG/RKYMTN</t>
  </si>
  <si>
    <t xml:space="preserve">AV - Ask Volatility</t>
  </si>
  <si>
    <t xml:space="preserve">AV</t>
  </si>
  <si>
    <t xml:space="preserve">IF Columbia Gas Appalachia</t>
  </si>
  <si>
    <t xml:space="preserve">FX - Foreign Exchange</t>
  </si>
  <si>
    <t xml:space="preserve">FX</t>
  </si>
  <si>
    <t xml:space="preserve">IF Columbia Gulf Louisiana</t>
  </si>
  <si>
    <t xml:space="preserve">IR - Interest Rate</t>
  </si>
  <si>
    <t xml:space="preserve">IR</t>
  </si>
  <si>
    <t xml:space="preserve">IF EL Paso Permian</t>
  </si>
  <si>
    <t xml:space="preserve">IF EL Paso San Juan</t>
  </si>
  <si>
    <t xml:space="preserve">IF FGT Zone 1</t>
  </si>
  <si>
    <t xml:space="preserve">IF FGT Zone 2</t>
  </si>
  <si>
    <t xml:space="preserve">IF FGT Zone 3</t>
  </si>
  <si>
    <t xml:space="preserve">IF Henry Hub</t>
  </si>
  <si>
    <t xml:space="preserve">IF HPL Ship Channel</t>
  </si>
  <si>
    <t xml:space="preserve">IF-HPL/SHPCHAN</t>
  </si>
  <si>
    <t xml:space="preserve">IF KATY Hub East Texas</t>
  </si>
  <si>
    <t xml:space="preserve">IF-KATY</t>
  </si>
  <si>
    <t xml:space="preserve">IF Kern River Wyoming</t>
  </si>
  <si>
    <t xml:space="preserve">IF-KERN/RIVER</t>
  </si>
  <si>
    <t xml:space="preserve">IF Koch South Louisiana</t>
  </si>
  <si>
    <t xml:space="preserve">IF-KOCH</t>
  </si>
  <si>
    <t xml:space="preserve">IF Koch Texas</t>
  </si>
  <si>
    <t xml:space="preserve">IF-KOCH/TX</t>
  </si>
  <si>
    <t xml:space="preserve">IF NGPL Mid Continent</t>
  </si>
  <si>
    <t xml:space="preserve">IF NGPL Louisiana</t>
  </si>
  <si>
    <t xml:space="preserve">IF NGPL TX-OK</t>
  </si>
  <si>
    <t xml:space="preserve">IF NGPL South Texas</t>
  </si>
  <si>
    <t xml:space="preserve">IF-NGPL/TX</t>
  </si>
  <si>
    <t xml:space="preserve">IF NorAm East</t>
  </si>
  <si>
    <t xml:space="preserve">IF-NORAM/EAST</t>
  </si>
  <si>
    <t xml:space="preserve">IF NorAm West</t>
  </si>
  <si>
    <t xml:space="preserve">IF NNG TX-OK-KS</t>
  </si>
  <si>
    <t xml:space="preserve">IF NNG Demarcation</t>
  </si>
  <si>
    <t xml:space="preserve">IF NNG Ventura</t>
  </si>
  <si>
    <t xml:space="preserve">IF NWPL Rocky Mountains</t>
  </si>
  <si>
    <t xml:space="preserve">IF NWPL Canadian Border</t>
  </si>
  <si>
    <t xml:space="preserve">IF-NTHWST/CANBR</t>
  </si>
  <si>
    <t xml:space="preserve">IF ONG Oklahoma</t>
  </si>
  <si>
    <t xml:space="preserve">IF-ONG/OKLAHOMA</t>
  </si>
  <si>
    <t xml:space="preserve">IF PEPL TX-OK</t>
  </si>
  <si>
    <t xml:space="preserve">IF Questar Rocky Mountains</t>
  </si>
  <si>
    <t xml:space="preserve">IF-QUESTAR</t>
  </si>
  <si>
    <t xml:space="preserve">IF Sonat Louisiana</t>
  </si>
  <si>
    <t xml:space="preserve">IF-SONAT/LA</t>
  </si>
  <si>
    <t xml:space="preserve">IF Tenn LA Zone 1 (500 Line)</t>
  </si>
  <si>
    <t xml:space="preserve">IF Tenn LA Zone 1 (800 Line)</t>
  </si>
  <si>
    <t xml:space="preserve">IF-TENN/LA_OFF</t>
  </si>
  <si>
    <t xml:space="preserve">IF Tenn TX Zone 0 (100 Line)</t>
  </si>
  <si>
    <t xml:space="preserve">IF-TENN/TX</t>
  </si>
  <si>
    <t xml:space="preserve">IF-TENN/Z5</t>
  </si>
  <si>
    <t xml:space="preserve">IF TETCO East Louisiana</t>
  </si>
  <si>
    <t xml:space="preserve">IF-TETCO/ELA</t>
  </si>
  <si>
    <t xml:space="preserve">IF TETCO West Louisiana</t>
  </si>
  <si>
    <t xml:space="preserve">IF-TETCO/WLA</t>
  </si>
  <si>
    <t xml:space="preserve">IF TETCO East Texas</t>
  </si>
  <si>
    <t xml:space="preserve">IF-TETCO/ETX</t>
  </si>
  <si>
    <t xml:space="preserve">IF TETCO South Texas</t>
  </si>
  <si>
    <t xml:space="preserve">IF-TETCO/STX</t>
  </si>
  <si>
    <t xml:space="preserve">IF TETCO Zone M3 (Market)</t>
  </si>
  <si>
    <t xml:space="preserve">IF-TETCO/M3</t>
  </si>
  <si>
    <t xml:space="preserve">IF TGT Zone 1</t>
  </si>
  <si>
    <t xml:space="preserve">IF-TGT/Z1</t>
  </si>
  <si>
    <t xml:space="preserve">IF TGT South Louisiana</t>
  </si>
  <si>
    <t xml:space="preserve">IF Transco Zone 1  (30)</t>
  </si>
  <si>
    <t xml:space="preserve">IF Transco Zone 2  (45)</t>
  </si>
  <si>
    <t xml:space="preserve">IF Transco Zone 3  (50,62,65)</t>
  </si>
  <si>
    <t xml:space="preserve">IF Transco Miss/Ala  (85)</t>
  </si>
  <si>
    <t xml:space="preserve">IF-TRANSCO/Z4</t>
  </si>
  <si>
    <t xml:space="preserve">IF-TRANSCO/Z5</t>
  </si>
  <si>
    <t xml:space="preserve">IF Transco Zone 6 (Market)</t>
  </si>
  <si>
    <t xml:space="preserve">IF TW Permian</t>
  </si>
  <si>
    <t xml:space="preserve">IF-TW/PERMIAN</t>
  </si>
  <si>
    <t xml:space="preserve">IF Trunkline Louisiana</t>
  </si>
  <si>
    <t xml:space="preserve">IF Trunkline Texas</t>
  </si>
  <si>
    <t xml:space="preserve">IF-TRUNKL/TX</t>
  </si>
  <si>
    <t xml:space="preserve">IF Valero Texas</t>
  </si>
  <si>
    <t xml:space="preserve">IF-VALERO/TX</t>
  </si>
  <si>
    <t xml:space="preserve">IF Williams TX-OK-KS</t>
  </si>
  <si>
    <t xml:space="preserve">IF-WNG/TOK</t>
  </si>
  <si>
    <t xml:space="preserve">NGI Chicago City Gate</t>
  </si>
  <si>
    <t xml:space="preserve">NGI Michigan ConsoIidated</t>
  </si>
  <si>
    <t xml:space="preserve">NGI Malin (North Cal Border)</t>
  </si>
  <si>
    <t xml:space="preserve">NGI Socal (South Cal Border)</t>
  </si>
  <si>
    <t xml:space="preserve">Alberta Aeco Basis</t>
  </si>
  <si>
    <t xml:space="preserve">CGPR-AECO/BASIS</t>
  </si>
  <si>
    <t xml:space="preserve">Waha Hub West Texas</t>
  </si>
  <si>
    <t xml:space="preserve">WAHA KCBT</t>
  </si>
  <si>
    <t xml:space="preserve">GD Niagara (1st of Month)</t>
  </si>
  <si>
    <t xml:space="preserve">NIAGARA-GDM</t>
  </si>
  <si>
    <t xml:space="preserve">FGT City Gate</t>
  </si>
  <si>
    <t xml:space="preserve">MB Ethane</t>
  </si>
  <si>
    <t xml:space="preserve">C2GC</t>
  </si>
  <si>
    <t xml:space="preserve">MB Ethane/Propane Mix</t>
  </si>
  <si>
    <t xml:space="preserve">EPMX</t>
  </si>
  <si>
    <t xml:space="preserve">Conway Ethane</t>
  </si>
  <si>
    <t xml:space="preserve">C2CN</t>
  </si>
  <si>
    <t xml:space="preserve">MB TET Propane</t>
  </si>
  <si>
    <t xml:space="preserve">C3GC</t>
  </si>
  <si>
    <t xml:space="preserve">MB NTET Propane</t>
  </si>
  <si>
    <t xml:space="preserve">C3XT</t>
  </si>
  <si>
    <t xml:space="preserve">Conway Propane</t>
  </si>
  <si>
    <t xml:space="preserve">C3CN</t>
  </si>
  <si>
    <t xml:space="preserve">MB TET N-Butane</t>
  </si>
  <si>
    <t xml:space="preserve">NC4</t>
  </si>
  <si>
    <t xml:space="preserve">MB NTET N-Butane</t>
  </si>
  <si>
    <t xml:space="preserve">NBXT</t>
  </si>
  <si>
    <t xml:space="preserve">Conway N-Butane</t>
  </si>
  <si>
    <t xml:space="preserve">NBCN</t>
  </si>
  <si>
    <t xml:space="preserve">MB TET Iso-Butane</t>
  </si>
  <si>
    <t xml:space="preserve">IC4</t>
  </si>
  <si>
    <t xml:space="preserve">MB NTET Iso-Butane</t>
  </si>
  <si>
    <t xml:space="preserve">IBXT</t>
  </si>
  <si>
    <t xml:space="preserve">Conway Iso-Butane</t>
  </si>
  <si>
    <t xml:space="preserve">IBCN</t>
  </si>
  <si>
    <t xml:space="preserve">MB TET Nat Gasoline</t>
  </si>
  <si>
    <t xml:space="preserve">C5+</t>
  </si>
  <si>
    <t xml:space="preserve">MB NTET Nat Gasoline</t>
  </si>
  <si>
    <t xml:space="preserve">C5XT</t>
  </si>
  <si>
    <t xml:space="preserve">Conway Nat Gasoline</t>
  </si>
  <si>
    <t xml:space="preserve">C5CN</t>
  </si>
  <si>
    <t xml:space="preserve">WTI Crude Oil</t>
  </si>
  <si>
    <t xml:space="preserve">WTI</t>
  </si>
  <si>
    <t xml:space="preserve">#6 Oil 1%S New York</t>
  </si>
  <si>
    <t xml:space="preserve">61NY</t>
  </si>
  <si>
    <t xml:space="preserve">#6 Oil 2%S New York</t>
  </si>
  <si>
    <t xml:space="preserve">62NY</t>
  </si>
  <si>
    <t xml:space="preserve">#6 Oil 1%S Gulf coast</t>
  </si>
  <si>
    <t xml:space="preserve">61GC</t>
  </si>
  <si>
    <t xml:space="preserve">#6 Oil 3%S Gulf coast</t>
  </si>
  <si>
    <t xml:space="preserve">63GC</t>
  </si>
  <si>
    <t xml:space="preserve">#2 Oil New York</t>
  </si>
  <si>
    <t xml:space="preserve">NYHO</t>
  </si>
  <si>
    <t xml:space="preserve">#2 Oil Gulf Coast</t>
  </si>
  <si>
    <t xml:space="preserve">GCHO</t>
  </si>
  <si>
    <t xml:space="preserve">Unleaded Gasoline</t>
  </si>
  <si>
    <t xml:space="preserve">HU</t>
  </si>
  <si>
    <t xml:space="preserve">Methanol Gulf Coast</t>
  </si>
  <si>
    <t xml:space="preserve">MEOH</t>
  </si>
  <si>
    <t xml:space="preserve">MTBE Gulf coast</t>
  </si>
  <si>
    <t xml:space="preserve">MTBE</t>
  </si>
  <si>
    <t xml:space="preserve">Omi Vol - LA/Offshore South</t>
  </si>
  <si>
    <t xml:space="preserve">Omi Vol - HSC/Katy/ETX</t>
  </si>
  <si>
    <t xml:space="preserve">Omi Vol - OK/Mid Continent</t>
  </si>
  <si>
    <t xml:space="preserve">Omi Vol - Permian/San Juan</t>
  </si>
  <si>
    <t xml:space="preserve">Omi Vol - NNG Demrc/Vent</t>
  </si>
  <si>
    <t xml:space="preserve">Omi Vol - NE Market Area</t>
  </si>
  <si>
    <t xml:space="preserve">Omi Vol - Appalachia</t>
  </si>
  <si>
    <t xml:space="preserve">Omi Vol - Rocky Mountains</t>
  </si>
  <si>
    <t xml:space="preserve">Omi Vol - Alberta/Sumas</t>
  </si>
  <si>
    <t xml:space="preserve">Omi Vol - Sithe (ANR/LA)</t>
  </si>
  <si>
    <t xml:space="preserve">Canada/US Dollar</t>
  </si>
  <si>
    <t xml:space="preserve">CAD/USD</t>
  </si>
  <si>
    <t xml:space="preserve">IF-CNG/NORTH</t>
  </si>
  <si>
    <t xml:space="preserve">DJ BASIN </t>
  </si>
  <si>
    <t xml:space="preserve">DJ/BASIN/CIG</t>
  </si>
  <si>
    <t xml:space="preserve">IF NGPL Harper</t>
  </si>
  <si>
    <t xml:space="preserve">IF-NGPL/HARPER</t>
  </si>
  <si>
    <t xml:space="preserve">IF NGPL OK NW ( GAGE)</t>
  </si>
  <si>
    <t xml:space="preserve">IF-NGPL/OK-NW</t>
  </si>
  <si>
    <t xml:space="preserve">ML7 CITYGATE (CRYSTAL FALLS)</t>
  </si>
  <si>
    <t xml:space="preserve">ML7/CG</t>
  </si>
  <si>
    <t xml:space="preserve">IF Texas City Loop</t>
  </si>
  <si>
    <t xml:space="preserve">IF-TX CITY LOOP</t>
  </si>
  <si>
    <t xml:space="preserve">Nat Fuel Leidy</t>
  </si>
</sst>
</file>

<file path=xl/styles.xml><?xml version="1.0" encoding="utf-8"?>
<styleSheet xmlns="http://schemas.openxmlformats.org/spreadsheetml/2006/main">
  <numFmts count="28">
    <numFmt numFmtId="164" formatCode="General"/>
    <numFmt numFmtId="165" formatCode="_(* #,##0_);_(* \(#,##0\);_(* \-_);_(@_)"/>
    <numFmt numFmtId="166" formatCode="_(* #,##0.00_);_(* \(#,##0.00\);_(* \-??_);_(@_)"/>
    <numFmt numFmtId="167" formatCode="_(\$* #,##0_);_(\$* \(#,##0\);_(\$* \-_);_(@_)"/>
    <numFmt numFmtId="168" formatCode="_(\$* #,##0.00_);_(\$* \(#,##0.00\);_(\$* \-??_);_(@_)"/>
    <numFmt numFmtId="169" formatCode="General_)"/>
    <numFmt numFmtId="170" formatCode="[$-409]m/d/yyyy"/>
    <numFmt numFmtId="171" formatCode="[$-409]d\-mmm\-yy"/>
    <numFmt numFmtId="172" formatCode="#,##0_ ;[RED]\-#,##0\ "/>
    <numFmt numFmtId="173" formatCode="\$#,##0.0000_);&quot;($&quot;#,##0.0000\)"/>
    <numFmt numFmtId="174" formatCode="0.0000%"/>
    <numFmt numFmtId="175" formatCode="\$#,##0.00;[RED]&quot;-$&quot;#,##0.00"/>
    <numFmt numFmtId="176" formatCode="0"/>
    <numFmt numFmtId="177" formatCode="#,##0"/>
    <numFmt numFmtId="178" formatCode="\$#,##0.0000;[RED]&quot;-$&quot;#,##0.0000"/>
    <numFmt numFmtId="179" formatCode="[$-409]#,##0_);\(#,##0\)"/>
    <numFmt numFmtId="180" formatCode="\$#,##0"/>
    <numFmt numFmtId="181" formatCode="@"/>
    <numFmt numFmtId="182" formatCode="\$#,##0;[RED]&quot;-$&quot;#,##0"/>
    <numFmt numFmtId="183" formatCode="0%"/>
    <numFmt numFmtId="184" formatCode="\$#,##0.0000"/>
    <numFmt numFmtId="185" formatCode="0.00%"/>
    <numFmt numFmtId="186" formatCode="\$#,##0_);&quot;($&quot;#,##0\)"/>
    <numFmt numFmtId="187" formatCode="0.000"/>
    <numFmt numFmtId="188" formatCode="0.00000"/>
    <numFmt numFmtId="189" formatCode="[$-409]mmm\-yy"/>
    <numFmt numFmtId="190" formatCode="\$#,##0.00"/>
    <numFmt numFmtId="191" formatCode="#,##0.00"/>
  </numFmts>
  <fonts count="39">
    <font>
      <sz val="10"/>
      <name val="Arial"/>
      <family val="0"/>
    </font>
    <font>
      <sz val="10"/>
      <name val="Arial"/>
      <family val="0"/>
    </font>
    <font>
      <sz val="10"/>
      <name val="Arial"/>
      <family val="0"/>
    </font>
    <font>
      <sz val="10"/>
      <name val="Arial"/>
      <family val="0"/>
    </font>
    <font>
      <sz val="8"/>
      <name val="Arial"/>
      <family val="0"/>
    </font>
    <font>
      <sz val="11"/>
      <name val="Arial"/>
      <family val="0"/>
    </font>
    <font>
      <b val="true"/>
      <sz val="20"/>
      <color rgb="FF0000FF"/>
      <name val="Arial"/>
      <family val="2"/>
    </font>
    <font>
      <b val="true"/>
      <sz val="12"/>
      <name val="Arial"/>
      <family val="2"/>
    </font>
    <font>
      <b val="true"/>
      <sz val="10"/>
      <name val="Arial"/>
      <family val="2"/>
    </font>
    <font>
      <sz val="10"/>
      <color rgb="FF0000FF"/>
      <name val="Arial"/>
      <family val="2"/>
    </font>
    <font>
      <b val="true"/>
      <sz val="10"/>
      <color rgb="FFFF0000"/>
      <name val="Arial"/>
      <family val="2"/>
    </font>
    <font>
      <b val="true"/>
      <sz val="10"/>
      <color rgb="FFFFFFFF"/>
      <name val="Arial"/>
      <family val="2"/>
    </font>
    <font>
      <b val="true"/>
      <sz val="18"/>
      <color rgb="FFFFFFFF"/>
      <name val="Arial"/>
      <family val="2"/>
    </font>
    <font>
      <i val="true"/>
      <sz val="12"/>
      <name val="Arial"/>
      <family val="2"/>
    </font>
    <font>
      <b val="true"/>
      <sz val="18"/>
      <name val="Arial"/>
      <family val="2"/>
    </font>
    <font>
      <b val="true"/>
      <sz val="12"/>
      <color rgb="FF0000FF"/>
      <name val="Arial"/>
      <family val="2"/>
    </font>
    <font>
      <sz val="12"/>
      <color rgb="FF0000FF"/>
      <name val="Arial"/>
      <family val="2"/>
    </font>
    <font>
      <b val="true"/>
      <sz val="10"/>
      <color rgb="FF333333"/>
      <name val="Arial"/>
      <family val="2"/>
    </font>
    <font>
      <b val="true"/>
      <sz val="10"/>
      <color rgb="FF000000"/>
      <name val="Arial"/>
      <family val="2"/>
    </font>
    <font>
      <sz val="10"/>
      <color rgb="FF333333"/>
      <name val="Arial"/>
      <family val="2"/>
    </font>
    <font>
      <sz val="10"/>
      <color rgb="FF969696"/>
      <name val="Arial"/>
      <family val="2"/>
    </font>
    <font>
      <b val="true"/>
      <sz val="12"/>
      <color rgb="FF008000"/>
      <name val="Arial"/>
      <family val="2"/>
    </font>
    <font>
      <b val="true"/>
      <sz val="10"/>
      <color rgb="FFFFFF00"/>
      <name val="Arial"/>
      <family val="2"/>
    </font>
    <font>
      <b val="true"/>
      <sz val="12"/>
      <color rgb="FF808080"/>
      <name val="Arial"/>
      <family val="2"/>
    </font>
    <font>
      <sz val="10"/>
      <name val="Arial"/>
      <family val="2"/>
    </font>
    <font>
      <b val="true"/>
      <i val="true"/>
      <sz val="10"/>
      <color rgb="FF008000"/>
      <name val="Arial"/>
      <family val="2"/>
    </font>
    <font>
      <b val="true"/>
      <sz val="10"/>
      <color rgb="FF969696"/>
      <name val="Arial"/>
      <family val="2"/>
    </font>
    <font>
      <sz val="10"/>
      <color rgb="FFC0C0C0"/>
      <name val="Arial"/>
      <family val="2"/>
    </font>
    <font>
      <b val="true"/>
      <sz val="10"/>
      <color rgb="FF808080"/>
      <name val="Arial"/>
      <family val="2"/>
    </font>
    <font>
      <sz val="10"/>
      <color rgb="FF808080"/>
      <name val="Arial"/>
      <family val="2"/>
    </font>
    <font>
      <sz val="10"/>
      <color rgb="FF000000"/>
      <name val="Arial"/>
      <family val="2"/>
    </font>
    <font>
      <sz val="10"/>
      <color rgb="FFFF0000"/>
      <name val="Arial"/>
      <family val="2"/>
    </font>
    <font>
      <sz val="8"/>
      <color rgb="FF000000"/>
      <name val="Tahoma"/>
      <family val="2"/>
    </font>
    <font>
      <sz val="8"/>
      <color rgb="FF000000"/>
      <name val="Tahoma"/>
      <family val="0"/>
    </font>
    <font>
      <sz val="9"/>
      <name val="Times New Roman"/>
      <family val="1"/>
    </font>
    <font>
      <sz val="9"/>
      <color rgb="FF0000FF"/>
      <name val="Times New Roman"/>
      <family val="1"/>
    </font>
    <font>
      <sz val="9"/>
      <color rgb="FF003366"/>
      <name val="Times New Roman"/>
      <family val="1"/>
    </font>
    <font>
      <sz val="10"/>
      <color rgb="FF666699"/>
      <name val="Arial"/>
      <family val="2"/>
    </font>
    <font>
      <b val="true"/>
      <sz val="10"/>
      <color rgb="FF0000FF"/>
      <name val="Arial"/>
      <family val="2"/>
    </font>
  </fonts>
  <fills count="14">
    <fill>
      <patternFill patternType="none"/>
    </fill>
    <fill>
      <patternFill patternType="gray125"/>
    </fill>
    <fill>
      <patternFill patternType="solid">
        <fgColor rgb="FFEAEAEA"/>
        <bgColor rgb="FFCCECFF"/>
      </patternFill>
    </fill>
    <fill>
      <patternFill patternType="solid">
        <fgColor rgb="FFFFFF99"/>
        <bgColor rgb="FFFFFFCC"/>
      </patternFill>
    </fill>
    <fill>
      <patternFill patternType="solid">
        <fgColor rgb="FFFFFFFF"/>
        <bgColor rgb="FFFFFFCC"/>
      </patternFill>
    </fill>
    <fill>
      <patternFill patternType="solid">
        <fgColor rgb="FFCCFFCC"/>
        <bgColor rgb="FFDDFFDD"/>
      </patternFill>
    </fill>
    <fill>
      <patternFill patternType="solid">
        <fgColor rgb="FFC0C0C0"/>
        <bgColor rgb="FFCCCCFF"/>
      </patternFill>
    </fill>
    <fill>
      <patternFill patternType="solid">
        <fgColor rgb="FF808080"/>
        <bgColor rgb="FF969696"/>
      </patternFill>
    </fill>
    <fill>
      <patternFill patternType="solid">
        <fgColor rgb="FFCCECFF"/>
        <bgColor rgb="FFEAEAEA"/>
      </patternFill>
    </fill>
    <fill>
      <patternFill patternType="solid">
        <fgColor rgb="FFDDFFDD"/>
        <bgColor rgb="FFCCFFCC"/>
      </patternFill>
    </fill>
    <fill>
      <patternFill patternType="solid">
        <fgColor rgb="FF3366FF"/>
        <bgColor rgb="FF0066CC"/>
      </patternFill>
    </fill>
    <fill>
      <patternFill patternType="solid">
        <fgColor rgb="FFCCCCFF"/>
        <bgColor rgb="FFC0C0C0"/>
      </patternFill>
    </fill>
    <fill>
      <patternFill patternType="solid">
        <fgColor rgb="FFFFFFCC"/>
        <bgColor rgb="FFFFFFFF"/>
      </patternFill>
    </fill>
    <fill>
      <patternFill patternType="solid">
        <fgColor rgb="FFFFFF00"/>
        <bgColor rgb="FFFFFF00"/>
      </patternFill>
    </fill>
  </fills>
  <borders count="107">
    <border diagonalUp="false" diagonalDown="false">
      <left/>
      <right/>
      <top/>
      <bottom/>
      <diagonal/>
    </border>
    <border diagonalUp="false" diagonalDown="false">
      <left style="medium">
        <color rgb="FFFFFFFF"/>
      </left>
      <right style="medium"/>
      <top style="medium">
        <color rgb="FFFFFFFF"/>
      </top>
      <bottom style="medium"/>
      <diagonal/>
    </border>
    <border diagonalUp="false" diagonalDown="false">
      <left style="thin"/>
      <right style="thin"/>
      <top style="thin"/>
      <bottom style="thin"/>
      <diagonal/>
    </border>
    <border diagonalUp="false" diagonalDown="false">
      <left style="medium"/>
      <right style="medium">
        <color rgb="FFFFFFFF"/>
      </right>
      <top style="medium"/>
      <bottom style="thin">
        <color rgb="FF339966"/>
      </bottom>
      <diagonal/>
    </border>
    <border diagonalUp="false" diagonalDown="false">
      <left style="medium"/>
      <right/>
      <top/>
      <bottom/>
      <diagonal/>
    </border>
    <border diagonalUp="false" diagonalDown="false">
      <left/>
      <right style="medium">
        <color rgb="FFFFFFFF"/>
      </right>
      <top/>
      <bottom/>
      <diagonal/>
    </border>
    <border diagonalUp="false" diagonalDown="false">
      <left style="medium"/>
      <right/>
      <top/>
      <bottom style="medium">
        <color rgb="FFFFFFFF"/>
      </bottom>
      <diagonal/>
    </border>
    <border diagonalUp="false" diagonalDown="false">
      <left/>
      <right/>
      <top/>
      <bottom style="medium">
        <color rgb="FFFFFFFF"/>
      </bottom>
      <diagonal/>
    </border>
    <border diagonalUp="false" diagonalDown="false">
      <left/>
      <right style="medium">
        <color rgb="FFFFFFFF"/>
      </right>
      <top/>
      <bottom style="medium">
        <color rgb="FFFFFFFF"/>
      </bottom>
      <diagonal/>
    </border>
    <border diagonalUp="false" diagonalDown="false">
      <left style="medium">
        <color rgb="FFFFFFFF"/>
      </left>
      <right style="medium"/>
      <top style="medium">
        <color rgb="FFFFFFFF"/>
      </top>
      <bottom style="thin">
        <color rgb="FF339966"/>
      </bottom>
      <diagonal/>
    </border>
    <border diagonalUp="false" diagonalDown="false">
      <left style="medium">
        <color rgb="FFFFFFFF"/>
      </left>
      <right style="medium"/>
      <top style="thin">
        <color rgb="FF339966"/>
      </top>
      <bottom/>
      <diagonal/>
    </border>
    <border diagonalUp="false" diagonalDown="false">
      <left style="medium">
        <color rgb="FFFFFFFF"/>
      </left>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ck"/>
      <right style="medium"/>
      <top style="thick"/>
      <bottom style="medium"/>
      <diagonal/>
    </border>
    <border diagonalUp="false" diagonalDown="false">
      <left style="medium"/>
      <right style="thick"/>
      <top style="thick"/>
      <bottom style="medium"/>
      <diagonal/>
    </border>
    <border diagonalUp="false" diagonalDown="false">
      <left style="thick"/>
      <right style="medium"/>
      <top style="thick"/>
      <bottom style="thick"/>
      <diagonal/>
    </border>
    <border diagonalUp="false" diagonalDown="false">
      <left/>
      <right style="thick"/>
      <top style="thick"/>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right style="thick"/>
      <top style="medium"/>
      <bottom style="thin"/>
      <diagonal/>
    </border>
    <border diagonalUp="false" diagonalDown="false">
      <left style="medium"/>
      <right style="hair"/>
      <top style="thin"/>
      <bottom style="thin"/>
      <diagonal/>
    </border>
    <border diagonalUp="false" diagonalDown="false">
      <left style="thin"/>
      <right style="thin"/>
      <top/>
      <bottom/>
      <diagonal/>
    </border>
    <border diagonalUp="false" diagonalDown="false">
      <left/>
      <right style="thick"/>
      <top/>
      <bottom/>
      <diagonal/>
    </border>
    <border diagonalUp="false" diagonalDown="false">
      <left style="medium"/>
      <right/>
      <top/>
      <bottom style="medium"/>
      <diagonal/>
    </border>
    <border diagonalUp="false" diagonalDown="false">
      <left style="medium"/>
      <right style="thin"/>
      <top style="medium"/>
      <bottom style="dotted"/>
      <diagonal/>
    </border>
    <border diagonalUp="false" diagonalDown="false">
      <left style="thin"/>
      <right style="thin"/>
      <top style="thin"/>
      <bottom style="dotted"/>
      <diagonal/>
    </border>
    <border diagonalUp="false" diagonalDown="false">
      <left/>
      <right style="thick"/>
      <top style="thin"/>
      <bottom style="dotted"/>
      <diagonal/>
    </border>
    <border diagonalUp="false" diagonalDown="false">
      <left style="medium"/>
      <right style="thin"/>
      <top style="dotted"/>
      <bottom style="dotted"/>
      <diagonal/>
    </border>
    <border diagonalUp="false" diagonalDown="false">
      <left style="thin"/>
      <right style="thin"/>
      <top style="dotted"/>
      <bottom style="dotted"/>
      <diagonal/>
    </border>
    <border diagonalUp="false" diagonalDown="false">
      <left/>
      <right style="thick"/>
      <top style="dotted"/>
      <bottom style="dotted"/>
      <diagonal/>
    </border>
    <border diagonalUp="false" diagonalDown="false">
      <left style="medium"/>
      <right style="thin"/>
      <top/>
      <bottom/>
      <diagonal/>
    </border>
    <border diagonalUp="false" diagonalDown="false">
      <left/>
      <right style="thin"/>
      <top/>
      <bottom/>
      <diagonal/>
    </border>
    <border diagonalUp="false" diagonalDown="false">
      <left style="medium"/>
      <right style="thin"/>
      <top style="thin"/>
      <bottom style="dotted"/>
      <diagonal/>
    </border>
    <border diagonalUp="false" diagonalDown="false">
      <left style="thin"/>
      <right/>
      <top style="thin"/>
      <bottom style="dotted"/>
      <diagonal/>
    </border>
    <border diagonalUp="false" diagonalDown="false">
      <left/>
      <right style="thin"/>
      <top style="thin"/>
      <bottom style="dotted"/>
      <diagonal/>
    </border>
    <border diagonalUp="false" diagonalDown="false">
      <left/>
      <right style="thick"/>
      <top style="thin"/>
      <bottom/>
      <diagonal/>
    </border>
    <border diagonalUp="false" diagonalDown="false">
      <left style="thin"/>
      <right style="thick"/>
      <top style="dotted"/>
      <bottom style="medium"/>
      <diagonal/>
    </border>
    <border diagonalUp="false" diagonalDown="false">
      <left/>
      <right/>
      <top style="medium"/>
      <bottom style="dotted"/>
      <diagonal/>
    </border>
    <border diagonalUp="false" diagonalDown="false">
      <left style="thin"/>
      <right style="thin"/>
      <top style="medium"/>
      <bottom style="dotted"/>
      <diagonal/>
    </border>
    <border diagonalUp="false" diagonalDown="false">
      <left/>
      <right/>
      <top/>
      <bottom style="dotted"/>
      <diagonal/>
    </border>
    <border diagonalUp="false" diagonalDown="false">
      <left style="medium"/>
      <right style="thick"/>
      <top style="medium"/>
      <bottom style="thin"/>
      <diagonal/>
    </border>
    <border diagonalUp="false" diagonalDown="false">
      <left style="medium"/>
      <right style="thin"/>
      <top/>
      <bottom style="dotted"/>
      <diagonal/>
    </border>
    <border diagonalUp="false" diagonalDown="false">
      <left style="thin"/>
      <right style="thin"/>
      <top/>
      <bottom style="dotted"/>
      <diagonal/>
    </border>
    <border diagonalUp="false" diagonalDown="false">
      <left style="medium"/>
      <right style="thick"/>
      <top style="thin"/>
      <bottom style="medium"/>
      <diagonal/>
    </border>
    <border diagonalUp="false" diagonalDown="false">
      <left style="medium"/>
      <right style="thin"/>
      <top style="dotted"/>
      <bottom style="medium"/>
      <diagonal/>
    </border>
    <border diagonalUp="false" diagonalDown="false">
      <left/>
      <right/>
      <top style="dotted"/>
      <bottom style="medium"/>
      <diagonal/>
    </border>
    <border diagonalUp="false" diagonalDown="false">
      <left style="thin"/>
      <right style="thin"/>
      <top style="dotted"/>
      <bottom style="medium"/>
      <diagonal/>
    </border>
    <border diagonalUp="false" diagonalDown="false">
      <left style="medium"/>
      <right style="thin"/>
      <top style="medium"/>
      <bottom style="medium"/>
      <diagonal/>
    </border>
    <border diagonalUp="false" diagonalDown="false">
      <left style="thin"/>
      <right style="hair"/>
      <top style="medium"/>
      <bottom style="medium"/>
      <diagonal/>
    </border>
    <border diagonalUp="false" diagonalDown="false">
      <left style="hair"/>
      <right style="hair"/>
      <top style="medium"/>
      <bottom style="medium"/>
      <diagonal/>
    </border>
    <border diagonalUp="false" diagonalDown="false">
      <left style="medium"/>
      <right style="thick"/>
      <top/>
      <bottom style="medium"/>
      <diagonal/>
    </border>
    <border diagonalUp="false" diagonalDown="false">
      <left style="medium"/>
      <right style="thin"/>
      <top/>
      <bottom style="thick"/>
      <diagonal/>
    </border>
    <border diagonalUp="false" diagonalDown="false">
      <left style="thin"/>
      <right style="thick"/>
      <top style="medium"/>
      <bottom style="thick"/>
      <diagonal/>
    </border>
    <border diagonalUp="false" diagonalDown="false">
      <left style="thin"/>
      <right/>
      <top/>
      <bottom/>
      <diagonal/>
    </border>
    <border diagonalUp="false" diagonalDown="false">
      <left style="medium"/>
      <right style="medium"/>
      <top style="medium"/>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right/>
      <top style="thin"/>
      <bottom style="thin"/>
      <diagonal/>
    </border>
    <border diagonalUp="false" diagonalDown="false">
      <left style="thin"/>
      <right style="thin"/>
      <top style="thin"/>
      <bottom style="hair"/>
      <diagonal/>
    </border>
    <border diagonalUp="false" diagonalDown="false">
      <left style="medium">
        <color rgb="FF808080"/>
      </left>
      <right style="hair">
        <color rgb="FF808080"/>
      </right>
      <top style="medium">
        <color rgb="FF808080"/>
      </top>
      <bottom style="thin">
        <color rgb="FF808080"/>
      </bottom>
      <diagonal/>
    </border>
    <border diagonalUp="false" diagonalDown="false">
      <left style="hair">
        <color rgb="FF808080"/>
      </left>
      <right style="hair">
        <color rgb="FF808080"/>
      </right>
      <top style="medium">
        <color rgb="FF808080"/>
      </top>
      <bottom style="thin">
        <color rgb="FF808080"/>
      </bottom>
      <diagonal/>
    </border>
    <border diagonalUp="false" diagonalDown="false">
      <left style="hair">
        <color rgb="FF808080"/>
      </left>
      <right/>
      <top style="medium">
        <color rgb="FF808080"/>
      </top>
      <bottom style="thin">
        <color rgb="FF808080"/>
      </bottom>
      <diagonal/>
    </border>
    <border diagonalUp="false" diagonalDown="false">
      <left style="hair">
        <color rgb="FF808080"/>
      </left>
      <right style="medium">
        <color rgb="FF808080"/>
      </right>
      <top style="medium">
        <color rgb="FF808080"/>
      </top>
      <bottom style="thin">
        <color rgb="FF808080"/>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style="hair"/>
      <bottom style="hair"/>
      <diagonal/>
    </border>
    <border diagonalUp="false" diagonalDown="false">
      <left style="medium">
        <color rgb="FF808080"/>
      </left>
      <right style="hair">
        <color rgb="FF808080"/>
      </right>
      <top/>
      <bottom style="hair">
        <color rgb="FF808080"/>
      </bottom>
      <diagonal/>
    </border>
    <border diagonalUp="false" diagonalDown="false">
      <left style="hair">
        <color rgb="FF808080"/>
      </left>
      <right style="hair">
        <color rgb="FF808080"/>
      </right>
      <top/>
      <bottom style="hair">
        <color rgb="FF808080"/>
      </bottom>
      <diagonal/>
    </border>
    <border diagonalUp="false" diagonalDown="false">
      <left style="hair">
        <color rgb="FF808080"/>
      </left>
      <right/>
      <top/>
      <bottom style="hair">
        <color rgb="FF808080"/>
      </bottom>
      <diagonal/>
    </border>
    <border diagonalUp="false" diagonalDown="false">
      <left style="hair">
        <color rgb="FF808080"/>
      </left>
      <right style="medium">
        <color rgb="FF808080"/>
      </right>
      <top/>
      <bottom style="hair">
        <color rgb="FF808080"/>
      </bottom>
      <diagonal/>
    </border>
    <border diagonalUp="false" diagonalDown="false">
      <left style="medium">
        <color rgb="FF808080"/>
      </left>
      <right style="hair">
        <color rgb="FF808080"/>
      </right>
      <top style="hair">
        <color rgb="FF808080"/>
      </top>
      <bottom style="hair">
        <color rgb="FF808080"/>
      </bottom>
      <diagonal/>
    </border>
    <border diagonalUp="false" diagonalDown="false">
      <left style="hair">
        <color rgb="FF808080"/>
      </left>
      <right style="hair">
        <color rgb="FF808080"/>
      </right>
      <top style="hair">
        <color rgb="FF808080"/>
      </top>
      <bottom style="hair">
        <color rgb="FF808080"/>
      </bottom>
      <diagonal/>
    </border>
    <border diagonalUp="false" diagonalDown="false">
      <left style="hair">
        <color rgb="FF808080"/>
      </left>
      <right/>
      <top style="hair">
        <color rgb="FF808080"/>
      </top>
      <bottom style="hair">
        <color rgb="FF808080"/>
      </bottom>
      <diagonal/>
    </border>
    <border diagonalUp="false" diagonalDown="false">
      <left style="hair">
        <color rgb="FF808080"/>
      </left>
      <right style="medium">
        <color rgb="FF808080"/>
      </right>
      <top style="hair">
        <color rgb="FF808080"/>
      </top>
      <bottom style="hair">
        <color rgb="FF808080"/>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right/>
      <top/>
      <bottom style="dotted"/>
      <diagonal/>
    </border>
    <border diagonalUp="false" diagonalDown="false">
      <left/>
      <right style="thin"/>
      <top/>
      <bottom style="dotted"/>
      <diagonal/>
    </border>
    <border diagonalUp="false" diagonalDown="false">
      <left style="thin"/>
      <right style="thin"/>
      <top style="hair"/>
      <bottom style="thin"/>
      <diagonal/>
    </border>
    <border diagonalUp="false" diagonalDown="false">
      <left style="thin"/>
      <right/>
      <top style="thin"/>
      <bottom/>
      <diagonal/>
    </border>
    <border diagonalUp="false" diagonalDown="false">
      <left/>
      <right/>
      <top style="thin"/>
      <bottom/>
      <diagonal/>
    </border>
    <border diagonalUp="false" diagonalDown="false">
      <left style="medium">
        <color rgb="FF808080"/>
      </left>
      <right style="hair">
        <color rgb="FF808080"/>
      </right>
      <top style="hair">
        <color rgb="FF808080"/>
      </top>
      <bottom style="medium">
        <color rgb="FF808080"/>
      </bottom>
      <diagonal/>
    </border>
    <border diagonalUp="false" diagonalDown="false">
      <left style="hair">
        <color rgb="FF808080"/>
      </left>
      <right style="hair">
        <color rgb="FF808080"/>
      </right>
      <top style="hair">
        <color rgb="FF808080"/>
      </top>
      <bottom style="medium">
        <color rgb="FF808080"/>
      </bottom>
      <diagonal/>
    </border>
    <border diagonalUp="false" diagonalDown="false">
      <left style="hair">
        <color rgb="FF808080"/>
      </left>
      <right/>
      <top style="hair">
        <color rgb="FF808080"/>
      </top>
      <bottom style="medium">
        <color rgb="FF808080"/>
      </bottom>
      <diagonal/>
    </border>
    <border diagonalUp="false" diagonalDown="false">
      <left style="hair">
        <color rgb="FF808080"/>
      </left>
      <right style="medium">
        <color rgb="FF808080"/>
      </right>
      <top style="hair">
        <color rgb="FF808080"/>
      </top>
      <bottom style="medium">
        <color rgb="FF808080"/>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style="thin"/>
      <right style="hair"/>
      <top style="thin"/>
      <bottom style="hair"/>
      <diagonal/>
    </border>
    <border diagonalUp="false" diagonalDown="false">
      <left/>
      <right style="thin"/>
      <top style="thin"/>
      <bottom style="hair"/>
      <diagonal/>
    </border>
    <border diagonalUp="false" diagonalDown="false">
      <left style="thin"/>
      <right style="hair"/>
      <top style="hair"/>
      <bottom style="hair"/>
      <diagonal/>
    </border>
    <border diagonalUp="false" diagonalDown="false">
      <left/>
      <right style="thin"/>
      <top style="hair"/>
      <bottom style="hair"/>
      <diagonal/>
    </border>
    <border diagonalUp="false" diagonalDown="false">
      <left style="thin"/>
      <right style="thin"/>
      <top style="hair"/>
      <bottom/>
      <diagonal/>
    </border>
    <border diagonalUp="false" diagonalDown="false">
      <left/>
      <right style="thin"/>
      <top style="hair"/>
      <bottom/>
      <diagonal/>
    </border>
    <border diagonalUp="false" diagonalDown="false">
      <left/>
      <right style="thin"/>
      <top style="hair"/>
      <bottom style="thin"/>
      <diagonal/>
    </border>
    <border diagonalUp="false" diagonalDown="false">
      <left style="thin"/>
      <right style="hair"/>
      <top style="hair"/>
      <bottom style="thin"/>
      <diagonal/>
    </border>
    <border diagonalUp="false" diagonalDown="false">
      <left/>
      <right style="hair"/>
      <top style="thin"/>
      <bottom style="hair"/>
      <diagonal/>
    </border>
    <border diagonalUp="false" diagonalDown="false">
      <left style="hair"/>
      <right style="thin"/>
      <top style="thin"/>
      <bottom style="hair"/>
      <diagonal/>
    </border>
    <border diagonalUp="false" diagonalDown="false">
      <left style="thin"/>
      <right style="hair"/>
      <top style="thin"/>
      <bottom style="thin"/>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thin"/>
      <right style="thin"/>
      <top/>
      <bottom style="hair"/>
      <diagonal/>
    </border>
    <border diagonalUp="false" diagonalDown="false">
      <left style="thin"/>
      <right style="hair"/>
      <top/>
      <bottom style="hair"/>
      <diagonal/>
    </border>
    <border diagonalUp="false" diagonalDown="false">
      <left/>
      <right style="thin"/>
      <top/>
      <bottom style="hair"/>
      <diagonal/>
    </border>
    <border diagonalUp="false" diagonalDown="false">
      <left/>
      <right style="hair"/>
      <top style="hair"/>
      <bottom style="thin"/>
      <diagonal/>
    </border>
    <border diagonalUp="false" diagonalDown="false">
      <left style="hair"/>
      <right style="thin"/>
      <top style="hair"/>
      <bottom style="thin"/>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9"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3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70" fontId="9" fillId="4" borderId="2" xfId="0" applyFont="true" applyBorder="true" applyAlignment="true" applyProtection="true">
      <alignment horizontal="center" vertical="bottom" textRotation="0" wrapText="false" indent="0" shrinkToFit="false"/>
      <protection locked="false" hidden="false"/>
    </xf>
    <xf numFmtId="164" fontId="8" fillId="5" borderId="3" xfId="0" applyFont="true" applyBorder="true" applyAlignment="true" applyProtection="false">
      <alignment horizontal="center" vertical="center" textRotation="0" wrapText="false" indent="0" shrinkToFit="false"/>
      <protection locked="true" hidden="false"/>
    </xf>
    <xf numFmtId="164" fontId="0" fillId="2" borderId="4" xfId="0" applyFont="false" applyBorder="true" applyAlignment="true" applyProtection="false">
      <alignment horizontal="center"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4" fontId="0" fillId="2" borderId="5" xfId="0" applyFont="false" applyBorder="true" applyAlignment="true" applyProtection="false">
      <alignment horizontal="center" vertical="bottom" textRotation="0" wrapText="false" indent="0" shrinkToFit="false"/>
      <protection locked="true" hidden="false"/>
    </xf>
    <xf numFmtId="164" fontId="0" fillId="2" borderId="4" xfId="0" applyFont="false" applyBorder="true" applyAlignment="true" applyProtection="false">
      <alignment horizontal="left" vertical="bottom" textRotation="0" wrapText="false" indent="0" shrinkToFit="false"/>
      <protection locked="true" hidden="false"/>
    </xf>
    <xf numFmtId="164" fontId="0" fillId="2" borderId="6" xfId="0" applyFont="false" applyBorder="true" applyAlignment="true" applyProtection="false">
      <alignment horizontal="center" vertical="bottom" textRotation="0" wrapText="false" indent="0" shrinkToFit="false"/>
      <protection locked="true" hidden="false"/>
    </xf>
    <xf numFmtId="164" fontId="0" fillId="2" borderId="7" xfId="0" applyFont="false" applyBorder="true" applyAlignment="true" applyProtection="false">
      <alignment horizontal="center" vertical="bottom" textRotation="0" wrapText="false" indent="0" shrinkToFit="false"/>
      <protection locked="true" hidden="false"/>
    </xf>
    <xf numFmtId="164" fontId="0" fillId="2" borderId="8" xfId="0" applyFont="false" applyBorder="true" applyAlignment="true" applyProtection="false">
      <alignment horizontal="center" vertical="bottom" textRotation="0" wrapText="false" indent="0" shrinkToFit="false"/>
      <protection locked="true" hidden="false"/>
    </xf>
    <xf numFmtId="164" fontId="8" fillId="5" borderId="9" xfId="0" applyFont="true" applyBorder="true" applyAlignment="true" applyProtection="false">
      <alignment horizontal="left" vertical="bottom" textRotation="0" wrapText="false" indent="0" shrinkToFit="false"/>
      <protection locked="true" hidden="false"/>
    </xf>
    <xf numFmtId="164" fontId="10" fillId="4" borderId="10" xfId="0" applyFont="true" applyBorder="true" applyAlignment="true" applyProtection="false">
      <alignment horizontal="left" vertical="center" textRotation="0" wrapText="true" indent="0" shrinkToFit="false"/>
      <protection locked="true" hidden="false"/>
    </xf>
    <xf numFmtId="164" fontId="0" fillId="4" borderId="11" xfId="0" applyFont="false" applyBorder="true" applyAlignment="false" applyProtection="false">
      <alignment horizontal="general" vertical="bottom" textRotation="0" wrapText="false" indent="0" shrinkToFit="false"/>
      <protection locked="true" hidden="false"/>
    </xf>
    <xf numFmtId="164" fontId="0" fillId="4" borderId="12" xfId="0" applyFont="false" applyBorder="true" applyAlignment="false" applyProtection="false">
      <alignment horizontal="general" vertical="bottom" textRotation="0" wrapText="false" indent="0" shrinkToFit="false"/>
      <protection locked="true" hidden="false"/>
    </xf>
    <xf numFmtId="164" fontId="0" fillId="4" borderId="13" xfId="0" applyFont="false" applyBorder="true" applyAlignment="false" applyProtection="false">
      <alignment horizontal="general" vertical="bottom" textRotation="0" wrapText="false" indent="0" shrinkToFit="false"/>
      <protection locked="true" hidden="false"/>
    </xf>
    <xf numFmtId="164" fontId="8" fillId="6" borderId="2" xfId="0" applyFont="true" applyBorder="true" applyAlignment="true" applyProtection="false">
      <alignment horizontal="right" vertical="bottom" textRotation="0" wrapText="false" indent="0" shrinkToFit="false"/>
      <protection locked="true" hidden="false"/>
    </xf>
    <xf numFmtId="164" fontId="8" fillId="5" borderId="3" xfId="0" applyFont="true" applyBorder="true" applyAlignment="true" applyProtection="false">
      <alignment horizontal="left" vertical="bottom" textRotation="0" wrapText="false" indent="0" shrinkToFit="false"/>
      <protection locked="true" hidden="false"/>
    </xf>
    <xf numFmtId="164" fontId="0" fillId="2" borderId="4"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1" fillId="7" borderId="14" xfId="0" applyFont="true" applyBorder="true" applyAlignment="true" applyProtection="false">
      <alignment horizontal="center" vertical="center" textRotation="0" wrapText="true" indent="0" shrinkToFit="false"/>
      <protection locked="true" hidden="false"/>
    </xf>
    <xf numFmtId="164" fontId="12" fillId="7" borderId="15" xfId="0" applyFont="true" applyBorder="true" applyAlignment="true" applyProtection="false">
      <alignment horizontal="center" vertical="center"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4" fillId="8" borderId="16" xfId="0" applyFont="true" applyBorder="true" applyAlignment="true" applyProtection="false">
      <alignment horizontal="center" vertical="center" textRotation="0" wrapText="false" indent="0" shrinkToFit="false"/>
      <protection locked="true" hidden="false"/>
    </xf>
    <xf numFmtId="164" fontId="7" fillId="3" borderId="17" xfId="0" applyFont="true" applyBorder="true" applyAlignment="true" applyProtection="false">
      <alignment horizontal="left" vertical="bottom" textRotation="0" wrapText="false" indent="0" shrinkToFit="false"/>
      <protection locked="true" hidden="false"/>
    </xf>
    <xf numFmtId="164" fontId="15" fillId="4" borderId="18" xfId="0" applyFont="true" applyBorder="true" applyAlignment="true" applyProtection="true">
      <alignment horizontal="center" vertical="bottom" textRotation="0" wrapText="false" indent="0" shrinkToFit="false"/>
      <protection locked="false" hidden="false"/>
    </xf>
    <xf numFmtId="164" fontId="8" fillId="2" borderId="19" xfId="0" applyFont="true" applyBorder="true" applyAlignment="true" applyProtection="false">
      <alignment horizontal="center" vertical="bottom" textRotation="0" wrapText="false" indent="0" shrinkToFit="false"/>
      <protection locked="true" hidden="false"/>
    </xf>
    <xf numFmtId="164" fontId="8" fillId="2" borderId="20" xfId="0" applyFont="true" applyBorder="true" applyAlignment="true" applyProtection="false">
      <alignment horizontal="center" vertical="bottom" textRotation="0" wrapText="false" indent="0" shrinkToFit="false"/>
      <protection locked="true" hidden="false"/>
    </xf>
    <xf numFmtId="164" fontId="8" fillId="2" borderId="21" xfId="0" applyFont="true" applyBorder="true" applyAlignment="true" applyProtection="false">
      <alignment horizontal="center" vertical="bottom" textRotation="0" wrapText="false" indent="0" shrinkToFit="false"/>
      <protection locked="true" hidden="false"/>
    </xf>
    <xf numFmtId="164" fontId="9" fillId="4" borderId="22" xfId="0" applyFont="true" applyBorder="true" applyAlignment="true" applyProtection="true">
      <alignment horizontal="center" vertical="bottom" textRotation="0" wrapText="false" indent="0" shrinkToFit="false"/>
      <protection locked="false" hidden="false"/>
    </xf>
    <xf numFmtId="171" fontId="9" fillId="4" borderId="22" xfId="0" applyFont="true" applyBorder="true" applyAlignment="true" applyProtection="true">
      <alignment horizontal="center" vertical="bottom" textRotation="0" wrapText="false" indent="0" shrinkToFit="false"/>
      <protection locked="false" hidden="false"/>
    </xf>
    <xf numFmtId="171" fontId="9" fillId="4" borderId="23" xfId="0" applyFont="true" applyBorder="true" applyAlignment="true" applyProtection="true">
      <alignment horizontal="center" vertical="bottom" textRotation="0" wrapText="false" indent="0" shrinkToFit="false"/>
      <protection locked="false" hidden="false"/>
    </xf>
    <xf numFmtId="164" fontId="16" fillId="9" borderId="24" xfId="0" applyFont="true" applyBorder="true" applyAlignment="true" applyProtection="true">
      <alignment horizontal="center" vertical="bottom" textRotation="0" wrapText="false" indent="0" shrinkToFit="false"/>
      <protection locked="false" hidden="false"/>
    </xf>
    <xf numFmtId="164" fontId="17" fillId="2" borderId="18" xfId="0" applyFont="true" applyBorder="true" applyAlignment="true" applyProtection="false">
      <alignment horizontal="center" vertical="bottom" textRotation="0" wrapText="false" indent="0" shrinkToFit="false"/>
      <protection locked="true" hidden="false"/>
    </xf>
    <xf numFmtId="164" fontId="17" fillId="2" borderId="19" xfId="0" applyFont="true" applyBorder="true" applyAlignment="true" applyProtection="false">
      <alignment horizontal="center" vertical="bottom" textRotation="0" wrapText="false" indent="0" shrinkToFit="false"/>
      <protection locked="true" hidden="false"/>
    </xf>
    <xf numFmtId="164" fontId="17" fillId="2" borderId="20" xfId="0" applyFont="true" applyBorder="true" applyAlignment="true" applyProtection="false">
      <alignment horizontal="center" vertical="bottom" textRotation="0" wrapText="false" indent="0" shrinkToFit="false"/>
      <protection locked="true" hidden="false"/>
    </xf>
    <xf numFmtId="164" fontId="17" fillId="2" borderId="25" xfId="0" applyFont="true" applyBorder="true" applyAlignment="true" applyProtection="false">
      <alignment horizontal="right" vertical="center" textRotation="0" wrapText="false" indent="0" shrinkToFit="false"/>
      <protection locked="true" hidden="false"/>
    </xf>
    <xf numFmtId="164" fontId="9" fillId="9" borderId="26" xfId="0" applyFont="true" applyBorder="true" applyAlignment="true" applyProtection="true">
      <alignment horizontal="center" vertical="center" textRotation="0" wrapText="true" indent="0" shrinkToFit="false"/>
      <protection locked="false" hidden="false"/>
    </xf>
    <xf numFmtId="164" fontId="9" fillId="9" borderId="27" xfId="0" applyFont="true" applyBorder="true" applyAlignment="true" applyProtection="true">
      <alignment horizontal="center" vertical="center" textRotation="0" wrapText="true" indent="0" shrinkToFit="false"/>
      <protection locked="false" hidden="false"/>
    </xf>
    <xf numFmtId="164" fontId="17" fillId="2" borderId="28" xfId="0" applyFont="true" applyBorder="true" applyAlignment="true" applyProtection="false">
      <alignment horizontal="right" vertical="bottom" textRotation="0" wrapText="false" indent="0" shrinkToFit="false"/>
      <protection locked="true" hidden="false"/>
    </xf>
    <xf numFmtId="172" fontId="9" fillId="4" borderId="29" xfId="0" applyFont="true" applyBorder="true" applyAlignment="true" applyProtection="true">
      <alignment horizontal="center" vertical="bottom" textRotation="0" wrapText="false" indent="0" shrinkToFit="false"/>
      <protection locked="false" hidden="false"/>
    </xf>
    <xf numFmtId="172" fontId="9" fillId="4" borderId="30" xfId="0" applyFont="true" applyBorder="true" applyAlignment="true" applyProtection="true">
      <alignment horizontal="center" vertical="bottom" textRotation="0" wrapText="false" indent="0" shrinkToFit="false"/>
      <protection locked="false" hidden="false"/>
    </xf>
    <xf numFmtId="173" fontId="9" fillId="9" borderId="29" xfId="0" applyFont="true" applyBorder="true" applyAlignment="true" applyProtection="true">
      <alignment horizontal="center" vertical="bottom" textRotation="0" wrapText="false" indent="0" shrinkToFit="false"/>
      <protection locked="false" hidden="false"/>
    </xf>
    <xf numFmtId="173" fontId="9" fillId="9" borderId="30" xfId="0" applyFont="true" applyBorder="true" applyAlignment="true" applyProtection="true">
      <alignment horizontal="center" vertical="bottom" textRotation="0" wrapText="false" indent="0" shrinkToFit="false"/>
      <protection locked="false" hidden="false"/>
    </xf>
    <xf numFmtId="174" fontId="9" fillId="4" borderId="29" xfId="0" applyFont="true" applyBorder="true" applyAlignment="true" applyProtection="true">
      <alignment horizontal="center" vertical="bottom" textRotation="0" wrapText="false" indent="0" shrinkToFit="false"/>
      <protection locked="false" hidden="false"/>
    </xf>
    <xf numFmtId="174" fontId="9" fillId="4" borderId="30" xfId="0" applyFont="true" applyBorder="true" applyAlignment="true" applyProtection="true">
      <alignment horizontal="center" vertical="bottom" textRotation="0" wrapText="false" indent="0" shrinkToFit="false"/>
      <protection locked="false" hidden="false"/>
    </xf>
    <xf numFmtId="164" fontId="17" fillId="2" borderId="31" xfId="0" applyFont="true" applyBorder="true" applyAlignment="true" applyProtection="false">
      <alignment horizontal="right" vertical="bottom" textRotation="0" wrapText="false" indent="0" shrinkToFit="false"/>
      <protection locked="true" hidden="false"/>
    </xf>
    <xf numFmtId="173" fontId="9" fillId="4" borderId="0" xfId="0" applyFont="true" applyBorder="true" applyAlignment="true" applyProtection="true">
      <alignment horizontal="center" vertical="bottom" textRotation="0" wrapText="false" indent="0" shrinkToFit="false"/>
      <protection locked="false" hidden="false"/>
    </xf>
    <xf numFmtId="173" fontId="9" fillId="4" borderId="22" xfId="0" applyFont="true" applyBorder="true" applyAlignment="true" applyProtection="true">
      <alignment horizontal="center" vertical="bottom" textRotation="0" wrapText="false" indent="0" shrinkToFit="false"/>
      <protection locked="false" hidden="false"/>
    </xf>
    <xf numFmtId="173" fontId="9" fillId="4" borderId="32" xfId="0" applyFont="true" applyBorder="true" applyAlignment="true" applyProtection="true">
      <alignment horizontal="center" vertical="bottom" textRotation="0" wrapText="false" indent="0" shrinkToFit="false"/>
      <protection locked="false" hidden="false"/>
    </xf>
    <xf numFmtId="173" fontId="9" fillId="4" borderId="23" xfId="0" applyFont="true" applyBorder="true" applyAlignment="true" applyProtection="true">
      <alignment horizontal="center" vertical="bottom" textRotation="0" wrapText="false" indent="0" shrinkToFit="false"/>
      <protection locked="false" hidden="false"/>
    </xf>
    <xf numFmtId="164" fontId="17" fillId="2" borderId="33" xfId="0" applyFont="true" applyBorder="true" applyAlignment="true" applyProtection="false">
      <alignment horizontal="right" vertical="bottom" textRotation="0" wrapText="false" indent="0" shrinkToFit="false"/>
      <protection locked="true" hidden="false"/>
    </xf>
    <xf numFmtId="173" fontId="9" fillId="9" borderId="34" xfId="0" applyFont="true" applyBorder="true" applyAlignment="true" applyProtection="true">
      <alignment horizontal="center" vertical="bottom" textRotation="0" wrapText="false" indent="0" shrinkToFit="false"/>
      <protection locked="false" hidden="false"/>
    </xf>
    <xf numFmtId="173" fontId="9" fillId="9" borderId="26" xfId="0" applyFont="true" applyBorder="true" applyAlignment="true" applyProtection="true">
      <alignment horizontal="center" vertical="bottom" textRotation="0" wrapText="false" indent="0" shrinkToFit="false"/>
      <protection locked="false" hidden="false"/>
    </xf>
    <xf numFmtId="173" fontId="9" fillId="9" borderId="35" xfId="0" applyFont="true" applyBorder="true" applyAlignment="true" applyProtection="true">
      <alignment horizontal="center" vertical="bottom" textRotation="0" wrapText="false" indent="0" shrinkToFit="false"/>
      <protection locked="false" hidden="false"/>
    </xf>
    <xf numFmtId="173" fontId="9" fillId="9" borderId="36" xfId="0" applyFont="true" applyBorder="true" applyAlignment="true" applyProtection="true">
      <alignment horizontal="center" vertical="bottom" textRotation="0" wrapText="false" indent="0" shrinkToFit="false"/>
      <protection locked="false" hidden="false"/>
    </xf>
    <xf numFmtId="173" fontId="9" fillId="4" borderId="37" xfId="0" applyFont="true" applyBorder="true" applyAlignment="true" applyProtection="true">
      <alignment horizontal="center" vertical="bottom" textRotation="0" wrapText="false" indent="0" shrinkToFit="false"/>
      <protection locked="false" hidden="false"/>
    </xf>
    <xf numFmtId="164" fontId="17" fillId="2" borderId="25" xfId="0" applyFont="true" applyBorder="true" applyAlignment="true" applyProtection="false">
      <alignment horizontal="right" vertical="bottom" textRotation="0" wrapText="false" indent="0" shrinkToFit="false"/>
      <protection locked="true" hidden="false"/>
    </xf>
    <xf numFmtId="175" fontId="9" fillId="9" borderId="38" xfId="0" applyFont="true" applyBorder="true" applyAlignment="true" applyProtection="true">
      <alignment horizontal="center" vertical="bottom" textRotation="0" wrapText="false" indent="0" shrinkToFit="false"/>
      <protection locked="false" hidden="false"/>
    </xf>
    <xf numFmtId="164" fontId="17" fillId="2" borderId="39" xfId="0" applyFont="true" applyBorder="true" applyAlignment="true" applyProtection="false">
      <alignment horizontal="right" vertical="bottom" textRotation="0" wrapText="false" indent="0" shrinkToFit="false"/>
      <protection locked="true" hidden="false"/>
    </xf>
    <xf numFmtId="175" fontId="9" fillId="4" borderId="40" xfId="0" applyFont="true" applyBorder="true" applyAlignment="true" applyProtection="true">
      <alignment horizontal="center" vertical="bottom" textRotation="0" wrapText="false" indent="0" shrinkToFit="false"/>
      <protection locked="false" hidden="false"/>
    </xf>
    <xf numFmtId="175" fontId="18" fillId="2" borderId="41" xfId="0" applyFont="true" applyBorder="true" applyAlignment="true" applyProtection="true">
      <alignment horizontal="center" vertical="bottom" textRotation="0" wrapText="false" indent="0" shrinkToFit="false"/>
      <protection locked="false" hidden="false"/>
    </xf>
    <xf numFmtId="164" fontId="17" fillId="2" borderId="42" xfId="0" applyFont="true" applyBorder="true" applyAlignment="true" applyProtection="false">
      <alignment horizontal="right" vertical="bottom" textRotation="0" wrapText="false" indent="0" shrinkToFit="false"/>
      <protection locked="true" hidden="false"/>
    </xf>
    <xf numFmtId="164" fontId="17" fillId="2" borderId="43" xfId="0" applyFont="true" applyBorder="true" applyAlignment="true" applyProtection="false">
      <alignment horizontal="right" vertical="bottom" textRotation="0" wrapText="false" indent="0" shrinkToFit="false"/>
      <protection locked="true" hidden="false"/>
    </xf>
    <xf numFmtId="164" fontId="16" fillId="9" borderId="44" xfId="0" applyFont="true" applyBorder="true" applyAlignment="true" applyProtection="true">
      <alignment horizontal="center" vertical="center" textRotation="0" wrapText="false" indent="0" shrinkToFit="false"/>
      <protection locked="false" hidden="false"/>
    </xf>
    <xf numFmtId="164" fontId="17" fillId="2" borderId="45" xfId="0" applyFont="true" applyBorder="true" applyAlignment="true" applyProtection="false">
      <alignment horizontal="right" vertical="bottom" textRotation="0" wrapText="false" indent="0" shrinkToFit="false"/>
      <protection locked="true" hidden="false"/>
    </xf>
    <xf numFmtId="175" fontId="9" fillId="9" borderId="46" xfId="0" applyFont="true" applyBorder="true" applyAlignment="true" applyProtection="true">
      <alignment horizontal="center" vertical="bottom" textRotation="0" wrapText="false" indent="0" shrinkToFit="false"/>
      <protection locked="false" hidden="false"/>
    </xf>
    <xf numFmtId="164" fontId="17" fillId="2" borderId="47" xfId="0" applyFont="true" applyBorder="true" applyAlignment="true" applyProtection="false">
      <alignment horizontal="right" vertical="bottom" textRotation="0" wrapText="false" indent="0" shrinkToFit="false"/>
      <protection locked="true" hidden="false"/>
    </xf>
    <xf numFmtId="164" fontId="17" fillId="2" borderId="48" xfId="0" applyFont="true" applyBorder="true" applyAlignment="true" applyProtection="false">
      <alignment horizontal="right" vertical="bottom" textRotation="0" wrapText="false" indent="0" shrinkToFit="false"/>
      <protection locked="true" hidden="false"/>
    </xf>
    <xf numFmtId="176" fontId="9" fillId="4" borderId="49" xfId="0" applyFont="true" applyBorder="true" applyAlignment="true" applyProtection="true">
      <alignment horizontal="center" vertical="bottom" textRotation="0" wrapText="false" indent="0" shrinkToFit="false"/>
      <protection locked="false" hidden="false"/>
    </xf>
    <xf numFmtId="164" fontId="19" fillId="6" borderId="50" xfId="0" applyFont="true" applyBorder="true" applyAlignment="true" applyProtection="false">
      <alignment horizontal="center" vertical="bottom" textRotation="0" wrapText="false" indent="0" shrinkToFit="false"/>
      <protection locked="true" hidden="false"/>
    </xf>
    <xf numFmtId="175" fontId="19" fillId="6" borderId="0" xfId="0" applyFont="true" applyBorder="true" applyAlignment="true" applyProtection="true">
      <alignment horizontal="center" vertical="bottom" textRotation="0" wrapText="false" indent="0" shrinkToFit="false"/>
      <protection locked="false" hidden="false"/>
    </xf>
    <xf numFmtId="164" fontId="9" fillId="9" borderId="51" xfId="0" applyFont="true" applyBorder="true" applyAlignment="true" applyProtection="true">
      <alignment horizontal="center" vertical="center" textRotation="0" wrapText="false" indent="0" shrinkToFit="false"/>
      <protection locked="false" hidden="false"/>
    </xf>
    <xf numFmtId="164" fontId="17" fillId="2" borderId="52" xfId="0" applyFont="true" applyBorder="true" applyAlignment="true" applyProtection="false">
      <alignment horizontal="right" vertical="center" textRotation="0" wrapText="false" indent="0" shrinkToFit="false"/>
      <protection locked="true" hidden="false"/>
    </xf>
    <xf numFmtId="175" fontId="9" fillId="4" borderId="53" xfId="0" applyFont="true" applyBorder="true" applyAlignment="true" applyProtection="true">
      <alignment horizontal="left" vertical="center" textRotation="0" wrapText="tru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71" fontId="0" fillId="4" borderId="0" xfId="0" applyFont="false" applyBorder="false" applyAlignment="false" applyProtection="false">
      <alignment horizontal="general" vertical="bottom" textRotation="0" wrapText="false" indent="0" shrinkToFit="false"/>
      <protection locked="true" hidden="false"/>
    </xf>
    <xf numFmtId="177" fontId="0" fillId="4" borderId="0" xfId="0" applyFont="false" applyBorder="false" applyAlignment="false" applyProtection="false">
      <alignment horizontal="general" vertical="bottom" textRotation="0" wrapText="false" indent="0" shrinkToFit="false"/>
      <protection locked="true" hidden="false"/>
    </xf>
    <xf numFmtId="178" fontId="0" fillId="4" borderId="0" xfId="0" applyFont="false" applyBorder="false" applyAlignment="false" applyProtection="false">
      <alignment horizontal="general" vertical="bottom" textRotation="0" wrapText="false" indent="0" shrinkToFit="false"/>
      <protection locked="true" hidden="false"/>
    </xf>
    <xf numFmtId="176" fontId="0" fillId="4" borderId="0" xfId="0" applyFont="false" applyBorder="false" applyAlignment="false" applyProtection="false">
      <alignment horizontal="general" vertical="bottom" textRotation="0" wrapText="false" indent="0" shrinkToFit="false"/>
      <protection locked="true" hidden="false"/>
    </xf>
    <xf numFmtId="179" fontId="0" fillId="4" borderId="0" xfId="0" applyFont="false" applyBorder="false" applyAlignment="false" applyProtection="false">
      <alignment horizontal="general" vertical="bottom" textRotation="0" wrapText="false" indent="0" shrinkToFit="false"/>
      <protection locked="true" hidden="false"/>
    </xf>
    <xf numFmtId="180" fontId="0" fillId="4" borderId="0" xfId="0" applyFont="false" applyBorder="false" applyAlignment="false" applyProtection="false">
      <alignment horizontal="general" vertical="bottom" textRotation="0" wrapText="false" indent="0" shrinkToFit="false"/>
      <protection locked="true" hidden="false"/>
    </xf>
    <xf numFmtId="164" fontId="0" fillId="4" borderId="32" xfId="0" applyFont="false" applyBorder="true" applyAlignment="false" applyProtection="false">
      <alignment horizontal="general" vertical="bottom" textRotation="0" wrapText="false" indent="0" shrinkToFit="false"/>
      <protection locked="true" hidden="false"/>
    </xf>
    <xf numFmtId="164" fontId="0" fillId="4" borderId="0" xfId="0" applyFont="false" applyBorder="true" applyAlignment="false" applyProtection="false">
      <alignment horizontal="general"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78" fontId="20" fillId="4" borderId="0" xfId="0" applyFont="true" applyBorder="false" applyAlignment="false" applyProtection="false">
      <alignment horizontal="general" vertical="bottom" textRotation="0" wrapText="false" indent="0" shrinkToFit="false"/>
      <protection locked="true" hidden="false"/>
    </xf>
    <xf numFmtId="174" fontId="20" fillId="4" borderId="0" xfId="0" applyFont="true" applyBorder="false" applyAlignment="false" applyProtection="false">
      <alignment horizontal="general" vertical="bottom" textRotation="0" wrapText="false" indent="0" shrinkToFit="false"/>
      <protection locked="true" hidden="false"/>
    </xf>
    <xf numFmtId="174" fontId="0" fillId="4" borderId="0" xfId="0" applyFont="false" applyBorder="false" applyAlignment="false" applyProtection="false">
      <alignment horizontal="general" vertical="bottom" textRotation="0" wrapText="false" indent="0" shrinkToFit="false"/>
      <protection locked="true" hidden="false"/>
    </xf>
    <xf numFmtId="174" fontId="0" fillId="4" borderId="54" xfId="0" applyFont="false" applyBorder="true" applyAlignment="false" applyProtection="false">
      <alignment horizontal="general" vertical="bottom" textRotation="0" wrapText="false" indent="0" shrinkToFit="false"/>
      <protection locked="true" hidden="false"/>
    </xf>
    <xf numFmtId="164" fontId="0" fillId="4" borderId="54" xfId="0" applyFont="false" applyBorder="true" applyAlignment="false" applyProtection="false">
      <alignment horizontal="general" vertical="bottom" textRotation="0" wrapText="false" indent="0" shrinkToFit="false"/>
      <protection locked="true" hidden="false"/>
    </xf>
    <xf numFmtId="171" fontId="8" fillId="4" borderId="0" xfId="0" applyFont="true" applyBorder="false" applyAlignment="true" applyProtection="false">
      <alignment horizontal="right" vertical="bottom" textRotation="0" wrapText="false" indent="0" shrinkToFit="true"/>
      <protection locked="true" hidden="false"/>
    </xf>
    <xf numFmtId="181" fontId="21" fillId="3" borderId="2" xfId="0" applyFont="true" applyBorder="true" applyAlignment="true" applyProtection="false">
      <alignment horizontal="center" vertical="bottom" textRotation="0" wrapText="false" indent="0" shrinkToFit="false"/>
      <protection locked="true" hidden="false"/>
    </xf>
    <xf numFmtId="178" fontId="22" fillId="10" borderId="55" xfId="0" applyFont="true" applyBorder="true" applyAlignment="true" applyProtection="false">
      <alignment horizontal="center" vertical="center" textRotation="0" wrapText="false" indent="0" shrinkToFit="false"/>
      <protection locked="true" hidden="false"/>
    </xf>
    <xf numFmtId="164" fontId="23" fillId="6" borderId="2" xfId="0" applyFont="true" applyBorder="true" applyAlignment="true" applyProtection="false">
      <alignment horizontal="left" vertical="bottom" textRotation="0" wrapText="false" indent="0" shrinkToFit="false"/>
      <protection locked="true" hidden="false"/>
    </xf>
    <xf numFmtId="176" fontId="20" fillId="4" borderId="0" xfId="0" applyFont="true" applyBorder="false" applyAlignment="false" applyProtection="false">
      <alignment horizontal="general" vertical="bottom" textRotation="0" wrapText="false" indent="0" shrinkToFit="false"/>
      <protection locked="true" hidden="false"/>
    </xf>
    <xf numFmtId="164" fontId="24" fillId="6" borderId="2" xfId="0" applyFont="true" applyBorder="true" applyAlignment="true" applyProtection="false">
      <alignment horizontal="right" vertical="bottom" textRotation="0" wrapText="false" indent="0" shrinkToFit="false"/>
      <protection locked="true" hidden="false"/>
    </xf>
    <xf numFmtId="177" fontId="15" fillId="4" borderId="2" xfId="0" applyFont="true" applyBorder="true" applyAlignment="true" applyProtection="false">
      <alignment horizontal="center" vertical="bottom" textRotation="0" wrapText="false" indent="0" shrinkToFit="false"/>
      <protection locked="true" hidden="false"/>
    </xf>
    <xf numFmtId="178" fontId="25" fillId="2" borderId="56" xfId="0" applyFont="true" applyBorder="true" applyAlignment="true" applyProtection="false">
      <alignment horizontal="left" vertical="bottom" textRotation="0" wrapText="false" indent="0" shrinkToFit="false"/>
      <protection locked="true" hidden="false"/>
    </xf>
    <xf numFmtId="178" fontId="25" fillId="2" borderId="57" xfId="0" applyFont="true" applyBorder="true" applyAlignment="true" applyProtection="false">
      <alignment horizontal="right" vertical="bottom" textRotation="0" wrapText="false" indent="0" shrinkToFit="false"/>
      <protection locked="true" hidden="false"/>
    </xf>
    <xf numFmtId="179" fontId="20" fillId="4" borderId="0" xfId="0" applyFont="true" applyBorder="false" applyAlignment="true" applyProtection="false">
      <alignment horizontal="right" vertical="bottom" textRotation="0" wrapText="false" indent="0" shrinkToFit="false"/>
      <protection locked="true" hidden="false"/>
    </xf>
    <xf numFmtId="164" fontId="26" fillId="4" borderId="0" xfId="0" applyFont="true" applyBorder="true" applyAlignment="false" applyProtection="false">
      <alignment horizontal="general" vertical="bottom" textRotation="0" wrapText="false" indent="0" shrinkToFit="false"/>
      <protection locked="true" hidden="false"/>
    </xf>
    <xf numFmtId="164" fontId="20" fillId="2" borderId="2" xfId="0" applyFont="true" applyBorder="true" applyAlignment="true" applyProtection="false">
      <alignment horizontal="right" vertical="bottom" textRotation="0" wrapText="false" indent="0" shrinkToFit="false"/>
      <protection locked="true" hidden="false"/>
    </xf>
    <xf numFmtId="178" fontId="0" fillId="4" borderId="58" xfId="0" applyFont="false" applyBorder="true" applyAlignment="true" applyProtection="false">
      <alignment horizontal="center" vertical="bottom" textRotation="0" wrapText="false" indent="0" shrinkToFit="false"/>
      <protection locked="true" hidden="false"/>
    </xf>
    <xf numFmtId="178" fontId="8" fillId="11" borderId="56" xfId="0" applyFont="true" applyBorder="true" applyAlignment="true" applyProtection="false">
      <alignment horizontal="right" vertical="bottom" textRotation="0" wrapText="false" indent="0" shrinkToFit="false"/>
      <protection locked="true" hidden="false"/>
    </xf>
    <xf numFmtId="164" fontId="8" fillId="11" borderId="59" xfId="0" applyFont="true" applyBorder="true" applyAlignment="true" applyProtection="false">
      <alignment horizontal="right" vertical="bottom" textRotation="0" wrapText="false" indent="0" shrinkToFit="false"/>
      <protection locked="true" hidden="false"/>
    </xf>
    <xf numFmtId="164" fontId="8" fillId="11" borderId="57" xfId="0" applyFont="true" applyBorder="true" applyAlignment="true" applyProtection="false">
      <alignment horizontal="right" vertical="bottom" textRotation="0" wrapText="false" indent="0" shrinkToFit="false"/>
      <protection locked="true" hidden="false"/>
    </xf>
    <xf numFmtId="179" fontId="27" fillId="4" borderId="0" xfId="0" applyFont="true" applyBorder="false" applyAlignment="true" applyProtection="false">
      <alignment horizontal="right" vertical="bottom" textRotation="0" wrapText="false" indent="0" shrinkToFit="false"/>
      <protection locked="true" hidden="false"/>
    </xf>
    <xf numFmtId="178" fontId="28" fillId="4" borderId="0" xfId="0" applyFont="true" applyBorder="false" applyAlignment="true" applyProtection="false">
      <alignment horizontal="right" vertical="bottom" textRotation="0" wrapText="false" indent="0" shrinkToFit="false"/>
      <protection locked="true" hidden="false"/>
    </xf>
    <xf numFmtId="172" fontId="29" fillId="4" borderId="60" xfId="0" applyFont="true" applyBorder="true" applyAlignment="true" applyProtection="false">
      <alignment horizontal="center" vertical="bottom" textRotation="0" wrapText="false" indent="0" shrinkToFit="false"/>
      <protection locked="true" hidden="false"/>
    </xf>
    <xf numFmtId="164" fontId="26" fillId="4" borderId="0" xfId="0" applyFont="true" applyBorder="false" applyAlignment="true" applyProtection="false">
      <alignment horizontal="right" vertical="bottom" textRotation="0" wrapText="false" indent="0" shrinkToFit="false"/>
      <protection locked="true" hidden="false"/>
    </xf>
    <xf numFmtId="177" fontId="26" fillId="4" borderId="61" xfId="0" applyFont="true" applyBorder="true" applyAlignment="true" applyProtection="false">
      <alignment horizontal="right" vertical="bottom" textRotation="0" wrapText="false" indent="0" shrinkToFit="false"/>
      <protection locked="true" hidden="false"/>
    </xf>
    <xf numFmtId="178" fontId="26" fillId="4" borderId="62" xfId="0" applyFont="true" applyBorder="true" applyAlignment="true" applyProtection="false">
      <alignment horizontal="right" vertical="bottom" textRotation="0" wrapText="false" indent="0" shrinkToFit="false"/>
      <protection locked="true" hidden="false"/>
    </xf>
    <xf numFmtId="174" fontId="26" fillId="4" borderId="62" xfId="0" applyFont="true" applyBorder="true" applyAlignment="true" applyProtection="false">
      <alignment horizontal="right" vertical="bottom" textRotation="0" wrapText="false" indent="0" shrinkToFit="false"/>
      <protection locked="true" hidden="false"/>
    </xf>
    <xf numFmtId="164" fontId="26" fillId="4" borderId="63" xfId="0" applyFont="true" applyBorder="true" applyAlignment="true" applyProtection="false">
      <alignment horizontal="right" vertical="bottom" textRotation="0" wrapText="false" indent="0" shrinkToFit="false"/>
      <protection locked="true" hidden="false"/>
    </xf>
    <xf numFmtId="178" fontId="26" fillId="4" borderId="64" xfId="0" applyFont="true" applyBorder="true" applyAlignment="true" applyProtection="false">
      <alignment horizontal="right" vertical="bottom" textRotation="0" wrapText="false" indent="0" shrinkToFit="false"/>
      <protection locked="true" hidden="false"/>
    </xf>
    <xf numFmtId="177" fontId="26" fillId="4" borderId="0" xfId="0" applyFont="true" applyBorder="false" applyAlignment="true" applyProtection="false">
      <alignment horizontal="left" vertical="bottom" textRotation="0" wrapText="false" indent="0" shrinkToFit="false"/>
      <protection locked="true" hidden="false"/>
    </xf>
    <xf numFmtId="182" fontId="0" fillId="4" borderId="0" xfId="0" applyFont="false" applyBorder="false" applyAlignment="false" applyProtection="false">
      <alignment horizontal="general" vertical="bottom" textRotation="0" wrapText="false" indent="0" shrinkToFit="false"/>
      <protection locked="true" hidden="false"/>
    </xf>
    <xf numFmtId="178" fontId="8" fillId="11" borderId="65" xfId="0" applyFont="true" applyBorder="true" applyAlignment="true" applyProtection="false">
      <alignment horizontal="center" vertical="bottom" textRotation="0" wrapText="false" indent="0" shrinkToFit="false"/>
      <protection locked="true" hidden="false"/>
    </xf>
    <xf numFmtId="182" fontId="0" fillId="12" borderId="0" xfId="0" applyFont="false" applyBorder="true" applyAlignment="false" applyProtection="false">
      <alignment horizontal="general" vertical="bottom" textRotation="0" wrapText="false" indent="0" shrinkToFit="false"/>
      <protection locked="true" hidden="false"/>
    </xf>
    <xf numFmtId="182" fontId="0" fillId="12" borderId="66" xfId="0" applyFont="false" applyBorder="true" applyAlignment="true" applyProtection="false">
      <alignment horizontal="right" vertical="bottom" textRotation="0" wrapText="false" indent="0" shrinkToFit="false"/>
      <protection locked="true" hidden="false"/>
    </xf>
    <xf numFmtId="172" fontId="29" fillId="4" borderId="67" xfId="0" applyFont="true" applyBorder="true" applyAlignment="true" applyProtection="false">
      <alignment horizontal="center" vertical="bottom" textRotation="0" wrapText="false" indent="0" shrinkToFit="false"/>
      <protection locked="true" hidden="false"/>
    </xf>
    <xf numFmtId="177" fontId="20" fillId="4" borderId="68" xfId="0" applyFont="true" applyBorder="true" applyAlignment="false" applyProtection="false">
      <alignment horizontal="general" vertical="bottom" textRotation="0" wrapText="false" indent="0" shrinkToFit="false"/>
      <protection locked="true" hidden="false"/>
    </xf>
    <xf numFmtId="178" fontId="20" fillId="4" borderId="69" xfId="0" applyFont="true" applyBorder="true" applyAlignment="false" applyProtection="false">
      <alignment horizontal="general" vertical="bottom" textRotation="0" wrapText="false" indent="0" shrinkToFit="false"/>
      <protection locked="true" hidden="false"/>
    </xf>
    <xf numFmtId="174" fontId="20" fillId="4" borderId="69" xfId="0" applyFont="true" applyBorder="true" applyAlignment="false" applyProtection="false">
      <alignment horizontal="general" vertical="bottom" textRotation="0" wrapText="false" indent="0" shrinkToFit="false"/>
      <protection locked="true" hidden="false"/>
    </xf>
    <xf numFmtId="173" fontId="20" fillId="4" borderId="70" xfId="0" applyFont="true" applyBorder="true" applyAlignment="false" applyProtection="false">
      <alignment horizontal="general" vertical="bottom" textRotation="0" wrapText="false" indent="0" shrinkToFit="false"/>
      <protection locked="true" hidden="false"/>
    </xf>
    <xf numFmtId="178" fontId="20" fillId="4" borderId="71" xfId="0" applyFont="true" applyBorder="true" applyAlignment="false" applyProtection="false">
      <alignment horizontal="general" vertical="bottom" textRotation="0" wrapText="false" indent="0" shrinkToFit="false"/>
      <protection locked="true" hidden="false"/>
    </xf>
    <xf numFmtId="177" fontId="20" fillId="4" borderId="0" xfId="0" applyFont="true" applyBorder="false" applyAlignment="true" applyProtection="false">
      <alignment horizontal="left" vertical="bottom" textRotation="0" wrapText="false" indent="0" shrinkToFit="false"/>
      <protection locked="true" hidden="false"/>
    </xf>
    <xf numFmtId="164" fontId="26" fillId="4" borderId="0" xfId="0" applyFont="true" applyBorder="true" applyAlignment="true" applyProtection="false">
      <alignment horizontal="right" vertical="bottom" textRotation="0" wrapText="false" indent="0" shrinkToFit="false"/>
      <protection locked="true" hidden="false"/>
    </xf>
    <xf numFmtId="176" fontId="18" fillId="4" borderId="0" xfId="0" applyFont="true" applyBorder="false" applyAlignment="true" applyProtection="false">
      <alignment horizontal="right" vertical="bottom" textRotation="0" wrapText="true" indent="0" shrinkToFit="false"/>
      <protection locked="true" hidden="false"/>
    </xf>
    <xf numFmtId="171" fontId="30" fillId="2" borderId="2" xfId="0" applyFont="true" applyBorder="true" applyAlignment="true" applyProtection="false">
      <alignment horizontal="center" vertical="bottom" textRotation="0" wrapText="false" indent="0" shrinkToFit="false"/>
      <protection locked="true" hidden="false"/>
    </xf>
    <xf numFmtId="178" fontId="8" fillId="11" borderId="22" xfId="0" applyFont="true" applyBorder="true" applyAlignment="true" applyProtection="false">
      <alignment horizontal="center" vertical="bottom" textRotation="0" wrapText="false" indent="0" shrinkToFit="false"/>
      <protection locked="true" hidden="false"/>
    </xf>
    <xf numFmtId="182" fontId="0" fillId="12" borderId="32" xfId="0" applyFont="false" applyBorder="true" applyAlignment="true" applyProtection="false">
      <alignment horizontal="right" vertical="bottom" textRotation="0" wrapText="false" indent="0" shrinkToFit="false"/>
      <protection locked="true" hidden="false"/>
    </xf>
    <xf numFmtId="177" fontId="20" fillId="4" borderId="72" xfId="0" applyFont="true" applyBorder="true" applyAlignment="false" applyProtection="false">
      <alignment horizontal="general" vertical="bottom" textRotation="0" wrapText="false" indent="0" shrinkToFit="false"/>
      <protection locked="true" hidden="false"/>
    </xf>
    <xf numFmtId="178" fontId="20" fillId="4" borderId="73" xfId="0" applyFont="true" applyBorder="true" applyAlignment="false" applyProtection="false">
      <alignment horizontal="general" vertical="bottom" textRotation="0" wrapText="false" indent="0" shrinkToFit="false"/>
      <protection locked="true" hidden="false"/>
    </xf>
    <xf numFmtId="174" fontId="20" fillId="4" borderId="73" xfId="0" applyFont="true" applyBorder="true" applyAlignment="false" applyProtection="false">
      <alignment horizontal="general" vertical="bottom" textRotation="0" wrapText="false" indent="0" shrinkToFit="false"/>
      <protection locked="true" hidden="false"/>
    </xf>
    <xf numFmtId="173" fontId="20" fillId="4" borderId="74" xfId="0" applyFont="true" applyBorder="true" applyAlignment="false" applyProtection="false">
      <alignment horizontal="general" vertical="bottom" textRotation="0" wrapText="false" indent="0" shrinkToFit="false"/>
      <protection locked="true" hidden="false"/>
    </xf>
    <xf numFmtId="178" fontId="20" fillId="4" borderId="75" xfId="0" applyFont="true" applyBorder="true" applyAlignment="false" applyProtection="false">
      <alignment horizontal="general" vertical="bottom" textRotation="0" wrapText="false" indent="0" shrinkToFit="false"/>
      <protection locked="true" hidden="false"/>
    </xf>
    <xf numFmtId="171" fontId="20" fillId="4" borderId="76" xfId="0" applyFont="true" applyBorder="true" applyAlignment="false" applyProtection="false">
      <alignment horizontal="general" vertical="bottom" textRotation="0" wrapText="false" indent="0" shrinkToFit="false"/>
      <protection locked="true" hidden="false"/>
    </xf>
    <xf numFmtId="177" fontId="30" fillId="4" borderId="0" xfId="0" applyFont="true" applyBorder="false" applyAlignment="false" applyProtection="false">
      <alignment horizontal="general" vertical="bottom" textRotation="0" wrapText="false" indent="0" shrinkToFit="false"/>
      <protection locked="true" hidden="false"/>
    </xf>
    <xf numFmtId="178" fontId="8" fillId="11" borderId="43" xfId="0" applyFont="true" applyBorder="true" applyAlignment="true" applyProtection="false">
      <alignment horizontal="center" vertical="bottom" textRotation="0" wrapText="false" indent="0" shrinkToFit="false"/>
      <protection locked="true" hidden="false"/>
    </xf>
    <xf numFmtId="182" fontId="0" fillId="12" borderId="77" xfId="0" applyFont="false" applyBorder="true" applyAlignment="false" applyProtection="false">
      <alignment horizontal="general" vertical="bottom" textRotation="0" wrapText="false" indent="0" shrinkToFit="false"/>
      <protection locked="true" hidden="false"/>
    </xf>
    <xf numFmtId="182" fontId="0" fillId="12" borderId="40" xfId="0" applyFont="false" applyBorder="true" applyAlignment="false" applyProtection="false">
      <alignment horizontal="general" vertical="bottom" textRotation="0" wrapText="false" indent="0" shrinkToFit="false"/>
      <protection locked="true" hidden="false"/>
    </xf>
    <xf numFmtId="182" fontId="0" fillId="12" borderId="78" xfId="0" applyFont="false" applyBorder="true" applyAlignment="true" applyProtection="false">
      <alignment horizontal="right" vertical="bottom" textRotation="0" wrapText="false" indent="0" shrinkToFit="false"/>
      <protection locked="true" hidden="false"/>
    </xf>
    <xf numFmtId="171" fontId="30" fillId="2" borderId="60" xfId="0" applyFont="true" applyBorder="true" applyAlignment="true" applyProtection="false">
      <alignment horizontal="center" vertical="bottom" textRotation="0" wrapText="false" indent="0" shrinkToFit="false"/>
      <protection locked="true" hidden="false"/>
    </xf>
    <xf numFmtId="174" fontId="26" fillId="4" borderId="0" xfId="0" applyFont="true" applyBorder="false" applyAlignment="false" applyProtection="false">
      <alignment horizontal="general" vertical="bottom" textRotation="0" wrapText="false" indent="0" shrinkToFit="false"/>
      <protection locked="true" hidden="false"/>
    </xf>
    <xf numFmtId="164" fontId="24" fillId="4" borderId="0" xfId="0" applyFont="true" applyBorder="false" applyAlignment="true" applyProtection="false">
      <alignment horizontal="general" vertical="bottom" textRotation="0" wrapText="false" indent="0" shrinkToFit="false"/>
      <protection locked="true" hidden="false"/>
    </xf>
    <xf numFmtId="171" fontId="30" fillId="2" borderId="79" xfId="0" applyFont="true" applyBorder="true" applyAlignment="true" applyProtection="false">
      <alignment horizontal="center" vertical="bottom" textRotation="0" wrapText="false" indent="0" shrinkToFit="false"/>
      <protection locked="true" hidden="false"/>
    </xf>
    <xf numFmtId="172" fontId="29" fillId="4" borderId="79" xfId="0" applyFont="true" applyBorder="true" applyAlignment="true" applyProtection="false">
      <alignment horizontal="center" vertical="bottom" textRotation="0" wrapText="false" indent="0" shrinkToFit="false"/>
      <protection locked="true" hidden="false"/>
    </xf>
    <xf numFmtId="174" fontId="26" fillId="4" borderId="0" xfId="0" applyFont="true" applyBorder="false" applyAlignment="true" applyProtection="false">
      <alignment horizontal="right" vertical="bottom" textRotation="0" wrapText="false" indent="0" shrinkToFit="false"/>
      <protection locked="true" hidden="false"/>
    </xf>
    <xf numFmtId="177" fontId="8" fillId="5" borderId="2" xfId="0" applyFont="true" applyBorder="true" applyAlignment="true" applyProtection="false">
      <alignment horizontal="left" vertical="bottom" textRotation="0" wrapText="false" indent="0" shrinkToFit="false"/>
      <protection locked="true" hidden="false"/>
    </xf>
    <xf numFmtId="172" fontId="29" fillId="4" borderId="2" xfId="0" applyFont="true" applyBorder="true" applyAlignment="true" applyProtection="false">
      <alignment horizontal="center" vertical="bottom" textRotation="0" wrapText="false" indent="0" shrinkToFit="false"/>
      <protection locked="true" hidden="false"/>
    </xf>
    <xf numFmtId="177" fontId="0" fillId="2" borderId="80" xfId="0" applyFont="false" applyBorder="true" applyAlignment="false" applyProtection="false">
      <alignment horizontal="general" vertical="bottom" textRotation="0" wrapText="false" indent="0" shrinkToFit="false"/>
      <protection locked="true" hidden="false"/>
    </xf>
    <xf numFmtId="177" fontId="0" fillId="2" borderId="81" xfId="0" applyFont="false" applyBorder="true" applyAlignment="false" applyProtection="false">
      <alignment horizontal="general" vertical="bottom" textRotation="0" wrapText="false" indent="0" shrinkToFit="false"/>
      <protection locked="true" hidden="false"/>
    </xf>
    <xf numFmtId="178" fontId="0" fillId="2" borderId="81" xfId="0" applyFont="false" applyBorder="true" applyAlignment="false" applyProtection="false">
      <alignment horizontal="general" vertical="bottom" textRotation="0" wrapText="false" indent="0" shrinkToFit="false"/>
      <protection locked="true" hidden="false"/>
    </xf>
    <xf numFmtId="178" fontId="0" fillId="2" borderId="66" xfId="0" applyFont="false" applyBorder="true" applyAlignment="false" applyProtection="false">
      <alignment horizontal="general" vertical="bottom" textRotation="0" wrapText="false" indent="0" shrinkToFit="false"/>
      <protection locked="true" hidden="false"/>
    </xf>
    <xf numFmtId="177" fontId="0" fillId="2" borderId="54" xfId="0" applyFont="false" applyBorder="true" applyAlignment="false" applyProtection="false">
      <alignment horizontal="general" vertical="bottom" textRotation="0" wrapText="false" indent="0" shrinkToFit="false"/>
      <protection locked="true" hidden="false"/>
    </xf>
    <xf numFmtId="177" fontId="0" fillId="2" borderId="0" xfId="0" applyFont="false" applyBorder="true" applyAlignment="false" applyProtection="false">
      <alignment horizontal="general" vertical="bottom" textRotation="0" wrapText="false" indent="0" shrinkToFit="false"/>
      <protection locked="true" hidden="false"/>
    </xf>
    <xf numFmtId="178" fontId="0" fillId="2" borderId="0" xfId="0" applyFont="false" applyBorder="true" applyAlignment="false" applyProtection="false">
      <alignment horizontal="general" vertical="bottom" textRotation="0" wrapText="false" indent="0" shrinkToFit="false"/>
      <protection locked="true" hidden="false"/>
    </xf>
    <xf numFmtId="178" fontId="0" fillId="2" borderId="32" xfId="0" applyFont="false" applyBorder="true" applyAlignment="false" applyProtection="false">
      <alignment horizontal="general" vertical="bottom" textRotation="0" wrapText="false" indent="0" shrinkToFit="false"/>
      <protection locked="true" hidden="false"/>
    </xf>
    <xf numFmtId="176" fontId="26" fillId="4" borderId="0" xfId="0" applyFont="true" applyBorder="false" applyAlignment="true" applyProtection="false">
      <alignment horizontal="right"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79" fontId="24" fillId="4" borderId="0" xfId="0" applyFont="true" applyBorder="false" applyAlignment="false" applyProtection="false">
      <alignment horizontal="general" vertical="bottom" textRotation="0" wrapText="false" indent="0" shrinkToFit="false"/>
      <protection locked="true" hidden="false"/>
    </xf>
    <xf numFmtId="177" fontId="20" fillId="4" borderId="82" xfId="0" applyFont="true" applyBorder="true" applyAlignment="false" applyProtection="false">
      <alignment horizontal="general" vertical="bottom" textRotation="0" wrapText="false" indent="0" shrinkToFit="false"/>
      <protection locked="true" hidden="false"/>
    </xf>
    <xf numFmtId="178" fontId="20" fillId="4" borderId="83" xfId="0" applyFont="true" applyBorder="true" applyAlignment="false" applyProtection="false">
      <alignment horizontal="general" vertical="bottom" textRotation="0" wrapText="false" indent="0" shrinkToFit="false"/>
      <protection locked="true" hidden="false"/>
    </xf>
    <xf numFmtId="174" fontId="20" fillId="4" borderId="83" xfId="0" applyFont="true" applyBorder="true" applyAlignment="false" applyProtection="false">
      <alignment horizontal="general" vertical="bottom" textRotation="0" wrapText="false" indent="0" shrinkToFit="false"/>
      <protection locked="true" hidden="false"/>
    </xf>
    <xf numFmtId="173" fontId="20" fillId="4" borderId="84" xfId="0" applyFont="true" applyBorder="true" applyAlignment="false" applyProtection="false">
      <alignment horizontal="general" vertical="bottom" textRotation="0" wrapText="false" indent="0" shrinkToFit="false"/>
      <protection locked="true" hidden="false"/>
    </xf>
    <xf numFmtId="178" fontId="20" fillId="4" borderId="85" xfId="0" applyFont="true" applyBorder="true" applyAlignment="false" applyProtection="false">
      <alignment horizontal="general" vertical="bottom" textRotation="0" wrapText="false" indent="0" shrinkToFit="false"/>
      <protection locked="true" hidden="false"/>
    </xf>
    <xf numFmtId="180" fontId="26" fillId="4" borderId="0" xfId="0" applyFont="true" applyBorder="false" applyAlignment="false" applyProtection="false">
      <alignment horizontal="general" vertical="bottom" textRotation="0" wrapText="false" indent="0" shrinkToFit="false"/>
      <protection locked="true" hidden="false"/>
    </xf>
    <xf numFmtId="177" fontId="0" fillId="2" borderId="86" xfId="0" applyFont="false" applyBorder="true" applyAlignment="false" applyProtection="false">
      <alignment horizontal="general" vertical="bottom" textRotation="0" wrapText="false" indent="0" shrinkToFit="false"/>
      <protection locked="true" hidden="false"/>
    </xf>
    <xf numFmtId="177" fontId="0" fillId="2" borderId="87" xfId="0" applyFont="false" applyBorder="true" applyAlignment="false" applyProtection="false">
      <alignment horizontal="general" vertical="bottom" textRotation="0" wrapText="false" indent="0" shrinkToFit="false"/>
      <protection locked="true" hidden="false"/>
    </xf>
    <xf numFmtId="178" fontId="0" fillId="2" borderId="87" xfId="0" applyFont="false" applyBorder="true" applyAlignment="false" applyProtection="false">
      <alignment horizontal="general" vertical="bottom" textRotation="0" wrapText="false" indent="0" shrinkToFit="false"/>
      <protection locked="true" hidden="false"/>
    </xf>
    <xf numFmtId="178" fontId="0" fillId="2" borderId="58" xfId="0" applyFont="false" applyBorder="true" applyAlignment="false" applyProtection="false">
      <alignment horizontal="general" vertical="bottom" textRotation="0" wrapText="false" indent="0" shrinkToFit="false"/>
      <protection locked="true" hidden="false"/>
    </xf>
    <xf numFmtId="180" fontId="20" fillId="4" borderId="0" xfId="0" applyFont="true" applyBorder="false" applyAlignment="false" applyProtection="false">
      <alignment horizontal="general" vertical="bottom" textRotation="0" wrapText="false" indent="0" shrinkToFit="false"/>
      <protection locked="true" hidden="false"/>
    </xf>
    <xf numFmtId="183" fontId="0" fillId="4" borderId="0" xfId="0" applyFont="false" applyBorder="false" applyAlignment="false" applyProtection="false">
      <alignment horizontal="general" vertical="bottom" textRotation="0" wrapText="false" indent="0" shrinkToFit="false"/>
      <protection locked="true" hidden="false"/>
    </xf>
    <xf numFmtId="178" fontId="8" fillId="11" borderId="88" xfId="0" applyFont="true" applyBorder="true" applyAlignment="true" applyProtection="false">
      <alignment horizontal="center" vertical="bottom" textRotation="0" wrapText="false" indent="0" shrinkToFit="false"/>
      <protection locked="true" hidden="false"/>
    </xf>
    <xf numFmtId="182" fontId="0" fillId="12" borderId="86" xfId="0" applyFont="false" applyBorder="true" applyAlignment="false" applyProtection="false">
      <alignment horizontal="general" vertical="bottom" textRotation="0" wrapText="false" indent="0" shrinkToFit="false"/>
      <protection locked="true" hidden="false"/>
    </xf>
    <xf numFmtId="182" fontId="0" fillId="12" borderId="87" xfId="0" applyFont="false" applyBorder="true" applyAlignment="false" applyProtection="false">
      <alignment horizontal="general" vertical="bottom" textRotation="0" wrapText="false" indent="0" shrinkToFit="false"/>
      <protection locked="true" hidden="false"/>
    </xf>
    <xf numFmtId="182" fontId="0" fillId="12" borderId="58" xfId="0" applyFont="false" applyBorder="true" applyAlignment="true" applyProtection="false">
      <alignment horizontal="right" vertical="bottom" textRotation="0" wrapText="false" indent="0" shrinkToFit="false"/>
      <protection locked="true" hidden="false"/>
    </xf>
    <xf numFmtId="171" fontId="20" fillId="4" borderId="0" xfId="0" applyFont="true" applyBorder="true" applyAlignment="false" applyProtection="false">
      <alignment horizontal="general" vertical="bottom" textRotation="0" wrapText="false" indent="0" shrinkToFit="false"/>
      <protection locked="true" hidden="false"/>
    </xf>
    <xf numFmtId="171" fontId="0" fillId="4" borderId="0" xfId="0" applyFont="false" applyBorder="true" applyAlignment="false" applyProtection="false">
      <alignment horizontal="general" vertical="bottom" textRotation="0" wrapText="false" indent="0" shrinkToFit="false"/>
      <protection locked="true" hidden="false"/>
    </xf>
    <xf numFmtId="177" fontId="0" fillId="4" borderId="0" xfId="0" applyFont="false" applyBorder="true" applyAlignment="false" applyProtection="false">
      <alignment horizontal="general" vertical="bottom" textRotation="0" wrapText="false" indent="0" shrinkToFit="false"/>
      <protection locked="true" hidden="false"/>
    </xf>
    <xf numFmtId="178" fontId="0" fillId="4" borderId="0" xfId="0" applyFont="false" applyBorder="true" applyAlignment="false" applyProtection="false">
      <alignment horizontal="general" vertical="bottom" textRotation="0" wrapText="false" indent="0" shrinkToFit="false"/>
      <protection locked="true" hidden="false"/>
    </xf>
    <xf numFmtId="176" fontId="0" fillId="4" borderId="0" xfId="0" applyFont="false" applyBorder="true" applyAlignment="false" applyProtection="false">
      <alignment horizontal="general" vertical="bottom" textRotation="0" wrapText="false" indent="0" shrinkToFit="false"/>
      <protection locked="true" hidden="false"/>
    </xf>
    <xf numFmtId="179" fontId="0" fillId="4" borderId="0" xfId="0" applyFont="false" applyBorder="true" applyAlignment="false" applyProtection="false">
      <alignment horizontal="general" vertical="bottom" textRotation="0" wrapText="false" indent="0" shrinkToFit="false"/>
      <protection locked="true" hidden="false"/>
    </xf>
    <xf numFmtId="180" fontId="0" fillId="4" borderId="0" xfId="0" applyFont="false" applyBorder="true" applyAlignment="false" applyProtection="false">
      <alignment horizontal="general" vertical="bottom" textRotation="0" wrapText="false" indent="0" shrinkToFit="false"/>
      <protection locked="true" hidden="false"/>
    </xf>
    <xf numFmtId="178" fontId="26" fillId="3" borderId="2" xfId="0" applyFont="true" applyBorder="true" applyAlignment="true" applyProtection="false">
      <alignment horizontal="center" vertical="bottom" textRotation="0" wrapText="false" indent="0" shrinkToFit="false"/>
      <protection locked="true" hidden="false"/>
    </xf>
    <xf numFmtId="180" fontId="20" fillId="1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true" applyProtection="false">
      <alignment horizontal="right" vertical="bottom" textRotation="0" wrapText="true" indent="0" shrinkToFit="false"/>
      <protection locked="true" hidden="false"/>
    </xf>
    <xf numFmtId="171" fontId="8" fillId="5" borderId="2" xfId="0" applyFont="true" applyBorder="true" applyAlignment="true" applyProtection="false">
      <alignment horizontal="right" vertical="bottom" textRotation="0" wrapText="true" indent="0" shrinkToFit="false"/>
      <protection locked="true" hidden="false"/>
    </xf>
    <xf numFmtId="177" fontId="8" fillId="5" borderId="56" xfId="0" applyFont="true" applyBorder="true" applyAlignment="true" applyProtection="false">
      <alignment horizontal="right" vertical="bottom" textRotation="0" wrapText="true" indent="0" shrinkToFit="false"/>
      <protection locked="true" hidden="false"/>
    </xf>
    <xf numFmtId="177" fontId="8" fillId="5" borderId="59" xfId="0" applyFont="true" applyBorder="true" applyAlignment="true" applyProtection="false">
      <alignment horizontal="right" vertical="bottom" textRotation="0" wrapText="true" indent="0" shrinkToFit="false"/>
      <protection locked="true" hidden="false"/>
    </xf>
    <xf numFmtId="178" fontId="8" fillId="5" borderId="59" xfId="0" applyFont="true" applyBorder="true" applyAlignment="true" applyProtection="false">
      <alignment horizontal="right" vertical="bottom" textRotation="0" wrapText="true" indent="0" shrinkToFit="false"/>
      <protection locked="true" hidden="false"/>
    </xf>
    <xf numFmtId="178" fontId="8" fillId="5" borderId="57" xfId="0" applyFont="true" applyBorder="true" applyAlignment="true" applyProtection="false">
      <alignment horizontal="right" vertical="bottom" textRotation="0" wrapText="true" indent="0" shrinkToFit="false"/>
      <protection locked="true" hidden="false"/>
    </xf>
    <xf numFmtId="164" fontId="8" fillId="5" borderId="56" xfId="0" applyFont="true" applyBorder="true" applyAlignment="true" applyProtection="false">
      <alignment horizontal="right" vertical="bottom" textRotation="0" wrapText="true" indent="0" shrinkToFit="false"/>
      <protection locked="true" hidden="false"/>
    </xf>
    <xf numFmtId="164" fontId="8" fillId="5" borderId="57" xfId="0" applyFont="true" applyBorder="true" applyAlignment="true" applyProtection="false">
      <alignment horizontal="right" vertical="bottom" textRotation="0" wrapText="true" indent="0" shrinkToFit="false"/>
      <protection locked="true" hidden="false"/>
    </xf>
    <xf numFmtId="164" fontId="8" fillId="5" borderId="59" xfId="0" applyFont="true" applyBorder="true" applyAlignment="true" applyProtection="false">
      <alignment horizontal="right" vertical="bottom" textRotation="0" wrapText="true" indent="0" shrinkToFit="false"/>
      <protection locked="true" hidden="false"/>
    </xf>
    <xf numFmtId="174" fontId="8" fillId="5" borderId="59" xfId="0" applyFont="true" applyBorder="true" applyAlignment="true" applyProtection="false">
      <alignment horizontal="right" vertical="bottom" textRotation="0" wrapText="true" indent="0" shrinkToFit="false"/>
      <protection locked="true" hidden="false"/>
    </xf>
    <xf numFmtId="174" fontId="8" fillId="5" borderId="57" xfId="0" applyFont="true" applyBorder="true" applyAlignment="true" applyProtection="false">
      <alignment horizontal="right" vertical="bottom" textRotation="0" wrapText="true" indent="0" shrinkToFit="false"/>
      <protection locked="true" hidden="false"/>
    </xf>
    <xf numFmtId="179" fontId="8" fillId="5" borderId="56" xfId="0" applyFont="true" applyBorder="true" applyAlignment="true" applyProtection="false">
      <alignment horizontal="right" vertical="bottom" textRotation="0" wrapText="true" indent="0" shrinkToFit="false"/>
      <protection locked="true" hidden="false"/>
    </xf>
    <xf numFmtId="179" fontId="8" fillId="5" borderId="57" xfId="0" applyFont="true" applyBorder="true" applyAlignment="true" applyProtection="false">
      <alignment horizontal="right" vertical="bottom" textRotation="0" wrapText="true" indent="0" shrinkToFit="false"/>
      <protection locked="true" hidden="false"/>
    </xf>
    <xf numFmtId="178" fontId="18" fillId="5" borderId="2" xfId="0" applyFont="true" applyBorder="true" applyAlignment="true" applyProtection="false">
      <alignment horizontal="right" vertical="bottom" textRotation="0" wrapText="true" indent="0" shrinkToFit="false"/>
      <protection locked="true" hidden="false"/>
    </xf>
    <xf numFmtId="164" fontId="8" fillId="4" borderId="32" xfId="0" applyFont="true" applyBorder="true" applyAlignment="true" applyProtection="false">
      <alignment horizontal="right" vertical="bottom" textRotation="0" wrapText="true" indent="0" shrinkToFit="false"/>
      <protection locked="true" hidden="false"/>
    </xf>
    <xf numFmtId="180" fontId="18" fillId="5" borderId="2" xfId="0" applyFont="true" applyBorder="true" applyAlignment="true" applyProtection="false">
      <alignment horizontal="right" vertical="bottom" textRotation="0" wrapText="true" indent="0" shrinkToFit="false"/>
      <protection locked="true" hidden="false"/>
    </xf>
    <xf numFmtId="180" fontId="18" fillId="5" borderId="57" xfId="0" applyFont="true" applyBorder="true" applyAlignment="true" applyProtection="false">
      <alignment horizontal="right" vertical="bottom" textRotation="0" wrapText="true" indent="0" shrinkToFit="false"/>
      <protection locked="true" hidden="false"/>
    </xf>
    <xf numFmtId="176" fontId="10" fillId="4" borderId="0" xfId="0" applyFont="true" applyBorder="false" applyAlignment="true" applyProtection="false">
      <alignment horizontal="right" vertical="bottom" textRotation="0" wrapText="true" indent="0" shrinkToFit="false"/>
      <protection locked="true" hidden="false"/>
    </xf>
    <xf numFmtId="176" fontId="26" fillId="4" borderId="0" xfId="0" applyFont="true" applyBorder="false" applyAlignment="true" applyProtection="false">
      <alignment horizontal="right" vertical="bottom" textRotation="0" wrapText="true" indent="0" shrinkToFit="false"/>
      <protection locked="true" hidden="false"/>
    </xf>
    <xf numFmtId="178" fontId="26" fillId="4" borderId="0" xfId="0" applyFont="true" applyBorder="false" applyAlignment="true" applyProtection="false">
      <alignment horizontal="right" vertical="bottom" textRotation="0" wrapText="true" indent="0" shrinkToFit="false"/>
      <protection locked="true" hidden="false"/>
    </xf>
    <xf numFmtId="174" fontId="26" fillId="4" borderId="0" xfId="0" applyFont="true" applyBorder="false" applyAlignment="true" applyProtection="false">
      <alignment horizontal="right" vertical="bottom" textRotation="0" wrapText="true" indent="0" shrinkToFit="false"/>
      <protection locked="true" hidden="false"/>
    </xf>
    <xf numFmtId="164" fontId="26" fillId="4" borderId="0" xfId="0" applyFont="true" applyBorder="false" applyAlignment="true" applyProtection="false">
      <alignment horizontal="right" vertical="bottom" textRotation="0" wrapText="true" indent="0" shrinkToFit="false"/>
      <protection locked="true" hidden="false"/>
    </xf>
    <xf numFmtId="174" fontId="26" fillId="4" borderId="54" xfId="0" applyFont="true" applyBorder="true" applyAlignment="true" applyProtection="false">
      <alignment horizontal="right" vertical="bottom" textRotation="0" wrapText="true" indent="0" shrinkToFit="false"/>
      <protection locked="true" hidden="false"/>
    </xf>
    <xf numFmtId="164" fontId="8" fillId="4" borderId="54" xfId="0" applyFont="true" applyBorder="true" applyAlignment="true" applyProtection="false">
      <alignment horizontal="right" vertical="bottom" textRotation="0" wrapText="true" indent="0" shrinkToFit="false"/>
      <protection locked="true" hidden="false"/>
    </xf>
    <xf numFmtId="174" fontId="26" fillId="4" borderId="0" xfId="0" applyFont="true" applyBorder="true" applyAlignment="true" applyProtection="false">
      <alignment horizontal="right" vertical="bottom" textRotation="0" wrapText="true" indent="0" shrinkToFit="false"/>
      <protection locked="true" hidden="false"/>
    </xf>
    <xf numFmtId="184" fontId="26" fillId="4" borderId="0" xfId="0" applyFont="true" applyBorder="false" applyAlignment="true" applyProtection="false">
      <alignment horizontal="right" vertical="bottom" textRotation="0" wrapText="true" indent="0" shrinkToFit="false"/>
      <protection locked="true" hidden="false"/>
    </xf>
    <xf numFmtId="173" fontId="0" fillId="4" borderId="0" xfId="0" applyFont="false" applyBorder="false" applyAlignment="false" applyProtection="false">
      <alignment horizontal="general" vertical="bottom" textRotation="0" wrapText="false" indent="0" shrinkToFit="false"/>
      <protection locked="true" hidden="false"/>
    </xf>
    <xf numFmtId="185" fontId="31" fillId="4" borderId="0" xfId="0" applyFont="true" applyBorder="false" applyAlignment="false" applyProtection="false">
      <alignment horizontal="general" vertical="bottom" textRotation="0" wrapText="false" indent="0" shrinkToFit="false"/>
      <protection locked="true" hidden="false"/>
    </xf>
    <xf numFmtId="174" fontId="31" fillId="4" borderId="0" xfId="0" applyFont="true" applyBorder="false" applyAlignment="false" applyProtection="false">
      <alignment horizontal="general" vertical="bottom" textRotation="0" wrapText="false" indent="0" shrinkToFit="false"/>
      <protection locked="true" hidden="false"/>
    </xf>
    <xf numFmtId="186" fontId="0" fillId="4" borderId="0" xfId="0" applyFont="false" applyBorder="false" applyAlignment="false" applyProtection="false">
      <alignment horizontal="general" vertical="bottom" textRotation="0" wrapText="false" indent="0" shrinkToFit="false"/>
      <protection locked="true" hidden="false"/>
    </xf>
    <xf numFmtId="178" fontId="30" fillId="4" borderId="0" xfId="0" applyFont="true" applyBorder="false" applyAlignment="false" applyProtection="false">
      <alignment horizontal="general" vertical="bottom" textRotation="0" wrapText="false" indent="0" shrinkToFit="false"/>
      <protection locked="true" hidden="false"/>
    </xf>
    <xf numFmtId="180" fontId="30" fillId="4" borderId="0" xfId="0" applyFont="true" applyBorder="false" applyAlignment="false" applyProtection="false">
      <alignment horizontal="general" vertical="bottom" textRotation="0" wrapText="false" indent="0" shrinkToFit="false"/>
      <protection locked="true" hidden="false"/>
    </xf>
    <xf numFmtId="187" fontId="20" fillId="4" borderId="0" xfId="0" applyFont="true" applyBorder="false" applyAlignment="false" applyProtection="false">
      <alignment horizontal="general" vertical="bottom" textRotation="0" wrapText="false" indent="0" shrinkToFit="false"/>
      <protection locked="true" hidden="false"/>
    </xf>
    <xf numFmtId="184" fontId="20" fillId="4" borderId="0" xfId="0" applyFont="true" applyBorder="false" applyAlignment="false" applyProtection="false">
      <alignment horizontal="general" vertical="bottom" textRotation="0" wrapText="false" indent="0" shrinkToFit="false"/>
      <protection locked="true" hidden="false"/>
    </xf>
    <xf numFmtId="184" fontId="31" fillId="4" borderId="0" xfId="0" applyFont="true" applyBorder="false" applyAlignment="false" applyProtection="false">
      <alignment horizontal="general" vertical="bottom" textRotation="0" wrapText="false" indent="0" shrinkToFit="false"/>
      <protection locked="true" hidden="false"/>
    </xf>
    <xf numFmtId="174" fontId="20" fillId="4" borderId="54" xfId="0" applyFont="true" applyBorder="true" applyAlignment="false" applyProtection="false">
      <alignment horizontal="general" vertical="bottom" textRotation="0" wrapText="false" indent="0" shrinkToFit="false"/>
      <protection locked="true" hidden="false"/>
    </xf>
    <xf numFmtId="178" fontId="20" fillId="4" borderId="0" xfId="0" applyFont="true" applyBorder="true" applyAlignment="false" applyProtection="false">
      <alignment horizontal="general" vertical="bottom" textRotation="0" wrapText="false" indent="0" shrinkToFit="false"/>
      <protection locked="true" hidden="false"/>
    </xf>
    <xf numFmtId="185" fontId="0" fillId="4"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right" vertical="bottom" textRotation="0" wrapText="false" indent="0" shrinkToFit="false"/>
      <protection locked="true" hidden="false"/>
    </xf>
    <xf numFmtId="164" fontId="8" fillId="2" borderId="0" xfId="0" applyFont="true" applyBorder="false" applyAlignment="true" applyProtection="false">
      <alignment horizontal="right" vertical="bottom" textRotation="0" wrapText="false" indent="0" shrinkToFit="false"/>
      <protection locked="true" hidden="false"/>
    </xf>
    <xf numFmtId="171" fontId="0" fillId="2" borderId="2" xfId="0" applyFont="false" applyBorder="true" applyAlignment="false" applyProtection="false">
      <alignment horizontal="general" vertical="bottom" textRotation="0" wrapText="false" indent="0" shrinkToFit="false"/>
      <protection locked="true" hidden="false"/>
    </xf>
    <xf numFmtId="171" fontId="9" fillId="4" borderId="2" xfId="0" applyFont="true" applyBorder="true" applyAlignment="false" applyProtection="false">
      <alignment horizontal="general" vertical="bottom" textRotation="0" wrapText="false" indent="0" shrinkToFit="false"/>
      <protection locked="true" hidden="false"/>
    </xf>
    <xf numFmtId="170" fontId="9" fillId="4" borderId="2" xfId="0" applyFont="true" applyBorder="true" applyAlignment="false" applyProtection="false">
      <alignment horizontal="general" vertical="bottom" textRotation="0" wrapText="false" indent="0" shrinkToFit="false"/>
      <protection locked="true" hidden="false"/>
    </xf>
    <xf numFmtId="164" fontId="9" fillId="4" borderId="2" xfId="0" applyFont="true" applyBorder="true" applyAlignment="false" applyProtection="false">
      <alignment horizontal="general" vertical="bottom" textRotation="0" wrapText="false" indent="0" shrinkToFit="false"/>
      <protection locked="true" hidden="false"/>
    </xf>
    <xf numFmtId="164" fontId="9" fillId="4" borderId="2" xfId="0" applyFont="true" applyBorder="true" applyAlignment="true" applyProtection="false">
      <alignment horizontal="right" vertical="bottom" textRotation="0" wrapText="false" indent="0" shrinkToFit="false"/>
      <protection locked="true" hidden="false"/>
    </xf>
    <xf numFmtId="164" fontId="8" fillId="2" borderId="56" xfId="0" applyFont="true" applyBorder="true" applyAlignment="false" applyProtection="false">
      <alignment horizontal="general" vertical="bottom" textRotation="0" wrapText="false" indent="0" shrinkToFit="false"/>
      <protection locked="true" hidden="false"/>
    </xf>
    <xf numFmtId="164" fontId="8" fillId="2" borderId="59" xfId="0" applyFont="true" applyBorder="true" applyAlignment="false" applyProtection="false">
      <alignment horizontal="general" vertical="bottom" textRotation="0" wrapText="false" indent="0" shrinkToFit="false"/>
      <protection locked="true" hidden="false"/>
    </xf>
    <xf numFmtId="164" fontId="0" fillId="2" borderId="59" xfId="0" applyFont="false" applyBorder="true" applyAlignment="false" applyProtection="false">
      <alignment horizontal="general" vertical="bottom" textRotation="0" wrapText="false" indent="0" shrinkToFit="false"/>
      <protection locked="true" hidden="false"/>
    </xf>
    <xf numFmtId="164" fontId="0" fillId="2" borderId="57" xfId="0" applyFont="false" applyBorder="true" applyAlignment="false" applyProtection="false">
      <alignment horizontal="general" vertical="bottom" textRotation="0" wrapText="false" indent="0" shrinkToFit="false"/>
      <protection locked="true" hidden="false"/>
    </xf>
    <xf numFmtId="164" fontId="9" fillId="4" borderId="2" xfId="0" applyFont="true" applyBorder="true" applyAlignment="true" applyProtection="false">
      <alignment horizontal="left" vertical="bottom" textRotation="0" wrapText="false" indent="0" shrinkToFit="false"/>
      <protection locked="true" hidden="false"/>
    </xf>
    <xf numFmtId="164" fontId="0" fillId="2" borderId="80" xfId="0" applyFont="true" applyBorder="true" applyAlignment="false" applyProtection="false">
      <alignment horizontal="general" vertical="bottom" textRotation="0" wrapText="false" indent="0" shrinkToFit="false"/>
      <protection locked="true" hidden="false"/>
    </xf>
    <xf numFmtId="164" fontId="0" fillId="2" borderId="81" xfId="0" applyFont="false" applyBorder="true" applyAlignment="false" applyProtection="false">
      <alignment horizontal="general" vertical="bottom" textRotation="0" wrapText="false" indent="0" shrinkToFit="false"/>
      <protection locked="true" hidden="false"/>
    </xf>
    <xf numFmtId="164" fontId="0" fillId="2" borderId="66" xfId="0" applyFont="false" applyBorder="true" applyAlignment="false" applyProtection="false">
      <alignment horizontal="general" vertical="bottom" textRotation="0" wrapText="false" indent="0" shrinkToFit="false"/>
      <protection locked="true" hidden="false"/>
    </xf>
    <xf numFmtId="164" fontId="0" fillId="2" borderId="54" xfId="0" applyFont="true" applyBorder="true" applyAlignment="false" applyProtection="false">
      <alignment horizontal="general" vertical="bottom" textRotation="0" wrapText="false" indent="0" shrinkToFit="false"/>
      <protection locked="true" hidden="false"/>
    </xf>
    <xf numFmtId="164" fontId="0" fillId="2" borderId="32" xfId="0" applyFont="false" applyBorder="true" applyAlignment="false" applyProtection="false">
      <alignment horizontal="general" vertical="bottom" textRotation="0" wrapText="false" indent="0" shrinkToFit="false"/>
      <protection locked="true" hidden="false"/>
    </xf>
    <xf numFmtId="164" fontId="7" fillId="9" borderId="2" xfId="0" applyFont="true" applyBorder="true" applyAlignment="true" applyProtection="false">
      <alignment horizontal="center" vertical="bottom" textRotation="0" wrapText="false" indent="0" shrinkToFit="false"/>
      <protection locked="true" hidden="false"/>
    </xf>
    <xf numFmtId="164" fontId="0" fillId="2" borderId="86" xfId="0" applyFont="true" applyBorder="true" applyAlignment="false" applyProtection="false">
      <alignment horizontal="general" vertical="bottom" textRotation="0" wrapText="false" indent="0" shrinkToFit="false"/>
      <protection locked="true" hidden="false"/>
    </xf>
    <xf numFmtId="164" fontId="0" fillId="2" borderId="87" xfId="0" applyFont="false" applyBorder="true" applyAlignment="false" applyProtection="false">
      <alignment horizontal="general" vertical="bottom" textRotation="0" wrapText="false" indent="0" shrinkToFit="false"/>
      <protection locked="true" hidden="false"/>
    </xf>
    <xf numFmtId="164" fontId="0" fillId="2" borderId="58" xfId="0" applyFont="false" applyBorder="true" applyAlignment="false" applyProtection="false">
      <alignment horizontal="general" vertical="bottom" textRotation="0" wrapText="false" indent="0" shrinkToFit="false"/>
      <protection locked="true" hidden="false"/>
    </xf>
    <xf numFmtId="164" fontId="8" fillId="2" borderId="60" xfId="0" applyFont="true" applyBorder="true" applyAlignment="false" applyProtection="false">
      <alignment horizontal="general" vertical="bottom" textRotation="0" wrapText="false" indent="0" shrinkToFit="false"/>
      <protection locked="true" hidden="false"/>
    </xf>
    <xf numFmtId="185" fontId="9" fillId="4" borderId="89" xfId="0" applyFont="true" applyBorder="true" applyAlignment="false" applyProtection="false">
      <alignment horizontal="general" vertical="bottom" textRotation="0" wrapText="false" indent="0" shrinkToFit="false"/>
      <protection locked="true" hidden="false"/>
    </xf>
    <xf numFmtId="185" fontId="9" fillId="4" borderId="90" xfId="0" applyFont="true" applyBorder="true" applyAlignment="false" applyProtection="false">
      <alignment horizontal="general" vertical="bottom" textRotation="0" wrapText="false" indent="0" shrinkToFit="false"/>
      <protection locked="true" hidden="false"/>
    </xf>
    <xf numFmtId="171" fontId="8" fillId="2" borderId="60" xfId="0" applyFont="true" applyBorder="true" applyAlignment="false" applyProtection="false">
      <alignment horizontal="general" vertical="bottom" textRotation="0" wrapText="false" indent="0" shrinkToFit="false"/>
      <protection locked="true" hidden="false"/>
    </xf>
    <xf numFmtId="184" fontId="9" fillId="4" borderId="90" xfId="0" applyFont="true" applyBorder="true" applyAlignment="false" applyProtection="false">
      <alignment horizontal="general" vertical="bottom" textRotation="0" wrapText="false" indent="0" shrinkToFit="false"/>
      <protection locked="true" hidden="false"/>
    </xf>
    <xf numFmtId="164" fontId="8" fillId="2" borderId="67" xfId="0" applyFont="true" applyBorder="true" applyAlignment="false" applyProtection="false">
      <alignment horizontal="general" vertical="bottom" textRotation="0" wrapText="false" indent="0" shrinkToFit="false"/>
      <protection locked="true" hidden="false"/>
    </xf>
    <xf numFmtId="185" fontId="9" fillId="4" borderId="91" xfId="0" applyFont="true" applyBorder="true" applyAlignment="false" applyProtection="false">
      <alignment horizontal="general" vertical="bottom" textRotation="0" wrapText="false" indent="0" shrinkToFit="false"/>
      <protection locked="true" hidden="false"/>
    </xf>
    <xf numFmtId="185" fontId="9" fillId="4" borderId="92" xfId="0" applyFont="true" applyBorder="true" applyAlignment="false" applyProtection="false">
      <alignment horizontal="general" vertical="bottom" textRotation="0" wrapText="false" indent="0" shrinkToFit="false"/>
      <protection locked="true" hidden="false"/>
    </xf>
    <xf numFmtId="171" fontId="8" fillId="2" borderId="67" xfId="0" applyFont="true" applyBorder="true" applyAlignment="false" applyProtection="false">
      <alignment horizontal="general" vertical="bottom" textRotation="0" wrapText="false" indent="0" shrinkToFit="false"/>
      <protection locked="true" hidden="false"/>
    </xf>
    <xf numFmtId="184" fontId="9" fillId="4" borderId="92" xfId="0" applyFont="true" applyBorder="true" applyAlignment="false" applyProtection="false">
      <alignment horizontal="general" vertical="bottom" textRotation="0" wrapText="false" indent="0" shrinkToFit="false"/>
      <protection locked="true" hidden="false"/>
    </xf>
    <xf numFmtId="188" fontId="0" fillId="2" borderId="0" xfId="0" applyFont="false" applyBorder="false" applyAlignment="false" applyProtection="false">
      <alignment horizontal="general" vertical="bottom" textRotation="0" wrapText="false" indent="0" shrinkToFit="false"/>
      <protection locked="true" hidden="false"/>
    </xf>
    <xf numFmtId="171" fontId="8" fillId="2" borderId="93" xfId="0" applyFont="true" applyBorder="true" applyAlignment="false" applyProtection="false">
      <alignment horizontal="general" vertical="bottom" textRotation="0" wrapText="false" indent="0" shrinkToFit="false"/>
      <protection locked="true" hidden="false"/>
    </xf>
    <xf numFmtId="184" fontId="9" fillId="4" borderId="94" xfId="0" applyFont="true" applyBorder="true" applyAlignment="false" applyProtection="false">
      <alignment horizontal="general" vertical="bottom" textRotation="0" wrapText="false" indent="0" shrinkToFit="false"/>
      <protection locked="true" hidden="false"/>
    </xf>
    <xf numFmtId="171" fontId="8" fillId="2" borderId="79" xfId="0" applyFont="true" applyBorder="true" applyAlignment="false" applyProtection="false">
      <alignment horizontal="general" vertical="bottom" textRotation="0" wrapText="false" indent="0" shrinkToFit="false"/>
      <protection locked="true" hidden="false"/>
    </xf>
    <xf numFmtId="184" fontId="9" fillId="4" borderId="95" xfId="0" applyFont="true" applyBorder="true" applyAlignment="false" applyProtection="false">
      <alignment horizontal="general" vertical="bottom" textRotation="0" wrapText="false" indent="0" shrinkToFit="false"/>
      <protection locked="true" hidden="false"/>
    </xf>
    <xf numFmtId="164" fontId="8" fillId="2" borderId="79" xfId="0" applyFont="true" applyBorder="true" applyAlignment="false" applyProtection="false">
      <alignment horizontal="general" vertical="bottom" textRotation="0" wrapText="false" indent="0" shrinkToFit="false"/>
      <protection locked="true" hidden="false"/>
    </xf>
    <xf numFmtId="185" fontId="9" fillId="4" borderId="96" xfId="0" applyFont="true" applyBorder="true" applyAlignment="false" applyProtection="false">
      <alignment horizontal="general" vertical="bottom" textRotation="0" wrapText="false" indent="0" shrinkToFit="false"/>
      <protection locked="true" hidden="false"/>
    </xf>
    <xf numFmtId="185" fontId="9" fillId="4" borderId="95" xfId="0" applyFont="true" applyBorder="true" applyAlignment="false" applyProtection="false">
      <alignment horizontal="general" vertical="bottom" textRotation="0" wrapText="false" indent="0" shrinkToFit="false"/>
      <protection locked="true" hidden="false"/>
    </xf>
    <xf numFmtId="164" fontId="7" fillId="9" borderId="2" xfId="0" applyFont="true" applyBorder="true" applyAlignment="true" applyProtection="false">
      <alignment horizontal="left" vertical="bottom" textRotation="0" wrapText="false" indent="0" shrinkToFit="false"/>
      <protection locked="true" hidden="false"/>
    </xf>
    <xf numFmtId="189" fontId="9" fillId="4" borderId="97" xfId="0" applyFont="true" applyBorder="true" applyAlignment="false" applyProtection="false">
      <alignment horizontal="general" vertical="bottom" textRotation="0" wrapText="false" indent="0" shrinkToFit="false"/>
      <protection locked="true" hidden="false"/>
    </xf>
    <xf numFmtId="189" fontId="9" fillId="4" borderId="98" xfId="0" applyFont="true" applyBorder="true" applyAlignment="false" applyProtection="false">
      <alignment horizontal="general" vertical="bottom" textRotation="0" wrapText="false" indent="0" shrinkToFit="false"/>
      <protection locked="true" hidden="false"/>
    </xf>
    <xf numFmtId="171" fontId="24" fillId="2" borderId="2" xfId="0" applyFont="true" applyBorder="true" applyAlignment="true" applyProtection="false">
      <alignment horizontal="center" vertical="bottom" textRotation="0" wrapText="true" indent="0" shrinkToFit="false"/>
      <protection locked="true" hidden="false"/>
    </xf>
    <xf numFmtId="171" fontId="24" fillId="2" borderId="99" xfId="0" applyFont="true" applyBorder="true" applyAlignment="true" applyProtection="false">
      <alignment horizontal="center" vertical="bottom" textRotation="0" wrapText="true" indent="0" shrinkToFit="false"/>
      <protection locked="true" hidden="false"/>
    </xf>
    <xf numFmtId="171" fontId="24" fillId="2" borderId="57" xfId="0" applyFont="true" applyBorder="true" applyAlignment="true" applyProtection="false">
      <alignment horizontal="center" vertical="bottom" textRotation="0" wrapText="true" indent="0" shrinkToFit="false"/>
      <protection locked="true" hidden="false"/>
    </xf>
    <xf numFmtId="189" fontId="9" fillId="4" borderId="100" xfId="0" applyFont="true" applyBorder="true" applyAlignment="false" applyProtection="false">
      <alignment horizontal="general" vertical="bottom" textRotation="0" wrapText="false" indent="0" shrinkToFit="false"/>
      <protection locked="true" hidden="false"/>
    </xf>
    <xf numFmtId="189" fontId="9" fillId="4" borderId="101" xfId="0" applyFont="true" applyBorder="true" applyAlignment="false" applyProtection="false">
      <alignment horizontal="general" vertical="bottom" textRotation="0" wrapText="false" indent="0" shrinkToFit="false"/>
      <protection locked="true" hidden="false"/>
    </xf>
    <xf numFmtId="181" fontId="9" fillId="4" borderId="102" xfId="0" applyFont="true" applyBorder="true" applyAlignment="false" applyProtection="false">
      <alignment horizontal="general" vertical="bottom" textRotation="0" wrapText="false" indent="0" shrinkToFit="false"/>
      <protection locked="true" hidden="false"/>
    </xf>
    <xf numFmtId="181" fontId="9" fillId="4" borderId="103" xfId="0" applyFont="true" applyBorder="true" applyAlignment="true" applyProtection="false">
      <alignment horizontal="right" vertical="bottom" textRotation="0" wrapText="false" indent="0" shrinkToFit="false"/>
      <protection locked="true" hidden="false"/>
    </xf>
    <xf numFmtId="181" fontId="9" fillId="4" borderId="104" xfId="0" applyFont="true" applyBorder="true" applyAlignment="true" applyProtection="false">
      <alignment horizontal="center" vertical="bottom" textRotation="0" wrapText="false" indent="0" shrinkToFit="false"/>
      <protection locked="true" hidden="false"/>
    </xf>
    <xf numFmtId="181" fontId="9" fillId="4" borderId="67" xfId="0" applyFont="true" applyBorder="true" applyAlignment="false" applyProtection="false">
      <alignment horizontal="general" vertical="bottom" textRotation="0" wrapText="false" indent="0" shrinkToFit="false"/>
      <protection locked="true" hidden="false"/>
    </xf>
    <xf numFmtId="181" fontId="9" fillId="4" borderId="91" xfId="0" applyFont="true" applyBorder="true" applyAlignment="true" applyProtection="false">
      <alignment horizontal="right" vertical="bottom" textRotation="0" wrapText="false" indent="0" shrinkToFit="false"/>
      <protection locked="true" hidden="false"/>
    </xf>
    <xf numFmtId="181" fontId="9" fillId="4" borderId="92" xfId="0" applyFont="true" applyBorder="true" applyAlignment="true" applyProtection="false">
      <alignment horizontal="center" vertical="bottom" textRotation="0" wrapText="false" indent="0" shrinkToFit="false"/>
      <protection locked="true" hidden="false"/>
    </xf>
    <xf numFmtId="181" fontId="9" fillId="4" borderId="91" xfId="0" applyFont="true" applyBorder="true" applyAlignment="false" applyProtection="false">
      <alignment horizontal="general" vertical="bottom" textRotation="0" wrapText="false" indent="0" shrinkToFit="false"/>
      <protection locked="true" hidden="false"/>
    </xf>
    <xf numFmtId="189" fontId="9" fillId="4" borderId="105" xfId="0" applyFont="true" applyBorder="true" applyAlignment="false" applyProtection="false">
      <alignment horizontal="general" vertical="bottom" textRotation="0" wrapText="false" indent="0" shrinkToFit="false"/>
      <protection locked="true" hidden="false"/>
    </xf>
    <xf numFmtId="189" fontId="9" fillId="4" borderId="106" xfId="0" applyFont="true" applyBorder="true" applyAlignment="false" applyProtection="false">
      <alignment horizontal="general" vertical="bottom" textRotation="0" wrapText="false" indent="0" shrinkToFit="false"/>
      <protection locked="true" hidden="false"/>
    </xf>
    <xf numFmtId="181" fontId="9" fillId="4" borderId="79" xfId="0" applyFont="true" applyBorder="true" applyAlignment="false" applyProtection="false">
      <alignment horizontal="general" vertical="bottom" textRotation="0" wrapText="false" indent="0" shrinkToFit="false"/>
      <protection locked="true" hidden="false"/>
    </xf>
    <xf numFmtId="181" fontId="9" fillId="4" borderId="96" xfId="0" applyFont="true" applyBorder="true" applyAlignment="false" applyProtection="false">
      <alignment horizontal="general" vertical="bottom" textRotation="0" wrapText="false" indent="0" shrinkToFit="false"/>
      <protection locked="true" hidden="false"/>
    </xf>
    <xf numFmtId="164" fontId="34" fillId="6" borderId="0" xfId="0" applyFont="true" applyBorder="true" applyAlignment="false" applyProtection="false">
      <alignment horizontal="general" vertical="bottom" textRotation="0" wrapText="false" indent="0" shrinkToFit="false"/>
      <protection locked="true" hidden="false"/>
    </xf>
    <xf numFmtId="164" fontId="35" fillId="6" borderId="0" xfId="0" applyFont="true" applyBorder="true" applyAlignment="false" applyProtection="false">
      <alignment horizontal="general" vertical="bottom" textRotation="0" wrapText="false" indent="0" shrinkToFit="false"/>
      <protection locked="true" hidden="false"/>
    </xf>
    <xf numFmtId="164" fontId="34" fillId="6" borderId="0" xfId="0" applyFont="true" applyBorder="true" applyAlignment="true" applyProtection="false">
      <alignment horizontal="left" vertical="bottom" textRotation="0" wrapText="false" indent="0" shrinkToFit="false"/>
      <protection locked="true" hidden="false"/>
    </xf>
    <xf numFmtId="164" fontId="0" fillId="13" borderId="0" xfId="0" applyFont="true" applyBorder="true" applyAlignment="false" applyProtection="false">
      <alignment horizontal="general" vertical="bottom" textRotation="0" wrapText="false" indent="0" shrinkToFit="false"/>
      <protection locked="true" hidden="false"/>
    </xf>
    <xf numFmtId="164" fontId="34" fillId="4" borderId="0" xfId="0" applyFont="true" applyBorder="true" applyAlignment="false" applyProtection="false">
      <alignment horizontal="general" vertical="bottom" textRotation="0" wrapText="false" indent="0" shrinkToFit="false"/>
      <protection locked="true" hidden="false"/>
    </xf>
    <xf numFmtId="164" fontId="35" fillId="4" borderId="0" xfId="0" applyFont="true" applyBorder="true" applyAlignment="false" applyProtection="false">
      <alignment horizontal="general" vertical="bottom" textRotation="0" wrapText="false" indent="0" shrinkToFit="false"/>
      <protection locked="true" hidden="false"/>
    </xf>
    <xf numFmtId="164" fontId="36" fillId="4" borderId="0" xfId="0" applyFont="true" applyBorder="true" applyAlignment="false" applyProtection="false">
      <alignment horizontal="general" vertical="bottom" textRotation="0" wrapText="false" indent="0" shrinkToFit="false"/>
      <protection locked="true" hidden="false"/>
    </xf>
    <xf numFmtId="164" fontId="37" fillId="13"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4" fillId="4" borderId="0" xfId="0" applyFont="true" applyBorder="true" applyAlignment="true" applyProtection="false">
      <alignment horizontal="left" vertical="bottom" textRotation="0" wrapText="false" indent="0" shrinkToFit="false"/>
      <protection locked="true" hidden="false"/>
    </xf>
    <xf numFmtId="164" fontId="35" fillId="4" borderId="0" xfId="0" applyFont="true" applyBorder="true" applyAlignment="true" applyProtection="false">
      <alignment horizontal="left" vertical="bottom" textRotation="0" wrapText="false" indent="0" shrinkToFit="false"/>
      <protection locked="true" hidden="false"/>
    </xf>
    <xf numFmtId="164" fontId="36" fillId="4" borderId="0" xfId="0" applyFont="true" applyBorder="true" applyAlignment="true" applyProtection="false">
      <alignment horizontal="left" vertical="bottom" textRotation="0" wrapText="false" indent="0" shrinkToFit="false"/>
      <protection locked="true" hidden="false"/>
    </xf>
    <xf numFmtId="164" fontId="2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4" fillId="0" borderId="0" xfId="0" applyFont="true" applyBorder="true" applyAlignment="true" applyProtection="false">
      <alignment horizontal="left"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0" fillId="13" borderId="0" xfId="0" applyFont="fals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89"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8" fillId="3" borderId="87" xfId="0" applyFont="true" applyBorder="true" applyAlignment="false" applyProtection="false">
      <alignment horizontal="general" vertical="bottom" textRotation="0" wrapText="false" indent="0" shrinkToFit="false"/>
      <protection locked="true" hidden="false"/>
    </xf>
    <xf numFmtId="164" fontId="0" fillId="3" borderId="87" xfId="0" applyFont="false" applyBorder="true" applyAlignment="false" applyProtection="false">
      <alignment horizontal="general" vertical="bottom" textRotation="0" wrapText="false" indent="0" shrinkToFit="false"/>
      <protection locked="true" hidden="false"/>
    </xf>
    <xf numFmtId="189" fontId="8" fillId="3" borderId="87" xfId="0" applyFont="true" applyBorder="true" applyAlignment="false" applyProtection="false">
      <alignment horizontal="general" vertical="bottom" textRotation="0" wrapText="false" indent="0" shrinkToFit="false"/>
      <protection locked="true" hidden="false"/>
    </xf>
    <xf numFmtId="164" fontId="0" fillId="3" borderId="87" xfId="0" applyFont="false" applyBorder="true" applyAlignment="false" applyProtection="false">
      <alignment horizontal="general" vertical="bottom" textRotation="0" wrapText="false" indent="0" shrinkToFit="false"/>
      <protection locked="true" hidden="false"/>
    </xf>
    <xf numFmtId="164" fontId="8" fillId="3" borderId="87" xfId="0" applyFont="true" applyBorder="true" applyAlignment="false" applyProtection="false">
      <alignment horizontal="general" vertical="bottom" textRotation="0" wrapText="false" indent="0" shrinkToFit="false"/>
      <protection locked="true" hidden="false"/>
    </xf>
    <xf numFmtId="164" fontId="0" fillId="12" borderId="0" xfId="0" applyFont="false" applyBorder="false" applyAlignment="false" applyProtection="false">
      <alignment horizontal="general" vertical="bottom" textRotation="0" wrapText="false" indent="0" shrinkToFit="false"/>
      <protection locked="true" hidden="false"/>
    </xf>
    <xf numFmtId="189" fontId="8" fillId="12" borderId="0" xfId="0" applyFont="true" applyBorder="false" applyAlignment="false" applyProtection="false">
      <alignment horizontal="general" vertical="bottom" textRotation="0" wrapText="false" indent="0" shrinkToFit="false"/>
      <protection locked="true" hidden="false"/>
    </xf>
    <xf numFmtId="164" fontId="0" fillId="12" borderId="0" xfId="0" applyFont="false" applyBorder="false" applyAlignment="false" applyProtection="false">
      <alignment horizontal="general" vertical="bottom" textRotation="0" wrapText="false" indent="0" shrinkToFit="false"/>
      <protection locked="true" hidden="false"/>
    </xf>
    <xf numFmtId="189" fontId="9" fillId="4" borderId="2" xfId="0" applyFont="true" applyBorder="true" applyAlignment="false" applyProtection="true">
      <alignment horizontal="general" vertical="bottom" textRotation="0" wrapText="false" indent="0" shrinkToFit="false"/>
      <protection locked="false" hidden="false"/>
    </xf>
    <xf numFmtId="164" fontId="0" fillId="12" borderId="0" xfId="0" applyFont="true" applyBorder="false" applyAlignment="true" applyProtection="false">
      <alignment horizontal="left" vertical="bottom" textRotation="0" wrapText="false" indent="1" shrinkToFit="false"/>
      <protection locked="true" hidden="false"/>
    </xf>
    <xf numFmtId="171" fontId="9" fillId="4" borderId="2" xfId="0" applyFont="true" applyBorder="true" applyAlignment="false" applyProtection="true">
      <alignment horizontal="general" vertical="bottom" textRotation="0" wrapText="false" indent="0" shrinkToFit="false"/>
      <protection locked="false" hidden="false"/>
    </xf>
    <xf numFmtId="164" fontId="9" fillId="0" borderId="0" xfId="0" applyFont="true" applyBorder="false" applyAlignment="true" applyProtection="true">
      <alignment horizontal="right" vertical="bottom" textRotation="0" wrapText="false" indent="0" shrinkToFit="false"/>
      <protection locked="false" hidden="false"/>
    </xf>
    <xf numFmtId="189" fontId="18" fillId="2" borderId="2" xfId="0" applyFont="true" applyBorder="true" applyAlignment="true" applyProtection="true">
      <alignment horizontal="right" vertical="center" textRotation="0" wrapText="true" indent="0" shrinkToFit="false"/>
      <protection locked="false" hidden="false"/>
    </xf>
    <xf numFmtId="164" fontId="9" fillId="0" borderId="59" xfId="0" applyFont="true" applyBorder="true" applyAlignment="true" applyProtection="true">
      <alignment horizontal="right" vertical="top" textRotation="0" wrapText="true" indent="0" shrinkToFit="false"/>
      <protection locked="false" hidden="false"/>
    </xf>
    <xf numFmtId="164" fontId="9" fillId="0" borderId="59" xfId="0" applyFont="true" applyBorder="true" applyAlignment="true" applyProtection="true">
      <alignment horizontal="right" vertical="top" textRotation="0" wrapText="false" indent="0" shrinkToFit="false"/>
      <protection locked="false" hidden="false"/>
    </xf>
    <xf numFmtId="164" fontId="9" fillId="0" borderId="59" xfId="0" applyFont="true" applyBorder="true" applyAlignment="true" applyProtection="true">
      <alignment horizontal="right" vertical="top" textRotation="0" wrapText="false" indent="0" shrinkToFit="false"/>
      <protection locked="false" hidden="false"/>
    </xf>
    <xf numFmtId="171" fontId="30" fillId="0" borderId="0" xfId="0" applyFont="true" applyBorder="false" applyAlignment="true" applyProtection="false">
      <alignment horizontal="right" vertical="bottom" textRotation="0" wrapText="false" indent="0" shrinkToFit="false"/>
      <protection locked="true" hidden="false"/>
    </xf>
    <xf numFmtId="189" fontId="18" fillId="2" borderId="2" xfId="0" applyFont="true" applyBorder="true" applyAlignment="true" applyProtection="false">
      <alignment horizontal="right" vertical="center" textRotation="0" wrapText="true" indent="0" shrinkToFit="false"/>
      <protection locked="true" hidden="false"/>
    </xf>
    <xf numFmtId="164" fontId="30" fillId="0" borderId="87" xfId="0" applyFont="true" applyBorder="true" applyAlignment="true" applyProtection="false">
      <alignment horizontal="right" vertical="top" textRotation="0" wrapText="true" indent="0" shrinkToFit="false"/>
      <protection locked="true" hidden="false"/>
    </xf>
    <xf numFmtId="171" fontId="30" fillId="0" borderId="87" xfId="0" applyFont="true" applyBorder="true" applyAlignment="true" applyProtection="false">
      <alignment horizontal="right" vertical="top" textRotation="0" wrapText="true" indent="0" shrinkToFit="false"/>
      <protection locked="true" hidden="false"/>
    </xf>
    <xf numFmtId="171" fontId="30" fillId="0" borderId="87" xfId="0" applyFont="true" applyBorder="true" applyAlignment="true" applyProtection="false">
      <alignment horizontal="right"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true" indent="0" shrinkToFit="false"/>
      <protection locked="true" hidden="false"/>
    </xf>
    <xf numFmtId="164" fontId="0" fillId="0" borderId="0" xfId="0" applyFont="false" applyBorder="false" applyAlignment="true" applyProtection="false">
      <alignment horizontal="right" vertical="bottom" textRotation="0" wrapText="true" indent="0" shrinkToFit="false"/>
      <protection locked="true" hidden="false"/>
    </xf>
    <xf numFmtId="189" fontId="8" fillId="2" borderId="2" xfId="0" applyFont="true" applyBorder="true" applyAlignment="true" applyProtection="false">
      <alignment horizontal="right" vertical="center" textRotation="0" wrapText="true" indent="0" shrinkToFit="false"/>
      <protection locked="true" hidden="false"/>
    </xf>
    <xf numFmtId="164" fontId="0" fillId="0" borderId="87" xfId="0" applyFont="false" applyBorder="true" applyAlignment="true" applyProtection="false">
      <alignment horizontal="right" vertical="top" textRotation="0" wrapText="true" indent="0" shrinkToFit="false"/>
      <protection locked="true" hidden="false"/>
    </xf>
    <xf numFmtId="164" fontId="0" fillId="0" borderId="87" xfId="0" applyFont="true" applyBorder="true" applyAlignment="true" applyProtection="false">
      <alignment horizontal="right" vertical="top" textRotation="0" wrapText="true" indent="0" shrinkToFit="false"/>
      <protection locked="true" hidden="false"/>
    </xf>
    <xf numFmtId="164" fontId="0" fillId="0" borderId="59" xfId="0" applyFont="false" applyBorder="true" applyAlignment="true" applyProtection="false">
      <alignment horizontal="right" vertical="bottom" textRotation="0" wrapText="true" indent="0" shrinkToFit="false"/>
      <protection locked="true" hidden="false"/>
    </xf>
    <xf numFmtId="164" fontId="0" fillId="0" borderId="59" xfId="0" applyFont="true" applyBorder="true" applyAlignment="true" applyProtection="false">
      <alignment horizontal="right" vertical="bottom" textRotation="0" wrapText="false" indent="0" shrinkToFit="false"/>
      <protection locked="true" hidden="false"/>
    </xf>
    <xf numFmtId="164" fontId="0" fillId="0" borderId="59" xfId="0" applyFont="true" applyBorder="true" applyAlignment="true" applyProtection="false">
      <alignment horizontal="right" vertical="bottom" textRotation="0" wrapText="false" indent="0" shrinkToFit="false"/>
      <protection locked="true" hidden="false"/>
    </xf>
    <xf numFmtId="164" fontId="0" fillId="0" borderId="59"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10" fillId="4" borderId="0" xfId="0" applyFont="true" applyBorder="false" applyAlignment="true" applyProtection="true">
      <alignment horizontal="right" vertical="bottom" textRotation="0" wrapText="true" indent="0" shrinkToFit="false"/>
      <protection locked="true" hidden="false"/>
    </xf>
    <xf numFmtId="189" fontId="8" fillId="0" borderId="0" xfId="0" applyFont="true" applyBorder="false" applyAlignment="true" applyProtection="false">
      <alignment horizontal="right" vertical="bottom" textRotation="0" wrapText="true" indent="0" shrinkToFit="false"/>
      <protection locked="true" hidden="false"/>
    </xf>
    <xf numFmtId="184" fontId="0" fillId="0" borderId="0" xfId="0" applyFont="false" applyBorder="false" applyAlignment="true" applyProtection="false">
      <alignment horizontal="right" vertical="bottom" textRotation="0" wrapText="true" indent="0" shrinkToFit="false"/>
      <protection locked="true" hidden="false"/>
    </xf>
    <xf numFmtId="174" fontId="0" fillId="0" borderId="0" xfId="0" applyFont="false" applyBorder="false" applyAlignment="true" applyProtection="false">
      <alignment horizontal="right" vertical="bottom" textRotation="0" wrapText="true" indent="0" shrinkToFit="false"/>
      <protection locked="true" hidden="false"/>
    </xf>
    <xf numFmtId="190" fontId="0" fillId="0" borderId="0" xfId="0" applyFont="false" applyBorder="false" applyAlignment="true" applyProtection="false">
      <alignment horizontal="right" vertical="bottom" textRotation="0" wrapText="true" indent="0" shrinkToFit="false"/>
      <protection locked="true" hidden="false"/>
    </xf>
    <xf numFmtId="18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91"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3" borderId="2"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true" indent="0" shrinkToFit="false"/>
      <protection locked="true" hidden="false"/>
    </xf>
    <xf numFmtId="164" fontId="38" fillId="2"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24" fillId="2" borderId="0" xfId="0" applyFont="true" applyBorder="true" applyAlignment="true" applyProtection="false">
      <alignment horizontal="left" vertical="bottom" textRotation="0" wrapText="false" indent="0" shrinkToFit="false"/>
      <protection locked="true" hidden="false"/>
    </xf>
    <xf numFmtId="164" fontId="24" fillId="2" borderId="0" xfId="0" applyFont="true" applyBorder="true" applyAlignment="false" applyProtection="false">
      <alignment horizontal="general" vertical="bottom" textRotation="0" wrapText="false" indent="0" shrinkToFit="false"/>
      <protection locked="true" hidden="false"/>
    </xf>
    <xf numFmtId="164" fontId="24" fillId="2" borderId="0" xfId="29"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true" indent="0" shrinkToFit="false"/>
      <protection locked="true" hidden="false"/>
    </xf>
    <xf numFmtId="164" fontId="24" fillId="2" borderId="0" xfId="29"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top" textRotation="0" wrapText="true" indent="0" shrinkToFit="false"/>
      <protection locked="true" hidden="false"/>
    </xf>
    <xf numFmtId="164" fontId="24" fillId="2" borderId="0" xfId="29" applyFont="true" applyBorder="true" applyAlignment="false" applyProtection="false">
      <alignment horizontal="general" vertical="bottom" textRotation="0" wrapText="false" indent="0" shrinkToFit="false"/>
      <protection locked="true" hidden="false"/>
    </xf>
    <xf numFmtId="190" fontId="0" fillId="2" borderId="0" xfId="0" applyFont="false" applyBorder="false" applyAlignment="false" applyProtection="false">
      <alignment horizontal="general" vertical="bottom"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Comma [0]_Curves" xfId="20"/>
    <cellStyle name="Comma [0]_Financial Transport" xfId="21"/>
    <cellStyle name="Comma_Curves" xfId="22"/>
    <cellStyle name="Comma_Financial Transport" xfId="23"/>
    <cellStyle name="Currency [0]_Curves" xfId="24"/>
    <cellStyle name="Currency [0]_Financial Transport" xfId="25"/>
    <cellStyle name="Currency_Curves" xfId="26"/>
    <cellStyle name="Currency_Financial Transport" xfId="27"/>
    <cellStyle name="Normal_BASMARY" xfId="28"/>
    <cellStyle name="Normal_Codes2" xfId="29"/>
    <cellStyle name="Normal_June Options 97" xfId="30"/>
  </cellStyles>
  <dxfs count="1">
    <dxf>
      <font>
        <name val="Arial"/>
        <family val="0"/>
        <b val="1"/>
        <i val="0"/>
        <color rgb="FFFF0000"/>
      </font>
      <fill>
        <patternFill>
          <bgColor rgb="FFFFFF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DFFDD"/>
      <rgbColor rgb="FFCCFFCC"/>
      <rgbColor rgb="FFFFFF99"/>
      <rgbColor rgb="FF99CCFF"/>
      <rgbColor rgb="FFFF99CC"/>
      <rgbColor rgb="FFCC99FF"/>
      <rgbColor rgb="FFEAEAEA"/>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externalLink" Target="externalLinks/externalLink1.xml"/><Relationship Id="rId11" Type="http://schemas.openxmlformats.org/officeDocument/2006/relationships/sharedStrings" Target="sharedStrings.xml"/>
</Relationships>
</file>

<file path=xl/ctrlProps/ctrlProps10.xml><?xml version="1.0" encoding="utf-8"?>
<formControlPr xmlns="http://schemas.microsoft.com/office/spreadsheetml/2009/9/main" objectType="Button" lockText="1"/>
</file>

<file path=xl/ctrlProps/ctrlProps11.xml><?xml version="1.0" encoding="utf-8"?>
<formControlPr xmlns="http://schemas.microsoft.com/office/spreadsheetml/2009/9/main" objectType="Button" lockText="1"/>
</file>

<file path=xl/ctrlProps/ctrlProps13.xml><?xml version="1.0" encoding="utf-8"?>
<formControlPr xmlns="http://schemas.microsoft.com/office/spreadsheetml/2009/9/main" objectType="Button" lockText="1"/>
</file>

<file path=xl/ctrlProps/ctrlProps14.xml><?xml version="1.0" encoding="utf-8"?>
<formControlPr xmlns="http://schemas.microsoft.com/office/spreadsheetml/2009/9/main" objectType="Button" lockText="1"/>
</file>

<file path=xl/ctrlProps/ctrlProps2.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4.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8.xml><?xml version="1.0" encoding="utf-8"?>
<formControlPr xmlns="http://schemas.microsoft.com/office/spreadsheetml/2009/9/main" objectType="Button" lockText="1"/>
</file>

<file path=xl/ctrlProps/ctrlProps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3</xdr:col>
          <xdr:colOff>331920</xdr:colOff>
          <xdr:row>11</xdr:row>
          <xdr:rowOff>0</xdr:rowOff>
        </xdr:from>
        <xdr:to>
          <xdr:col>5</xdr:col>
          <xdr:colOff>765360</xdr:colOff>
          <xdr:row>15</xdr:row>
          <xdr:rowOff>105120</xdr:rowOff>
        </xdr:to>
        <xdr:sp>
          <xdr:nvSpPr>
            <xdr:cNvPr id="1001" name="Button 2" descr="Calc Today" hidden="0"/>
            <xdr:cNvSpPr/>
          </xdr:nvSpPr>
          <xdr:spPr>
            <a:xfrm>
              <a:off x="0" y="0"/>
              <a:ext cx="0" cy="0"/>
            </a:xfrm>
            <a:prstGeom prst="rect">
              <a:avLst/>
            </a:prstGeom>
          </xdr:spPr>
          <xdr:txBody>
            <a:bodyPr anchor="ctr">
              <a:noAutofit/>
            </a:bodyPr>
            <a:p>
              <a:r>
                <a:t>Calc Today</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331920</xdr:colOff>
          <xdr:row>11</xdr:row>
          <xdr:rowOff>0</xdr:rowOff>
        </xdr:from>
        <xdr:to>
          <xdr:col>9</xdr:col>
          <xdr:colOff>765360</xdr:colOff>
          <xdr:row>15</xdr:row>
          <xdr:rowOff>105120</xdr:rowOff>
        </xdr:to>
        <xdr:sp>
          <xdr:nvSpPr>
            <xdr:cNvPr id="1002" name="Button 3" descr="Roll Pages" hidden="0"/>
            <xdr:cNvSpPr/>
          </xdr:nvSpPr>
          <xdr:spPr>
            <a:xfrm>
              <a:off x="0" y="0"/>
              <a:ext cx="0" cy="0"/>
            </a:xfrm>
            <a:prstGeom prst="rect">
              <a:avLst/>
            </a:prstGeom>
          </xdr:spPr>
          <xdr:txBody>
            <a:bodyPr anchor="ctr">
              <a:noAutofit/>
            </a:bodyPr>
            <a:p>
              <a:r>
                <a:t>Roll Pages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331920</xdr:colOff>
          <xdr:row>16</xdr:row>
          <xdr:rowOff>75960</xdr:rowOff>
        </xdr:from>
        <xdr:to>
          <xdr:col>9</xdr:col>
          <xdr:colOff>765360</xdr:colOff>
          <xdr:row>21</xdr:row>
          <xdr:rowOff>18720</xdr:rowOff>
        </xdr:to>
        <xdr:sp>
          <xdr:nvSpPr>
            <xdr:cNvPr id="1003" name="Button 4" descr="Fetch Curves" hidden="0"/>
            <xdr:cNvSpPr/>
          </xdr:nvSpPr>
          <xdr:spPr>
            <a:xfrm>
              <a:off x="0" y="0"/>
              <a:ext cx="0" cy="0"/>
            </a:xfrm>
            <a:prstGeom prst="rect">
              <a:avLst/>
            </a:prstGeom>
          </xdr:spPr>
          <xdr:txBody>
            <a:bodyPr anchor="ctr">
              <a:noAutofit/>
            </a:bodyPr>
            <a:p>
              <a:r>
                <a:t>Fetch Curves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331920</xdr:colOff>
          <xdr:row>22</xdr:row>
          <xdr:rowOff>0</xdr:rowOff>
        </xdr:from>
        <xdr:to>
          <xdr:col>9</xdr:col>
          <xdr:colOff>765360</xdr:colOff>
          <xdr:row>26</xdr:row>
          <xdr:rowOff>104760</xdr:rowOff>
        </xdr:to>
        <xdr:sp>
          <xdr:nvSpPr>
            <xdr:cNvPr id="1004" name="Button 5" descr="Import Correlation File" hidden="0"/>
            <xdr:cNvSpPr/>
          </xdr:nvSpPr>
          <xdr:spPr>
            <a:xfrm>
              <a:off x="0" y="0"/>
              <a:ext cx="0" cy="0"/>
            </a:xfrm>
            <a:prstGeom prst="rect">
              <a:avLst/>
            </a:prstGeom>
          </xdr:spPr>
          <xdr:txBody>
            <a:bodyPr anchor="ctr">
              <a:noAutofit/>
            </a:bodyPr>
            <a:p>
              <a:r>
                <a:t>Import Correlation File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331920</xdr:colOff>
          <xdr:row>21</xdr:row>
          <xdr:rowOff>152280</xdr:rowOff>
        </xdr:from>
        <xdr:to>
          <xdr:col>5</xdr:col>
          <xdr:colOff>765360</xdr:colOff>
          <xdr:row>26</xdr:row>
          <xdr:rowOff>104760</xdr:rowOff>
        </xdr:to>
        <xdr:sp>
          <xdr:nvSpPr>
            <xdr:cNvPr id="1005" name="Button 6" descr="Print Reports" hidden="0"/>
            <xdr:cNvSpPr/>
          </xdr:nvSpPr>
          <xdr:spPr>
            <a:xfrm>
              <a:off x="0" y="0"/>
              <a:ext cx="0" cy="0"/>
            </a:xfrm>
            <a:prstGeom prst="rect">
              <a:avLst/>
            </a:prstGeom>
          </xdr:spPr>
          <xdr:txBody>
            <a:bodyPr anchor="ctr">
              <a:noAutofit/>
            </a:bodyPr>
            <a:p>
              <a:r>
                <a:t>Print Reports</a:t>
              </a:r>
            </a:p>
          </xdr:txBody>
        </xdr:sp>
        <xdr:clientData/>
      </xdr:twoCellAnchor>
    </mc:Choice>
  </mc:AlternateContent>
</xdr:wsDr>
</file>

<file path=xl/drawings/drawing1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3</xdr:col>
          <xdr:colOff>0</xdr:colOff>
          <xdr:row>3</xdr:row>
          <xdr:rowOff>37800</xdr:rowOff>
        </xdr:from>
        <xdr:to>
          <xdr:col>5</xdr:col>
          <xdr:colOff>1080</xdr:colOff>
          <xdr:row>5</xdr:row>
          <xdr:rowOff>56880</xdr:rowOff>
        </xdr:to>
        <xdr:sp>
          <xdr:nvSpPr>
            <xdr:cNvPr id="1001" name="Button 4" descr="Roll To Prior Day" hidden="0"/>
            <xdr:cNvSpPr/>
          </xdr:nvSpPr>
          <xdr:spPr>
            <a:xfrm>
              <a:off x="0" y="0"/>
              <a:ext cx="0" cy="0"/>
            </a:xfrm>
            <a:prstGeom prst="rect">
              <a:avLst/>
            </a:prstGeom>
          </xdr:spPr>
          <xdr:txBody>
            <a:bodyPr anchor="ctr">
              <a:noAutofit/>
            </a:bodyPr>
            <a:p>
              <a:r>
                <a:t>Roll To Prior Day</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5</xdr:row>
          <xdr:rowOff>133200</xdr:rowOff>
        </xdr:from>
        <xdr:to>
          <xdr:col>5</xdr:col>
          <xdr:colOff>1080</xdr:colOff>
          <xdr:row>7</xdr:row>
          <xdr:rowOff>142920</xdr:rowOff>
        </xdr:to>
        <xdr:sp>
          <xdr:nvSpPr>
            <xdr:cNvPr id="1002" name="Button 5" descr="Setup Dates" hidden="0"/>
            <xdr:cNvSpPr/>
          </xdr:nvSpPr>
          <xdr:spPr>
            <a:xfrm>
              <a:off x="0" y="0"/>
              <a:ext cx="0" cy="0"/>
            </a:xfrm>
            <a:prstGeom prst="rect">
              <a:avLst/>
            </a:prstGeom>
          </xdr:spPr>
          <xdr:txBody>
            <a:bodyPr anchor="ctr">
              <a:noAutofit/>
            </a:bodyPr>
            <a:p>
              <a:r>
                <a:t>Setup Dates</a:t>
              </a:r>
            </a:p>
          </xdr:txBody>
        </xdr:sp>
        <xdr:clientData/>
      </xdr:twoCellAnchor>
    </mc:Choice>
  </mc:AlternateContent>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2</xdr:row>
      <xdr:rowOff>0</xdr:rowOff>
    </xdr:from>
    <xdr:to>
      <xdr:col>5</xdr:col>
      <xdr:colOff>720</xdr:colOff>
      <xdr:row>7</xdr:row>
      <xdr:rowOff>161640</xdr:rowOff>
    </xdr:to>
    <xdr:sp>
      <xdr:nvSpPr>
        <xdr:cNvPr id="0" name="Rectangle 2"/>
        <xdr:cNvSpPr/>
      </xdr:nvSpPr>
      <xdr:spPr>
        <a:xfrm>
          <a:off x="261000" y="324000"/>
          <a:ext cx="2736360" cy="971280"/>
        </a:xfrm>
        <a:prstGeom prst="rect">
          <a:avLst/>
        </a:prstGeom>
        <a:noFill/>
        <a:ln w="9360">
          <a:solidFill>
            <a:srgbClr val="000000"/>
          </a:solidFill>
          <a:miter/>
        </a:ln>
        <a:effectLst>
          <a:outerShdw dist="17819" dir="2700000" blurRad="0" rotWithShape="0">
            <a:srgbClr val="808080"/>
          </a:outerShdw>
        </a:effectLst>
      </xdr:spPr>
      <xdr:style>
        <a:lnRef idx="0"/>
        <a:fillRef idx="0"/>
        <a:effectRef idx="0"/>
        <a:fontRef idx="minor"/>
      </xdr:style>
    </xdr:sp>
    <xdr:clientData/>
  </xdr:twoCellAnchor>
  <xdr:twoCellAnchor editAs="oneCell">
    <xdr:from>
      <xdr:col>6</xdr:col>
      <xdr:colOff>0</xdr:colOff>
      <xdr:row>2</xdr:row>
      <xdr:rowOff>0</xdr:rowOff>
    </xdr:from>
    <xdr:to>
      <xdr:col>9</xdr:col>
      <xdr:colOff>1080</xdr:colOff>
      <xdr:row>7</xdr:row>
      <xdr:rowOff>161640</xdr:rowOff>
    </xdr:to>
    <xdr:sp>
      <xdr:nvSpPr>
        <xdr:cNvPr id="1" name="Rectangle 4"/>
        <xdr:cNvSpPr/>
      </xdr:nvSpPr>
      <xdr:spPr>
        <a:xfrm>
          <a:off x="3962520" y="324000"/>
          <a:ext cx="2898360" cy="971280"/>
        </a:xfrm>
        <a:prstGeom prst="rect">
          <a:avLst/>
        </a:prstGeom>
        <a:noFill/>
        <a:ln w="9360">
          <a:solidFill>
            <a:srgbClr val="000000"/>
          </a:solidFill>
          <a:miter/>
        </a:ln>
        <a:effectLst>
          <a:outerShdw dist="17819" dir="2700000" blurRad="0" rotWithShape="0">
            <a:srgbClr val="808080"/>
          </a:outerShdw>
        </a:effectLst>
      </xdr:spPr>
      <xdr:style>
        <a:lnRef idx="0"/>
        <a:fillRef idx="0"/>
        <a:effectRef idx="0"/>
        <a:fontRef idx="minor"/>
      </xdr:style>
    </xdr:sp>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file>

<file path=xl/drawings/drawing7.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4</xdr:col>
          <xdr:colOff>1006200</xdr:colOff>
          <xdr:row>3</xdr:row>
          <xdr:rowOff>104760</xdr:rowOff>
        </xdr:from>
        <xdr:to>
          <xdr:col>5</xdr:col>
          <xdr:colOff>435240</xdr:colOff>
          <xdr:row>5</xdr:row>
          <xdr:rowOff>162000</xdr:rowOff>
        </xdr:to>
        <xdr:sp>
          <xdr:nvSpPr>
            <xdr:cNvPr id="1001" name="Button 1" descr="Edit Transport Leg" hidden="0"/>
            <xdr:cNvSpPr/>
          </xdr:nvSpPr>
          <xdr:spPr>
            <a:xfrm>
              <a:off x="0" y="0"/>
              <a:ext cx="0" cy="0"/>
            </a:xfrm>
            <a:prstGeom prst="rect">
              <a:avLst/>
            </a:prstGeom>
          </xdr:spPr>
          <xdr:txBody>
            <a:bodyPr anchor="ctr">
              <a:noAutofit/>
            </a:bodyPr>
            <a:p>
              <a:r>
                <a:t>Edit Transport Leg</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130320</xdr:colOff>
          <xdr:row>3</xdr:row>
          <xdr:rowOff>104760</xdr:rowOff>
        </xdr:from>
        <xdr:to>
          <xdr:col>3</xdr:col>
          <xdr:colOff>966960</xdr:colOff>
          <xdr:row>5</xdr:row>
          <xdr:rowOff>162000</xdr:rowOff>
        </xdr:to>
        <xdr:sp>
          <xdr:nvSpPr>
            <xdr:cNvPr id="1002" name="Button 2" descr="Add Transport Leg" hidden="0"/>
            <xdr:cNvSpPr/>
          </xdr:nvSpPr>
          <xdr:spPr>
            <a:xfrm>
              <a:off x="0" y="0"/>
              <a:ext cx="0" cy="0"/>
            </a:xfrm>
            <a:prstGeom prst="rect">
              <a:avLst/>
            </a:prstGeom>
          </xdr:spPr>
          <xdr:txBody>
            <a:bodyPr anchor="ctr">
              <a:noAutofit/>
            </a:bodyPr>
            <a:p>
              <a:r>
                <a:t>Add Transport Leg</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1802520</xdr:colOff>
          <xdr:row>3</xdr:row>
          <xdr:rowOff>104760</xdr:rowOff>
        </xdr:from>
        <xdr:to>
          <xdr:col>6</xdr:col>
          <xdr:colOff>1230120</xdr:colOff>
          <xdr:row>5</xdr:row>
          <xdr:rowOff>162000</xdr:rowOff>
        </xdr:to>
        <xdr:sp>
          <xdr:nvSpPr>
            <xdr:cNvPr id="1003" name="Button 3" descr="Copy Transport Leg" hidden="0"/>
            <xdr:cNvSpPr/>
          </xdr:nvSpPr>
          <xdr:spPr>
            <a:xfrm>
              <a:off x="0" y="0"/>
              <a:ext cx="0" cy="0"/>
            </a:xfrm>
            <a:prstGeom prst="rect">
              <a:avLst/>
            </a:prstGeom>
          </xdr:spPr>
          <xdr:txBody>
            <a:bodyPr anchor="ctr">
              <a:noAutofit/>
            </a:bodyPr>
            <a:p>
              <a:r>
                <a:t>Copy Transport Leg</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433440</xdr:colOff>
          <xdr:row>3</xdr:row>
          <xdr:rowOff>104760</xdr:rowOff>
        </xdr:from>
        <xdr:to>
          <xdr:col>8</xdr:col>
          <xdr:colOff>-139680</xdr:colOff>
          <xdr:row>5</xdr:row>
          <xdr:rowOff>162000</xdr:rowOff>
        </xdr:to>
        <xdr:sp>
          <xdr:nvSpPr>
            <xdr:cNvPr id="1004" name="Button 4" descr="Delete Transport Leg" hidden="0"/>
            <xdr:cNvSpPr/>
          </xdr:nvSpPr>
          <xdr:spPr>
            <a:xfrm>
              <a:off x="0" y="0"/>
              <a:ext cx="0" cy="0"/>
            </a:xfrm>
            <a:prstGeom prst="rect">
              <a:avLst/>
            </a:prstGeom>
          </xdr:spPr>
          <xdr:txBody>
            <a:bodyPr anchor="ctr">
              <a:noAutofit/>
            </a:bodyPr>
            <a:p>
              <a:r>
                <a:t>Delete Transport Leg</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29520</xdr:colOff>
          <xdr:row>22</xdr:row>
          <xdr:rowOff>9360</xdr:rowOff>
        </xdr:from>
        <xdr:to>
          <xdr:col>5</xdr:col>
          <xdr:colOff>1800</xdr:colOff>
          <xdr:row>23</xdr:row>
          <xdr:rowOff>-9360</xdr:rowOff>
        </xdr:to>
        <xdr:sp>
          <xdr:nvSpPr>
            <xdr:cNvPr id="0" name="Drop Down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39960</xdr:colOff>
          <xdr:row>21</xdr:row>
          <xdr:rowOff>153000</xdr:rowOff>
        </xdr:from>
        <xdr:to>
          <xdr:col>7</xdr:col>
          <xdr:colOff>31680</xdr:colOff>
          <xdr:row>22</xdr:row>
          <xdr:rowOff>218880</xdr:rowOff>
        </xdr:to>
        <xdr:sp>
          <xdr:nvSpPr>
            <xdr:cNvPr id="0" name="Drop Down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39960</xdr:colOff>
          <xdr:row>21</xdr:row>
          <xdr:rowOff>153000</xdr:rowOff>
        </xdr:from>
        <xdr:to>
          <xdr:col>7</xdr:col>
          <xdr:colOff>31680</xdr:colOff>
          <xdr:row>22</xdr:row>
          <xdr:rowOff>218880</xdr:rowOff>
        </xdr:to>
        <xdr:sp>
          <xdr:nvSpPr>
            <xdr:cNvPr id="0" name="Drop Down 10"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externalLinks/_rels/externalLink1.xml.rels><?xml version="1.0" encoding="UTF-8"?>
<Relationships xmlns="http://schemas.openxmlformats.org/package/2006/relationships"><Relationship Id="rId1" Type="http://schemas.openxmlformats.org/officeDocument/2006/relationships/externalLinkPath" Target="../../../../../../../../O:/Transport/Central%20Transport/0700/model/Financial%20Transport/Intra-Month%20Financial.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Daily Operation"/>
      <sheetName val="Contract DB (Central)"/>
      <sheetName val="Contract DB (West)"/>
      <sheetName val="Contract DB (East)"/>
      <sheetName val="P&amp;L Template"/>
      <sheetName val="P&amp;L Report"/>
      <sheetName val="Central Position Rpt"/>
      <sheetName val="West Position Rpt"/>
      <sheetName val="East Position Rpt"/>
      <sheetName val="IntraMonth1"/>
      <sheetName val="IntraMonth2"/>
      <sheetName val="IntraMonth3"/>
      <sheetName val="IntraMonth4"/>
      <sheetName val="IntraMonth5"/>
      <sheetName val="IntraMonth6"/>
      <sheetName val="IntraMonth7"/>
      <sheetName val="IntraMonth8"/>
      <sheetName val="IntraMonth9"/>
      <sheetName val="IntraMonth10"/>
      <sheetName val="IntraMonth11"/>
      <sheetName val="IntraMonth12"/>
      <sheetName val="IntraMonth13"/>
      <sheetName val="IntraMonth14"/>
      <sheetName val="IntraMonth15"/>
      <sheetName val="IntraMonth16"/>
      <sheetName val="IntraMonth17"/>
      <sheetName val="IntraMonth18"/>
      <sheetName val="IntraMonth19"/>
      <sheetName val="IntraMonth20"/>
      <sheetName val="IntraMonth21"/>
      <sheetName val="IntraMonth22"/>
      <sheetName val="IntraMonth23"/>
      <sheetName val="IntraMonth24"/>
      <sheetName val="IntraMonth25"/>
      <sheetName val="IntraMonth26"/>
      <sheetName val="IntraMonth27"/>
      <sheetName val="IntraMonth28"/>
      <sheetName val="IntraMonth29"/>
      <sheetName val="IntraMonth30"/>
      <sheetName val="IntraMonth31"/>
      <sheetName val="IntraMonth32"/>
      <sheetName val="IntraMonth33"/>
      <sheetName val="IntraMonth34"/>
      <sheetName val="IntraMonth35"/>
      <sheetName val="IntraMonth36"/>
      <sheetName val="IntraMonth37"/>
      <sheetName val="IntraMonth38"/>
      <sheetName val="IntraMonth39"/>
      <sheetName val="IntraMonth40"/>
      <sheetName val="IntraMonth41"/>
      <sheetName val="IntraMonth42"/>
      <sheetName val="Configuration"/>
      <sheetName val="Correlations"/>
      <sheetName val="Help"/>
      <sheetName val="Curves"/>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
</Relationships>
</file>

<file path=xl/worksheets/_rels/sheet2.xml.rels><?xml version="1.0" encoding="UTF-8"?>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2.vml"/><Relationship Id="rId3" Type="http://schemas.openxmlformats.org/officeDocument/2006/relationships/ctrlProp" Target="../ctrlProps/ctrlProps8.xml"/><Relationship Id="rId4" Type="http://schemas.openxmlformats.org/officeDocument/2006/relationships/ctrlProp" Target="../ctrlProps/ctrlProps9.xml"/><Relationship Id="rId5" Type="http://schemas.openxmlformats.org/officeDocument/2006/relationships/ctrlProp" Target="../ctrlProps/ctrlProps10.xml"/><Relationship Id="rId6" Type="http://schemas.openxmlformats.org/officeDocument/2006/relationships/ctrlProp" Target="../ctrlProps/ctrlProps1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2.xml"/><Relationship Id="rId3" Type="http://schemas.openxmlformats.org/officeDocument/2006/relationships/vmlDrawing" Target="../drawings/vmlDrawing3.vml"/><Relationship Id="rId4" Type="http://schemas.openxmlformats.org/officeDocument/2006/relationships/ctrlProp" Target="../ctrlProps/ctrlProps13.xml"/><Relationship Id="rId5" Type="http://schemas.openxmlformats.org/officeDocument/2006/relationships/ctrlProp" Target="../ctrlProps/ctrlProps14.xml"/>
</Relationships>
</file>

<file path=xl/worksheets/_rels/sheet6.xml.rels><?xml version="1.0" encoding="UTF-8"?>
<Relationships xmlns="http://schemas.openxmlformats.org/package/2006/relationships"><Relationship Id="rId1" Type="http://schemas.openxmlformats.org/officeDocument/2006/relationships/drawing" Target="../drawings/drawing15.xml"/>
</Relationships>
</file>

<file path=xl/worksheets/_rels/sheet7.xml.rels><?xml version="1.0" encoding="UTF-8"?>
<Relationships xmlns="http://schemas.openxmlformats.org/package/2006/relationships"><Relationship Id="rId1" Type="http://schemas.openxmlformats.org/officeDocument/2006/relationships/drawing" Target="../drawings/drawing1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D2:J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2" min="1" style="1" width="3.7"/>
    <col collapsed="false" customWidth="true" hidden="false" outlineLevel="0" max="11" min="3" style="1" width="15.7"/>
    <col collapsed="false" customWidth="true" hidden="false" outlineLevel="0" max="13" min="12" style="1" width="3.7"/>
    <col collapsed="false" customWidth="false" hidden="false" outlineLevel="0" max="257" min="14" style="1" width="9.14"/>
  </cols>
  <sheetData>
    <row r="2" customFormat="false" ht="13.5" hidden="false" customHeight="false" outlineLevel="0" collapsed="false"/>
    <row r="3" customFormat="false" ht="12.75" hidden="false" customHeight="false" outlineLevel="0" collapsed="false">
      <c r="D3" s="2" t="s">
        <v>0</v>
      </c>
      <c r="E3" s="2"/>
      <c r="F3" s="2"/>
      <c r="G3" s="2"/>
      <c r="H3" s="2"/>
      <c r="I3" s="2"/>
      <c r="J3" s="2"/>
    </row>
    <row r="4" customFormat="false" ht="13.5" hidden="false" customHeight="false" outlineLevel="0" collapsed="false">
      <c r="D4" s="2"/>
      <c r="E4" s="2"/>
      <c r="F4" s="2"/>
      <c r="G4" s="2"/>
      <c r="H4" s="2"/>
      <c r="I4" s="2"/>
      <c r="J4" s="2"/>
    </row>
    <row r="5" customFormat="false" ht="15.75" hidden="false" customHeight="false" outlineLevel="0" collapsed="false">
      <c r="D5" s="3" t="s">
        <v>1</v>
      </c>
      <c r="E5" s="3"/>
      <c r="F5" s="3"/>
      <c r="G5" s="3"/>
      <c r="H5" s="3"/>
      <c r="I5" s="3"/>
      <c r="J5" s="3"/>
    </row>
    <row r="6" customFormat="false" ht="12.75" hidden="false" customHeight="false" outlineLevel="0" collapsed="false">
      <c r="D6" s="4" t="s">
        <v>2</v>
      </c>
    </row>
    <row r="7" customFormat="false" ht="12.75" hidden="false" customHeight="false" outlineLevel="0" collapsed="false">
      <c r="D7" s="5" t="n">
        <v>36753</v>
      </c>
    </row>
    <row r="8" customFormat="false" ht="13.5" hidden="false" customHeight="false" outlineLevel="0" collapsed="false"/>
    <row r="9" customFormat="false" ht="12.75" hidden="false" customHeight="false" outlineLevel="0" collapsed="false">
      <c r="D9" s="6" t="s">
        <v>3</v>
      </c>
      <c r="E9" s="6"/>
      <c r="F9" s="6"/>
      <c r="H9" s="6" t="s">
        <v>4</v>
      </c>
      <c r="I9" s="6"/>
      <c r="J9" s="6"/>
    </row>
    <row r="10" customFormat="false" ht="12.75" hidden="false" customHeight="false" outlineLevel="0" collapsed="false">
      <c r="D10" s="6"/>
      <c r="E10" s="6"/>
      <c r="F10" s="6"/>
      <c r="H10" s="6"/>
      <c r="I10" s="6"/>
      <c r="J10" s="6"/>
    </row>
    <row r="11" customFormat="false" ht="12.75" hidden="false" customHeight="false" outlineLevel="0" collapsed="false">
      <c r="D11" s="7"/>
      <c r="E11" s="8"/>
      <c r="F11" s="9"/>
      <c r="H11" s="7"/>
      <c r="I11" s="8"/>
      <c r="J11" s="9"/>
    </row>
    <row r="12" customFormat="false" ht="12.75" hidden="false" customHeight="false" outlineLevel="0" collapsed="false">
      <c r="D12" s="7"/>
      <c r="E12" s="8"/>
      <c r="F12" s="9"/>
      <c r="H12" s="7"/>
      <c r="I12" s="8"/>
      <c r="J12" s="9"/>
    </row>
    <row r="13" customFormat="false" ht="12.75" hidden="false" customHeight="false" outlineLevel="0" collapsed="false">
      <c r="D13" s="7"/>
      <c r="E13" s="8"/>
      <c r="F13" s="9"/>
      <c r="H13" s="7"/>
      <c r="I13" s="8"/>
      <c r="J13" s="9"/>
    </row>
    <row r="14" customFormat="false" ht="12.75" hidden="false" customHeight="false" outlineLevel="0" collapsed="false">
      <c r="D14" s="7"/>
      <c r="E14" s="8"/>
      <c r="F14" s="9"/>
      <c r="H14" s="10"/>
      <c r="I14" s="8"/>
      <c r="J14" s="9"/>
    </row>
    <row r="15" customFormat="false" ht="12.75" hidden="false" customHeight="false" outlineLevel="0" collapsed="false">
      <c r="D15" s="7"/>
      <c r="E15" s="8"/>
      <c r="F15" s="9"/>
      <c r="H15" s="7"/>
      <c r="I15" s="8"/>
      <c r="J15" s="9"/>
    </row>
    <row r="16" customFormat="false" ht="12.75" hidden="false" customHeight="false" outlineLevel="0" collapsed="false">
      <c r="D16" s="7"/>
      <c r="E16" s="8"/>
      <c r="F16" s="9"/>
      <c r="H16" s="7"/>
      <c r="I16" s="8"/>
      <c r="J16" s="9"/>
    </row>
    <row r="17" customFormat="false" ht="12.75" hidden="false" customHeight="false" outlineLevel="0" collapsed="false">
      <c r="D17" s="7"/>
      <c r="E17" s="8"/>
      <c r="F17" s="9"/>
      <c r="H17" s="7"/>
      <c r="I17" s="8"/>
      <c r="J17" s="9"/>
    </row>
    <row r="18" customFormat="false" ht="13.5" hidden="false" customHeight="false" outlineLevel="0" collapsed="false">
      <c r="D18" s="11"/>
      <c r="E18" s="12"/>
      <c r="F18" s="13"/>
      <c r="H18" s="7"/>
      <c r="I18" s="8"/>
      <c r="J18" s="9"/>
    </row>
    <row r="19" customFormat="false" ht="13.5" hidden="false" customHeight="false" outlineLevel="0" collapsed="false">
      <c r="H19" s="7"/>
      <c r="I19" s="8"/>
      <c r="J19" s="9"/>
    </row>
    <row r="20" customFormat="false" ht="12.75" hidden="false" customHeight="false" outlineLevel="0" collapsed="false">
      <c r="D20" s="6" t="s">
        <v>5</v>
      </c>
      <c r="E20" s="6"/>
      <c r="F20" s="6"/>
      <c r="H20" s="7"/>
      <c r="I20" s="8"/>
      <c r="J20" s="9"/>
    </row>
    <row r="21" customFormat="false" ht="12.75" hidden="false" customHeight="false" outlineLevel="0" collapsed="false">
      <c r="D21" s="6"/>
      <c r="E21" s="6"/>
      <c r="F21" s="6"/>
      <c r="H21" s="7"/>
      <c r="I21" s="8"/>
      <c r="J21" s="9"/>
    </row>
    <row r="22" customFormat="false" ht="12.75" hidden="false" customHeight="false" outlineLevel="0" collapsed="false">
      <c r="D22" s="7"/>
      <c r="E22" s="8"/>
      <c r="F22" s="9"/>
      <c r="H22" s="7"/>
      <c r="I22" s="8"/>
      <c r="J22" s="9"/>
    </row>
    <row r="23" customFormat="false" ht="12.75" hidden="false" customHeight="false" outlineLevel="0" collapsed="false">
      <c r="D23" s="7"/>
      <c r="E23" s="8"/>
      <c r="F23" s="9"/>
      <c r="H23" s="7"/>
      <c r="I23" s="8"/>
      <c r="J23" s="9"/>
    </row>
    <row r="24" customFormat="false" ht="12.75" hidden="false" customHeight="false" outlineLevel="0" collapsed="false">
      <c r="D24" s="7"/>
      <c r="E24" s="8"/>
      <c r="F24" s="9"/>
      <c r="H24" s="7"/>
      <c r="I24" s="8"/>
      <c r="J24" s="9"/>
    </row>
    <row r="25" customFormat="false" ht="12.75" hidden="false" customHeight="false" outlineLevel="0" collapsed="false">
      <c r="D25" s="7"/>
      <c r="E25" s="8"/>
      <c r="F25" s="9"/>
      <c r="H25" s="7"/>
      <c r="I25" s="8"/>
      <c r="J25" s="9"/>
    </row>
    <row r="26" customFormat="false" ht="12.75" hidden="false" customHeight="false" outlineLevel="0" collapsed="false">
      <c r="D26" s="7"/>
      <c r="E26" s="8"/>
      <c r="F26" s="9"/>
      <c r="H26" s="7"/>
      <c r="I26" s="8"/>
      <c r="J26" s="9"/>
    </row>
    <row r="27" customFormat="false" ht="12.75" hidden="false" customHeight="false" outlineLevel="0" collapsed="false">
      <c r="D27" s="7"/>
      <c r="E27" s="8"/>
      <c r="F27" s="9"/>
      <c r="H27" s="7"/>
      <c r="I27" s="8"/>
      <c r="J27" s="9"/>
    </row>
    <row r="28" customFormat="false" ht="12.75" hidden="false" customHeight="false" outlineLevel="0" collapsed="false">
      <c r="D28" s="7"/>
      <c r="E28" s="8"/>
      <c r="F28" s="9"/>
      <c r="H28" s="7"/>
      <c r="I28" s="8"/>
      <c r="J28" s="9"/>
    </row>
    <row r="29" customFormat="false" ht="13.5" hidden="false" customHeight="false" outlineLevel="0" collapsed="false">
      <c r="D29" s="11"/>
      <c r="E29" s="12"/>
      <c r="F29" s="13"/>
      <c r="H29" s="11"/>
      <c r="I29" s="12"/>
      <c r="J29" s="13"/>
    </row>
    <row r="31" customFormat="false" ht="13.5" hidden="false" customHeight="false" outlineLevel="0" collapsed="false"/>
    <row r="32" customFormat="false" ht="12.75" hidden="false" customHeight="false" outlineLevel="0" collapsed="false">
      <c r="D32" s="14" t="s">
        <v>6</v>
      </c>
      <c r="E32" s="14"/>
      <c r="F32" s="14"/>
      <c r="G32" s="14"/>
      <c r="H32" s="14"/>
      <c r="I32" s="14"/>
      <c r="J32" s="14"/>
    </row>
    <row r="33" customFormat="false" ht="12.75" hidden="false" customHeight="true" outlineLevel="0" collapsed="false">
      <c r="D33" s="15" t="s">
        <v>7</v>
      </c>
      <c r="E33" s="15"/>
      <c r="F33" s="15"/>
      <c r="G33" s="15"/>
      <c r="H33" s="15"/>
      <c r="I33" s="15"/>
      <c r="J33" s="15"/>
    </row>
    <row r="34" customFormat="false" ht="12.75" hidden="false" customHeight="false" outlineLevel="0" collapsed="false">
      <c r="D34" s="15"/>
      <c r="E34" s="15"/>
      <c r="F34" s="15"/>
      <c r="G34" s="15"/>
      <c r="H34" s="15"/>
      <c r="I34" s="15"/>
      <c r="J34" s="15"/>
    </row>
    <row r="35" customFormat="false" ht="13.5" hidden="false" customHeight="false" outlineLevel="0" collapsed="false">
      <c r="D35" s="16"/>
      <c r="E35" s="17"/>
      <c r="F35" s="17"/>
      <c r="G35" s="17"/>
      <c r="H35" s="17"/>
      <c r="I35" s="17"/>
      <c r="J35" s="18"/>
    </row>
  </sheetData>
  <mergeCells count="7">
    <mergeCell ref="D3:J4"/>
    <mergeCell ref="D5:J5"/>
    <mergeCell ref="D9:F10"/>
    <mergeCell ref="H9:J10"/>
    <mergeCell ref="D20:F21"/>
    <mergeCell ref="D32:J32"/>
    <mergeCell ref="D33:J3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2">
              <controlPr defaultSize="0" print="false" autoFill="0" autoPict="0">
                <anchor moveWithCells="true" sizeWithCells="false">
                  <from>
                    <xdr:col>3</xdr:col>
                    <xdr:colOff>331920</xdr:colOff>
                    <xdr:row>11</xdr:row>
                    <xdr:rowOff>0</xdr:rowOff>
                  </from>
                  <to>
                    <xdr:col>5</xdr:col>
                    <xdr:colOff>765360</xdr:colOff>
                    <xdr:row>15</xdr:row>
                    <xdr:rowOff>105120</xdr:rowOff>
                  </to>
                </anchor>
              </controlPr>
            </control>
          </mc:Choice>
        </mc:AlternateContent>
        <mc:AlternateContent xmlns:mc="http://schemas.openxmlformats.org/markup-compatibility/2006">
          <mc:Choice Requires="x14">
            <control shapeId="1002" r:id="rId4" name="Button 3">
              <controlPr defaultSize="0" print="false" autoFill="0" autoPict="0" macro="Module4.Button3_Click">
                <anchor moveWithCells="true" sizeWithCells="false">
                  <from>
                    <xdr:col>7</xdr:col>
                    <xdr:colOff>331920</xdr:colOff>
                    <xdr:row>11</xdr:row>
                    <xdr:rowOff>0</xdr:rowOff>
                  </from>
                  <to>
                    <xdr:col>9</xdr:col>
                    <xdr:colOff>765360</xdr:colOff>
                    <xdr:row>15</xdr:row>
                    <xdr:rowOff>105120</xdr:rowOff>
                  </to>
                </anchor>
              </controlPr>
            </control>
          </mc:Choice>
        </mc:AlternateContent>
        <mc:AlternateContent xmlns:mc="http://schemas.openxmlformats.org/markup-compatibility/2006">
          <mc:Choice Requires="x14">
            <control shapeId="1003" r:id="rId5" name="Button 4">
              <controlPr defaultSize="0" print="false" autoFill="0" autoPict="0" macro="Module5.Button4_Click">
                <anchor moveWithCells="true" sizeWithCells="false">
                  <from>
                    <xdr:col>7</xdr:col>
                    <xdr:colOff>331920</xdr:colOff>
                    <xdr:row>16</xdr:row>
                    <xdr:rowOff>75960</xdr:rowOff>
                  </from>
                  <to>
                    <xdr:col>9</xdr:col>
                    <xdr:colOff>765360</xdr:colOff>
                    <xdr:row>21</xdr:row>
                    <xdr:rowOff>18720</xdr:rowOff>
                  </to>
                </anchor>
              </controlPr>
            </control>
          </mc:Choice>
        </mc:AlternateContent>
        <mc:AlternateContent xmlns:mc="http://schemas.openxmlformats.org/markup-compatibility/2006">
          <mc:Choice Requires="x14">
            <control shapeId="1004" r:id="rId6" name="Button 5">
              <controlPr defaultSize="0" print="false" autoFill="0" autoPict="0" macro="Module4.Button5_Click">
                <anchor moveWithCells="true" sizeWithCells="false">
                  <from>
                    <xdr:col>7</xdr:col>
                    <xdr:colOff>331920</xdr:colOff>
                    <xdr:row>22</xdr:row>
                    <xdr:rowOff>0</xdr:rowOff>
                  </from>
                  <to>
                    <xdr:col>9</xdr:col>
                    <xdr:colOff>765360</xdr:colOff>
                    <xdr:row>26</xdr:row>
                    <xdr:rowOff>104760</xdr:rowOff>
                  </to>
                </anchor>
              </controlPr>
            </control>
          </mc:Choice>
        </mc:AlternateContent>
        <mc:AlternateContent xmlns:mc="http://schemas.openxmlformats.org/markup-compatibility/2006">
          <mc:Choice Requires="x14">
            <control shapeId="1005" r:id="rId7" name="Button 6">
              <controlPr defaultSize="0" print="false" autoFill="0" autoPict="0">
                <anchor moveWithCells="true" sizeWithCells="false">
                  <from>
                    <xdr:col>3</xdr:col>
                    <xdr:colOff>331920</xdr:colOff>
                    <xdr:row>21</xdr:row>
                    <xdr:rowOff>152280</xdr:rowOff>
                  </from>
                  <to>
                    <xdr:col>5</xdr:col>
                    <xdr:colOff>765360</xdr:colOff>
                    <xdr:row>26</xdr:row>
                    <xdr:rowOff>104760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0"/>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9" topLeftCell="BM10" activePane="bottomLeft" state="frozen"/>
      <selection pane="topLeft" activeCell="A1" activeCellId="0" sqref="A1"/>
      <selection pane="bottomLeft" activeCell="A10" activeCellId="0" sqref="A10"/>
    </sheetView>
  </sheetViews>
  <sheetFormatPr defaultColWidth="9.13671875" defaultRowHeight="12.75" customHeight="true" zeroHeight="false" outlineLevelRow="0" outlineLevelCol="0"/>
  <cols>
    <col collapsed="false" customWidth="true" hidden="false" outlineLevel="0" max="2" min="1" style="1" width="3.7"/>
    <col collapsed="false" customWidth="true" hidden="false" outlineLevel="0" max="3" min="3" style="1" width="10.71"/>
    <col collapsed="false" customWidth="true" hidden="false" outlineLevel="0" max="4" min="4" style="1" width="18.7"/>
    <col collapsed="false" customWidth="true" hidden="false" outlineLevel="0" max="8" min="5" style="1" width="30.7"/>
    <col collapsed="false" customWidth="true" hidden="false" outlineLevel="0" max="10" min="9" style="1" width="13.7"/>
    <col collapsed="false" customWidth="false" hidden="false" outlineLevel="0" max="257" min="11" style="1" width="9.14"/>
  </cols>
  <sheetData>
    <row r="1" customFormat="false" ht="12.75" hidden="false" customHeight="false" outlineLevel="0" collapsed="false">
      <c r="A1" s="19" t="s">
        <v>8</v>
      </c>
    </row>
    <row r="2" customFormat="false" ht="13.5" hidden="false" customHeight="false" outlineLevel="0" collapsed="false">
      <c r="A2" s="19" t="str">
        <f aca="false">ADDRESS(ROW($C$9),COLUMN($C$9))</f>
        <v>$C$9</v>
      </c>
    </row>
    <row r="3" customFormat="false" ht="12.75" hidden="false" customHeight="false" outlineLevel="0" collapsed="false">
      <c r="C3" s="20" t="s">
        <v>9</v>
      </c>
      <c r="D3" s="20"/>
      <c r="E3" s="20"/>
      <c r="F3" s="20"/>
      <c r="G3" s="20"/>
      <c r="H3" s="20"/>
    </row>
    <row r="4" customFormat="false" ht="12.75" hidden="false" customHeight="false" outlineLevel="0" collapsed="false">
      <c r="C4" s="21"/>
      <c r="D4" s="22"/>
      <c r="E4" s="22"/>
      <c r="F4" s="22"/>
      <c r="G4" s="22"/>
      <c r="H4" s="23"/>
    </row>
    <row r="5" customFormat="false" ht="12.75" hidden="false" customHeight="false" outlineLevel="0" collapsed="false">
      <c r="C5" s="21"/>
      <c r="D5" s="22"/>
      <c r="E5" s="22"/>
      <c r="F5" s="22"/>
      <c r="G5" s="22"/>
      <c r="H5" s="23"/>
    </row>
    <row r="6" customFormat="false" ht="12.75" hidden="false" customHeight="false" outlineLevel="0" collapsed="false">
      <c r="C6" s="21"/>
      <c r="D6" s="22"/>
      <c r="E6" s="22"/>
      <c r="F6" s="22"/>
      <c r="G6" s="22"/>
      <c r="H6" s="23"/>
    </row>
    <row r="7" customFormat="false" ht="13.5" hidden="false" customHeight="false" outlineLevel="0" collapsed="false">
      <c r="C7" s="24"/>
      <c r="D7" s="25"/>
      <c r="E7" s="25"/>
      <c r="F7" s="25"/>
      <c r="G7" s="25"/>
      <c r="H7" s="26"/>
    </row>
    <row r="8" customFormat="false" ht="13.5" hidden="false" customHeight="false" outlineLevel="0" collapsed="false"/>
    <row r="9" customFormat="false" ht="27" hidden="false" customHeight="false" outlineLevel="0" collapsed="false">
      <c r="C9" s="27" t="s">
        <v>10</v>
      </c>
      <c r="D9" s="28" t="s">
        <v>11</v>
      </c>
      <c r="E9" s="28"/>
      <c r="F9" s="28"/>
      <c r="G9" s="28"/>
      <c r="H9" s="28"/>
    </row>
    <row r="10" customFormat="false" ht="15.75" hidden="false" customHeight="false" outlineLevel="0" collapsed="false">
      <c r="C10" s="29"/>
    </row>
    <row r="11" customFormat="false" ht="16.5" hidden="false" customHeight="true" outlineLevel="0" collapsed="false">
      <c r="C11" s="30" t="n">
        <v>1</v>
      </c>
      <c r="D11" s="31" t="s">
        <v>12</v>
      </c>
      <c r="E11" s="31"/>
      <c r="F11" s="31"/>
      <c r="G11" s="31"/>
      <c r="H11" s="31"/>
    </row>
    <row r="12" customFormat="false" ht="15.75" hidden="false" customHeight="true" outlineLevel="0" collapsed="false">
      <c r="C12" s="30"/>
      <c r="D12" s="32" t="s">
        <v>13</v>
      </c>
      <c r="E12" s="33" t="s">
        <v>14</v>
      </c>
      <c r="F12" s="33" t="s">
        <v>15</v>
      </c>
      <c r="G12" s="33" t="s">
        <v>16</v>
      </c>
      <c r="H12" s="34" t="s">
        <v>17</v>
      </c>
    </row>
    <row r="13" customFormat="false" ht="13.5" hidden="false" customHeight="true" outlineLevel="0" collapsed="false">
      <c r="C13" s="30"/>
      <c r="D13" s="35" t="s">
        <v>18</v>
      </c>
      <c r="E13" s="36" t="s">
        <v>19</v>
      </c>
      <c r="F13" s="36" t="s">
        <v>20</v>
      </c>
      <c r="G13" s="37" t="n">
        <v>36831</v>
      </c>
      <c r="H13" s="38" t="n">
        <v>38656</v>
      </c>
    </row>
    <row r="14" customFormat="false" ht="15.75" hidden="false" customHeight="true" outlineLevel="0" collapsed="false">
      <c r="C14" s="30"/>
      <c r="D14" s="39"/>
      <c r="E14" s="40" t="s">
        <v>21</v>
      </c>
      <c r="F14" s="41" t="s">
        <v>22</v>
      </c>
      <c r="G14" s="41" t="s">
        <v>23</v>
      </c>
      <c r="H14" s="42" t="s">
        <v>24</v>
      </c>
    </row>
    <row r="15" customFormat="false" ht="12.75" hidden="false" customHeight="true" outlineLevel="0" collapsed="false">
      <c r="C15" s="30"/>
      <c r="D15" s="43" t="s">
        <v>25</v>
      </c>
      <c r="E15" s="44" t="s">
        <v>26</v>
      </c>
      <c r="F15" s="45" t="s">
        <v>27</v>
      </c>
      <c r="G15" s="45" t="s">
        <v>27</v>
      </c>
      <c r="H15" s="45" t="s">
        <v>27</v>
      </c>
    </row>
    <row r="16" customFormat="false" ht="12.75" hidden="false" customHeight="true" outlineLevel="0" collapsed="false">
      <c r="C16" s="30"/>
      <c r="D16" s="46" t="s">
        <v>28</v>
      </c>
      <c r="E16" s="47" t="n">
        <v>20000</v>
      </c>
      <c r="F16" s="47" t="n">
        <v>0</v>
      </c>
      <c r="G16" s="47" t="n">
        <v>0</v>
      </c>
      <c r="H16" s="48" t="n">
        <v>0</v>
      </c>
    </row>
    <row r="17" customFormat="false" ht="12.75" hidden="false" customHeight="true" outlineLevel="0" collapsed="false">
      <c r="C17" s="30"/>
      <c r="D17" s="46" t="s">
        <v>29</v>
      </c>
      <c r="E17" s="49" t="n">
        <v>0</v>
      </c>
      <c r="F17" s="49" t="n">
        <v>0</v>
      </c>
      <c r="G17" s="49" t="n">
        <v>0</v>
      </c>
      <c r="H17" s="50" t="n">
        <v>0</v>
      </c>
    </row>
    <row r="18" customFormat="false" ht="12.75" hidden="false" customHeight="true" outlineLevel="0" collapsed="false">
      <c r="C18" s="30"/>
      <c r="D18" s="46" t="s">
        <v>30</v>
      </c>
      <c r="E18" s="51" t="n">
        <v>0</v>
      </c>
      <c r="F18" s="51" t="n">
        <v>0</v>
      </c>
      <c r="G18" s="51" t="n">
        <v>0</v>
      </c>
      <c r="H18" s="52" t="n">
        <v>0</v>
      </c>
    </row>
    <row r="19" customFormat="false" ht="12.75" hidden="false" customHeight="true" outlineLevel="0" collapsed="false">
      <c r="C19" s="30"/>
      <c r="D19" s="46" t="s">
        <v>31</v>
      </c>
      <c r="E19" s="49" t="n">
        <v>0</v>
      </c>
      <c r="F19" s="49" t="n">
        <v>0</v>
      </c>
      <c r="G19" s="49" t="n">
        <v>0</v>
      </c>
      <c r="H19" s="50" t="n">
        <v>0</v>
      </c>
    </row>
    <row r="20" customFormat="false" ht="12.75" hidden="false" customHeight="true" outlineLevel="0" collapsed="false">
      <c r="C20" s="30"/>
      <c r="D20" s="53" t="s">
        <v>32</v>
      </c>
      <c r="E20" s="54" t="n">
        <v>0</v>
      </c>
      <c r="F20" s="55" t="n">
        <v>0</v>
      </c>
      <c r="G20" s="56" t="n">
        <v>0</v>
      </c>
      <c r="H20" s="57" t="n">
        <v>0</v>
      </c>
    </row>
    <row r="21" customFormat="false" ht="13.5" hidden="false" customHeight="true" outlineLevel="0" collapsed="false">
      <c r="C21" s="30"/>
      <c r="D21" s="58" t="s">
        <v>33</v>
      </c>
      <c r="E21" s="59" t="n">
        <v>0</v>
      </c>
      <c r="F21" s="60" t="n">
        <v>0</v>
      </c>
      <c r="G21" s="61" t="n">
        <v>0</v>
      </c>
      <c r="H21" s="62" t="n">
        <v>0</v>
      </c>
    </row>
    <row r="22" customFormat="false" ht="13.5" hidden="false" customHeight="true" outlineLevel="0" collapsed="false">
      <c r="C22" s="30"/>
      <c r="D22" s="53" t="s">
        <v>34</v>
      </c>
      <c r="E22" s="54" t="n">
        <v>0</v>
      </c>
      <c r="F22" s="55" t="n">
        <v>0</v>
      </c>
      <c r="G22" s="55" t="n">
        <v>0</v>
      </c>
      <c r="H22" s="63" t="n">
        <v>0</v>
      </c>
    </row>
    <row r="23" customFormat="false" ht="17.25" hidden="false" customHeight="true" outlineLevel="0" collapsed="false">
      <c r="C23" s="30"/>
      <c r="D23" s="64" t="s">
        <v>35</v>
      </c>
      <c r="E23" s="65" t="str">
        <f aca="false">VLOOKUP(E29,BasisCurves,2,FALSE())</f>
        <v>IF-CGT/APPALAC Basis Mid</v>
      </c>
      <c r="F23" s="66" t="s">
        <v>36</v>
      </c>
      <c r="G23" s="67" t="str">
        <f aca="false">VLOOKUP($G$29,BasisCurves,2,FALSE())</f>
        <v>IF-CNG/APPALACH Basis Mid</v>
      </c>
      <c r="H23" s="68" t="s">
        <v>37</v>
      </c>
    </row>
    <row r="24" customFormat="false" ht="18" hidden="false" customHeight="true" outlineLevel="0" collapsed="false">
      <c r="C24" s="30"/>
      <c r="D24" s="69" t="s">
        <v>38</v>
      </c>
      <c r="E24" s="67" t="str">
        <f aca="false">VLOOKUP($E$23,IndexMid,3,FALSE())</f>
        <v>IF-CGT/APPALAC Index Mid</v>
      </c>
      <c r="F24" s="70" t="s">
        <v>39</v>
      </c>
      <c r="G24" s="67" t="str">
        <f aca="false">VLOOKUP($G$23,IndexMid,3,FALSE())</f>
        <v>IF-CNG/APPALACH Index Mid</v>
      </c>
      <c r="H24" s="71" t="s">
        <v>40</v>
      </c>
    </row>
    <row r="25" customFormat="false" ht="13.5" hidden="false" customHeight="true" outlineLevel="0" collapsed="false">
      <c r="C25" s="30"/>
      <c r="D25" s="72" t="s">
        <v>41</v>
      </c>
      <c r="E25" s="73" t="str">
        <f aca="false">VLOOKUP(E23,OmicronTable,2,FALSE())</f>
        <v>NG_OMICRON_7</v>
      </c>
      <c r="F25" s="74" t="s">
        <v>42</v>
      </c>
      <c r="G25" s="73" t="str">
        <f aca="false">VLOOKUP(G23,OmicronTable,2,FALSE())</f>
        <v>NG_OMICRON_7</v>
      </c>
      <c r="H25" s="68" t="s">
        <v>43</v>
      </c>
    </row>
    <row r="26" customFormat="false" ht="13.5" hidden="false" customHeight="true" outlineLevel="0" collapsed="false">
      <c r="C26" s="30"/>
      <c r="D26" s="75" t="s">
        <v>44</v>
      </c>
      <c r="E26" s="76" t="n">
        <v>55</v>
      </c>
      <c r="F26" s="77" t="e">
        <f aca="false">GetCorrelName1($E26)</f>
        <v>#VALUE!</v>
      </c>
      <c r="G26" s="78" t="e">
        <f aca="false">GetCorrelName2($E26)</f>
        <v>#VALUE!</v>
      </c>
      <c r="H26" s="79" t="s">
        <v>45</v>
      </c>
    </row>
    <row r="27" customFormat="false" ht="13.5" hidden="false" customHeight="true" outlineLevel="0" collapsed="false">
      <c r="C27" s="30"/>
      <c r="D27" s="80" t="s">
        <v>46</v>
      </c>
      <c r="E27" s="81"/>
      <c r="F27" s="81"/>
      <c r="G27" s="81"/>
      <c r="H27" s="81"/>
    </row>
    <row r="28" customFormat="false" ht="13.5" hidden="false" customHeight="true" outlineLevel="0" collapsed="false">
      <c r="C28" s="30"/>
      <c r="D28" s="80"/>
      <c r="E28" s="81"/>
      <c r="F28" s="81"/>
      <c r="G28" s="81"/>
      <c r="H28" s="81"/>
    </row>
    <row r="29" customFormat="false" ht="13.5" hidden="true" customHeight="false" outlineLevel="0" collapsed="false">
      <c r="E29" s="1" t="n">
        <v>2</v>
      </c>
      <c r="F29" s="1" t="n">
        <v>9</v>
      </c>
      <c r="G29" s="1" t="n">
        <v>10</v>
      </c>
      <c r="H29" s="1" t="n">
        <v>9</v>
      </c>
    </row>
    <row r="30" customFormat="false" ht="13.5" hidden="false" customHeight="false" outlineLevel="0" collapsed="false"/>
  </sheetData>
  <mergeCells count="6">
    <mergeCell ref="C3:H3"/>
    <mergeCell ref="D9:H9"/>
    <mergeCell ref="C11:C28"/>
    <mergeCell ref="D11:H11"/>
    <mergeCell ref="D27:D28"/>
    <mergeCell ref="E27:H28"/>
  </mergeCells>
  <printOptions headings="false" gridLines="false" gridLinesSet="true" horizontalCentered="false" verticalCentered="false"/>
  <pageMargins left="0.747916666666667" right="0.747916666666667"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
              <controlPr defaultSize="0" print="false" autoFill="0" autoPict="0">
                <anchor moveWithCells="true" sizeWithCells="false">
                  <from>
                    <xdr:col>4</xdr:col>
                    <xdr:colOff>1006200</xdr:colOff>
                    <xdr:row>3</xdr:row>
                    <xdr:rowOff>104760</xdr:rowOff>
                  </from>
                  <to>
                    <xdr:col>5</xdr:col>
                    <xdr:colOff>435240</xdr:colOff>
                    <xdr:row>5</xdr:row>
                    <xdr:rowOff>162000</xdr:rowOff>
                  </to>
                </anchor>
              </controlPr>
            </control>
          </mc:Choice>
        </mc:AlternateContent>
        <mc:AlternateContent xmlns:mc="http://schemas.openxmlformats.org/markup-compatibility/2006">
          <mc:Choice Requires="x14">
            <control shapeId="1002" r:id="rId4" name="Button 2">
              <controlPr defaultSize="0" print="false" autoFill="0" autoPict="0">
                <anchor moveWithCells="true" sizeWithCells="false">
                  <from>
                    <xdr:col>2</xdr:col>
                    <xdr:colOff>130320</xdr:colOff>
                    <xdr:row>3</xdr:row>
                    <xdr:rowOff>104760</xdr:rowOff>
                  </from>
                  <to>
                    <xdr:col>3</xdr:col>
                    <xdr:colOff>966960</xdr:colOff>
                    <xdr:row>5</xdr:row>
                    <xdr:rowOff>162000</xdr:rowOff>
                  </to>
                </anchor>
              </controlPr>
            </control>
          </mc:Choice>
        </mc:AlternateContent>
        <mc:AlternateContent xmlns:mc="http://schemas.openxmlformats.org/markup-compatibility/2006">
          <mc:Choice Requires="x14">
            <control shapeId="1003" r:id="rId5" name="Button 3">
              <controlPr defaultSize="0" print="false" autoFill="0" autoPict="0">
                <anchor moveWithCells="true" sizeWithCells="false">
                  <from>
                    <xdr:col>5</xdr:col>
                    <xdr:colOff>1802520</xdr:colOff>
                    <xdr:row>3</xdr:row>
                    <xdr:rowOff>104760</xdr:rowOff>
                  </from>
                  <to>
                    <xdr:col>6</xdr:col>
                    <xdr:colOff>1230120</xdr:colOff>
                    <xdr:row>5</xdr:row>
                    <xdr:rowOff>162000</xdr:rowOff>
                  </to>
                </anchor>
              </controlPr>
            </control>
          </mc:Choice>
        </mc:AlternateContent>
        <mc:AlternateContent xmlns:mc="http://schemas.openxmlformats.org/markup-compatibility/2006">
          <mc:Choice Requires="x14">
            <control shapeId="1004" r:id="rId6" name="Button 4">
              <controlPr defaultSize="0" print="false" autoFill="0" autoPict="0">
                <anchor moveWithCells="true" sizeWithCells="false">
                  <from>
                    <xdr:col>7</xdr:col>
                    <xdr:colOff>433440</xdr:colOff>
                    <xdr:row>3</xdr:row>
                    <xdr:rowOff>104760</xdr:rowOff>
                  </from>
                  <to>
                    <xdr:col>8</xdr:col>
                    <xdr:colOff>-139680</xdr:colOff>
                    <xdr:row>5</xdr:row>
                    <xdr:rowOff>162000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60"/>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3" min="1" style="82" width="3.7"/>
    <col collapsed="false" customWidth="true" hidden="false" outlineLevel="0" max="4" min="4" style="83" width="15.7"/>
    <col collapsed="false" customWidth="true" hidden="false" outlineLevel="0" max="5" min="5" style="83" width="3.7"/>
    <col collapsed="false" customWidth="true" hidden="false" outlineLevel="0" max="7" min="6" style="84" width="15.7"/>
    <col collapsed="false" customWidth="true" hidden="false" outlineLevel="0" max="9" min="8" style="85" width="15.7"/>
    <col collapsed="false" customWidth="true" hidden="false" outlineLevel="0" max="10" min="10" style="82" width="3.7"/>
    <col collapsed="false" customWidth="true" hidden="false" outlineLevel="0" max="12" min="11" style="82" width="15.7"/>
    <col collapsed="false" customWidth="true" hidden="false" outlineLevel="0" max="13" min="13" style="82" width="5.56"/>
    <col collapsed="false" customWidth="true" hidden="false" outlineLevel="0" max="15" min="14" style="82" width="15.7"/>
    <col collapsed="false" customWidth="true" hidden="false" outlineLevel="0" max="16" min="16" style="84" width="15.7"/>
    <col collapsed="false" customWidth="true" hidden="false" outlineLevel="0" max="17" min="17" style="86" width="15.7"/>
    <col collapsed="false" customWidth="true" hidden="false" outlineLevel="0" max="18" min="18" style="86" width="4.41"/>
    <col collapsed="false" customWidth="true" hidden="false" outlineLevel="0" max="20" min="19" style="87" width="15.7"/>
    <col collapsed="false" customWidth="true" hidden="false" outlineLevel="0" max="21" min="21" style="86" width="3.7"/>
    <col collapsed="false" customWidth="true" hidden="false" outlineLevel="0" max="22" min="22" style="86" width="15.7"/>
    <col collapsed="false" customWidth="true" hidden="false" outlineLevel="0" max="23" min="23" style="86" width="3.7"/>
    <col collapsed="false" customWidth="true" hidden="false" outlineLevel="0" max="24" min="24" style="86" width="15.7"/>
    <col collapsed="false" customWidth="true" hidden="false" outlineLevel="0" max="29" min="25" style="88" width="15.7"/>
    <col collapsed="false" customWidth="true" hidden="false" outlineLevel="0" max="30" min="30" style="89" width="3.7"/>
    <col collapsed="false" customWidth="true" hidden="false" outlineLevel="0" max="31" min="31" style="90" width="3.7"/>
    <col collapsed="false" customWidth="true" hidden="false" outlineLevel="0" max="36" min="32" style="91" width="11.7"/>
    <col collapsed="false" customWidth="true" hidden="false" outlineLevel="0" max="37" min="37" style="92" width="11.7"/>
    <col collapsed="false" customWidth="true" hidden="false" outlineLevel="0" max="40" min="38" style="92" width="10.71"/>
    <col collapsed="false" customWidth="true" hidden="false" outlineLevel="0" max="41" min="41" style="93" width="10.71"/>
    <col collapsed="false" customWidth="true" hidden="false" outlineLevel="0" max="46" min="42" style="92" width="10.71"/>
    <col collapsed="false" customWidth="true" hidden="false" outlineLevel="0" max="47" min="47" style="93" width="10.71"/>
    <col collapsed="false" customWidth="true" hidden="false" outlineLevel="0" max="49" min="48" style="94" width="10.71"/>
    <col collapsed="false" customWidth="true" hidden="false" outlineLevel="0" max="51" min="50" style="94" width="10.99"/>
    <col collapsed="false" customWidth="true" hidden="false" outlineLevel="0" max="52" min="52" style="94" width="3.7"/>
    <col collapsed="false" customWidth="true" hidden="false" outlineLevel="0" max="53" min="53" style="95" width="3.7"/>
    <col collapsed="false" customWidth="true" hidden="false" outlineLevel="0" max="71" min="54" style="94" width="15.7"/>
    <col collapsed="false" customWidth="true" hidden="false" outlineLevel="0" max="72" min="72" style="82" width="3.7"/>
    <col collapsed="false" customWidth="true" hidden="false" outlineLevel="0" max="73" min="73" style="96" width="3.7"/>
    <col collapsed="false" customWidth="true" hidden="false" outlineLevel="0" max="74" min="74" style="90" width="15.7"/>
    <col collapsed="false" customWidth="true" hidden="false" outlineLevel="0" max="88" min="75" style="82" width="15.7"/>
    <col collapsed="false" customWidth="false" hidden="false" outlineLevel="0" max="257" min="89" style="82" width="9.14"/>
  </cols>
  <sheetData>
    <row r="1" customFormat="false" ht="16.5" hidden="false" customHeight="false" outlineLevel="0" collapsed="false">
      <c r="A1" s="19" t="s">
        <v>47</v>
      </c>
      <c r="D1" s="97" t="s">
        <v>48</v>
      </c>
      <c r="F1" s="98" t="e">
        <f aca="false">GetPipeName($AH$12,$AH$13)</f>
        <v>#VALUE!</v>
      </c>
      <c r="G1" s="98"/>
      <c r="L1" s="99" t="s">
        <v>49</v>
      </c>
      <c r="M1" s="99"/>
      <c r="N1" s="99"/>
      <c r="O1" s="99"/>
      <c r="P1" s="99"/>
      <c r="Q1" s="82"/>
      <c r="AE1" s="100" t="s">
        <v>50</v>
      </c>
      <c r="AF1" s="100"/>
      <c r="AG1" s="100"/>
      <c r="AH1" s="100"/>
      <c r="AI1" s="100"/>
      <c r="AJ1" s="100"/>
      <c r="AK1" s="100"/>
      <c r="AV1" s="101" t="e">
        <f aca="true">MID(CELL("filename",A1),FIND("]",CELL("filename",A1))+1,LEN(CELL("filename",A1))-FIND("]",CELL("filename",A1)))</f>
        <v>#VALUE!</v>
      </c>
      <c r="BA1" s="100" t="s">
        <v>51</v>
      </c>
      <c r="BB1" s="100"/>
      <c r="BC1" s="100"/>
      <c r="BD1" s="100"/>
      <c r="BE1" s="100"/>
      <c r="BF1" s="100"/>
      <c r="BG1" s="100"/>
      <c r="BH1" s="100"/>
      <c r="BU1" s="100" t="s">
        <v>52</v>
      </c>
      <c r="BV1" s="100"/>
      <c r="BW1" s="100"/>
      <c r="BX1" s="100"/>
      <c r="BY1" s="100"/>
      <c r="BZ1" s="100"/>
      <c r="CA1" s="100"/>
      <c r="CB1" s="100"/>
    </row>
    <row r="2" customFormat="false" ht="16.5" hidden="false" customHeight="false" outlineLevel="0" collapsed="false">
      <c r="A2" s="102" t="str">
        <f aca="false">ADDRESS(ROW($L$3),COLUMN($L$3))</f>
        <v>$L$3</v>
      </c>
      <c r="D2" s="103" t="n">
        <v>1</v>
      </c>
      <c r="F2" s="104" t="e">
        <f aca="false">GetRcptPoint($AH$12,$AH$13)</f>
        <v>#VALUE!</v>
      </c>
      <c r="G2" s="105" t="e">
        <f aca="false">GetDelPoint($AH$12,$AH$13)</f>
        <v>#VALUE!</v>
      </c>
      <c r="L2" s="85"/>
      <c r="N2" s="83" t="n">
        <f aca="false">TodayDate</f>
        <v>36753</v>
      </c>
      <c r="O2" s="83"/>
      <c r="P2" s="82"/>
      <c r="Q2" s="82"/>
      <c r="AL2" s="101" t="n">
        <v>1</v>
      </c>
      <c r="AM2" s="101" t="n">
        <v>2</v>
      </c>
      <c r="AN2" s="101" t="n">
        <v>3</v>
      </c>
      <c r="AO2" s="101" t="n">
        <v>4</v>
      </c>
      <c r="AP2" s="101" t="n">
        <v>5</v>
      </c>
      <c r="AQ2" s="101" t="n">
        <v>6</v>
      </c>
      <c r="AR2" s="101" t="n">
        <v>7</v>
      </c>
      <c r="AS2" s="101" t="n">
        <v>8</v>
      </c>
      <c r="AT2" s="101" t="n">
        <v>9</v>
      </c>
      <c r="AV2" s="106" t="str">
        <f aca="false">ADDRESS(ROW($F$20),COLUMN($F$20))</f>
        <v>$F$20</v>
      </c>
      <c r="AW2" s="101" t="e">
        <f aca="false">GetEnd($AV$1,AV2)</f>
        <v>#VALUE!</v>
      </c>
      <c r="AX2" s="106" t="str">
        <f aca="false">ADDRESS(ROW($BS$20),COLUMN($BS$20))</f>
        <v>$BS$20</v>
      </c>
      <c r="AY2" s="101" t="e">
        <f aca="false">GetEnd($AV$1,AX2)</f>
        <v>#VALUE!</v>
      </c>
      <c r="BV2" s="107" t="s">
        <v>53</v>
      </c>
      <c r="BW2" s="108" t="str">
        <f aca="false">ADDRESS(ROW($H$19),COLUMN($H$19))</f>
        <v>$H$19</v>
      </c>
      <c r="BX2" s="108" t="str">
        <f aca="false">ADDRESS(ROW($BV$19),COLUMN($BV$19))</f>
        <v>$BV$19</v>
      </c>
      <c r="BY2" s="108" t="str">
        <f aca="false">ADDRESS(ROW($I$19),COLUMN($I$19))</f>
        <v>$I$19</v>
      </c>
      <c r="BZ2" s="108" t="str">
        <f aca="false">ADDRESS(ROW($BW$19),COLUMN($BW$19))</f>
        <v>$BW$19</v>
      </c>
      <c r="CA2" s="108" t="str">
        <f aca="false">ADDRESS(ROW($N$19),COLUMN($N$19))</f>
        <v>$N$19</v>
      </c>
      <c r="CB2" s="108" t="str">
        <f aca="false">ADDRESS(ROW($BX$19),COLUMN($BX$19))</f>
        <v>$BX$19</v>
      </c>
      <c r="CC2" s="108" t="str">
        <f aca="false">ADDRESS(ROW($O$19),COLUMN($O$19))</f>
        <v>$O$19</v>
      </c>
      <c r="CD2" s="108" t="str">
        <f aca="false">ADDRESS(ROW($BY$19),COLUMN($BY$19))</f>
        <v>$BY$19</v>
      </c>
      <c r="CE2" s="108" t="str">
        <f aca="false">ADDRESS(ROW($P$19),COLUMN($P$19))</f>
        <v>$P$19</v>
      </c>
      <c r="CF2" s="108" t="str">
        <f aca="false">ADDRESS(ROW($BZ$19),COLUMN($BZ$19))</f>
        <v>$BZ$19</v>
      </c>
      <c r="CG2" s="108" t="str">
        <f aca="false">ADDRESS(ROW($AT$19),COLUMN($AT$19))</f>
        <v>$AT$19</v>
      </c>
      <c r="CH2" s="108" t="str">
        <f aca="false">ADDRESS(ROW($CA$19),COLUMN($CA$19))</f>
        <v>$CA$19</v>
      </c>
      <c r="CI2" s="108" t="str">
        <f aca="false">ADDRESS(ROW($AU$19),COLUMN($AU$19))</f>
        <v>$AU$19</v>
      </c>
      <c r="CJ2" s="108" t="str">
        <f aca="false">ADDRESS(ROW($CB$19),COLUMN($CB$19))</f>
        <v>$CB$19</v>
      </c>
      <c r="CK2" s="108" t="str">
        <f aca="false">ADDRESS(ROW($AM$19),COLUMN($AM$19))</f>
        <v>$AM$19</v>
      </c>
      <c r="CL2" s="108" t="str">
        <f aca="false">ADDRESS(ROW($CC$19),COLUMN($CC$19))</f>
        <v>$CC$19</v>
      </c>
      <c r="CM2" s="108" t="str">
        <f aca="false">ADDRESS(ROW($AN$19),COLUMN($AN$19))</f>
        <v>$AN$19</v>
      </c>
      <c r="CN2" s="108" t="str">
        <f aca="false">ADDRESS(ROW($CD$19),COLUMN($CD$19))</f>
        <v>$CD$19</v>
      </c>
      <c r="CO2" s="108" t="str">
        <f aca="false">ADDRESS(ROW($AO$19),COLUMN($AO$19))</f>
        <v>$AO$19</v>
      </c>
      <c r="CP2" s="108" t="str">
        <f aca="false">ADDRESS(ROW($CE$19),COLUMN($CE$19))</f>
        <v>$CE$19</v>
      </c>
      <c r="CQ2" s="108" t="str">
        <f aca="false">ADDRESS(ROW($AP$19),COLUMN($AP$19))</f>
        <v>$AP$19</v>
      </c>
      <c r="CR2" s="108" t="str">
        <f aca="false">ADDRESS(ROW($CF$19),COLUMN($CF$19))</f>
        <v>$CF$19</v>
      </c>
      <c r="CS2" s="108" t="str">
        <f aca="false">ADDRESS(ROW($AQ$19),COLUMN($AQ$19))</f>
        <v>$AQ$19</v>
      </c>
      <c r="CT2" s="108" t="str">
        <f aca="false">ADDRESS(ROW($CG$19),COLUMN($CG$19))</f>
        <v>$CG$19</v>
      </c>
      <c r="CU2" s="108" t="str">
        <f aca="false">ADDRESS(ROW($V$19),COLUMN($V$19))</f>
        <v>$V$19</v>
      </c>
      <c r="CV2" s="108" t="str">
        <f aca="false">ADDRESS(ROW($CH$19),COLUMN($CH$19))</f>
        <v>$CH$19</v>
      </c>
      <c r="CW2" s="108" t="str">
        <f aca="false">ADDRESS(ROW($AL$19),COLUMN($AL$19))</f>
        <v>$AL$19</v>
      </c>
      <c r="CX2" s="108" t="str">
        <f aca="false">ADDRESS(ROW($CI$19),COLUMN($CI$19))</f>
        <v>$CI$19</v>
      </c>
    </row>
    <row r="3" customFormat="false" ht="12.75" hidden="false" customHeight="false" outlineLevel="0" collapsed="false">
      <c r="A3" s="102" t="str">
        <f aca="false">ADDRESS(ROW($D$20),COLUMN($D$20))</f>
        <v>$D$20</v>
      </c>
      <c r="L3" s="109"/>
      <c r="M3" s="109"/>
      <c r="N3" s="110" t="s">
        <v>2</v>
      </c>
      <c r="O3" s="111" t="s">
        <v>54</v>
      </c>
      <c r="P3" s="112" t="s">
        <v>55</v>
      </c>
      <c r="Q3" s="113"/>
      <c r="AF3" s="84"/>
      <c r="AG3" s="114" t="s">
        <v>56</v>
      </c>
      <c r="AH3" s="115" t="e">
        <f aca="false">GetRcptBasisCol($AH$12,$AH$13)</f>
        <v>#VALUE!</v>
      </c>
      <c r="AI3" s="82"/>
      <c r="AJ3" s="114" t="s">
        <v>57</v>
      </c>
      <c r="AK3" s="115" t="str">
        <f aca="false">NymexCurve</f>
        <v>Nymex Mid</v>
      </c>
      <c r="AL3" s="116" t="s">
        <v>58</v>
      </c>
      <c r="AM3" s="117" t="s">
        <v>28</v>
      </c>
      <c r="AN3" s="118" t="s">
        <v>29</v>
      </c>
      <c r="AO3" s="119" t="s">
        <v>30</v>
      </c>
      <c r="AP3" s="118" t="s">
        <v>32</v>
      </c>
      <c r="AQ3" s="118" t="s">
        <v>33</v>
      </c>
      <c r="AR3" s="120" t="s">
        <v>34</v>
      </c>
      <c r="AS3" s="121" t="s">
        <v>31</v>
      </c>
      <c r="AT3" s="122" t="s">
        <v>59</v>
      </c>
      <c r="AV3" s="106" t="str">
        <f aca="false">ADDRESS(ROW($AF$20),COLUMN($AF$20))</f>
        <v>$AF$20</v>
      </c>
      <c r="AW3" s="101" t="e">
        <f aca="false">GetEnd($AV$1,AV3)</f>
        <v>#VALUE!</v>
      </c>
    </row>
    <row r="4" customFormat="false" ht="12.75" hidden="false" customHeight="false" outlineLevel="0" collapsed="false">
      <c r="A4" s="102" t="str">
        <f aca="false">ADDRESS(ROW($S$20),COLUMN($S$20))</f>
        <v>$S$20</v>
      </c>
      <c r="K4" s="123"/>
      <c r="L4" s="124" t="s">
        <v>60</v>
      </c>
      <c r="M4" s="124"/>
      <c r="N4" s="125" t="e">
        <f aca="true">SUMPRODUCT(INDIRECT(CONCATENATE(AV4,":",AW4)),INDIRECT(CONCATENATE($AV$2,":",$AW$2)),INDIRECT(CONCATENATE($AV$3,":",$AW$3)))</f>
        <v>#VALUE!</v>
      </c>
      <c r="O4" s="125" t="n">
        <v>0</v>
      </c>
      <c r="P4" s="126" t="e">
        <f aca="false">N4-O4</f>
        <v>#VALUE!</v>
      </c>
      <c r="Q4" s="87"/>
      <c r="AF4" s="84"/>
      <c r="AG4" s="114" t="s">
        <v>61</v>
      </c>
      <c r="AH4" s="127" t="e">
        <f aca="false">GetRcptIndexCol($AH$12,$AH$13)</f>
        <v>#VALUE!</v>
      </c>
      <c r="AI4" s="82"/>
      <c r="AJ4" s="114" t="s">
        <v>62</v>
      </c>
      <c r="AK4" s="127" t="e">
        <f aca="false">GetNymexCol(AK3)</f>
        <v>#VALUE!</v>
      </c>
      <c r="AL4" s="91" t="n">
        <v>1</v>
      </c>
      <c r="AM4" s="128" t="e">
        <f aca="false">GetVolume($AH$12,$AH$13,AT4)</f>
        <v>#VALUE!</v>
      </c>
      <c r="AN4" s="129" t="e">
        <f aca="false">GetCommodity($AH$12,$AH$13,AT4)</f>
        <v>#VALUE!</v>
      </c>
      <c r="AO4" s="130" t="e">
        <f aca="false">GetFuelRate($AH$12,$AH$13,AT4)</f>
        <v>#VALUE!</v>
      </c>
      <c r="AP4" s="129" t="e">
        <f aca="false">GetSurcharge($AH$12,$AH$13,$AT4)</f>
        <v>#VALUE!</v>
      </c>
      <c r="AQ4" s="129" t="e">
        <f aca="false">GetRcptIndexAdj($AH$12,$AH$13,$AT4)</f>
        <v>#VALUE!</v>
      </c>
      <c r="AR4" s="131" t="e">
        <f aca="false">GetDelIndexAdj($AH$12,$AH$13,$AT4)</f>
        <v>#VALUE!</v>
      </c>
      <c r="AS4" s="132" t="e">
        <f aca="false">GetDemandRate($AH$12,$AH$13,$AT4)</f>
        <v>#VALUE!</v>
      </c>
      <c r="AT4" s="133" t="e">
        <f aca="false">gettier($AH$12,$AH$13,AL4)</f>
        <v>#VALUE!</v>
      </c>
      <c r="AV4" s="106" t="str">
        <f aca="false">ADDRESS(ROW($Q$20),COLUMN($Q$20))</f>
        <v>$Q$20</v>
      </c>
      <c r="AW4" s="101" t="e">
        <f aca="false">GetEnd($AV$1,AV4)</f>
        <v>#VALUE!</v>
      </c>
      <c r="BV4" s="134" t="s">
        <v>54</v>
      </c>
    </row>
    <row r="5" customFormat="false" ht="12.75" hidden="false" customHeight="false" outlineLevel="0" collapsed="false">
      <c r="A5" s="102" t="str">
        <f aca="false">ADDRESS(ROW($S$18),COLUMN($S$18))</f>
        <v>$S$18</v>
      </c>
      <c r="F5" s="135" t="s">
        <v>63</v>
      </c>
      <c r="G5" s="136" t="n">
        <f aca="false">TodayDate</f>
        <v>36753</v>
      </c>
      <c r="L5" s="137" t="s">
        <v>31</v>
      </c>
      <c r="M5" s="137"/>
      <c r="N5" s="125" t="e">
        <f aca="true">SUMPRODUCT(INDIRECT(CONCATENATE(AV5,":",AW5)),INDIRECT(CONCATENATE($AV$2,":",$AW$2)),INDIRECT(CONCATENATE($AV$3,":",$AW$3)))</f>
        <v>#VALUE!</v>
      </c>
      <c r="O5" s="125" t="n">
        <v>0</v>
      </c>
      <c r="P5" s="138" t="e">
        <f aca="false">N5-O5</f>
        <v>#VALUE!</v>
      </c>
      <c r="Q5" s="87"/>
      <c r="AF5" s="84"/>
      <c r="AG5" s="114" t="s">
        <v>64</v>
      </c>
      <c r="AH5" s="127" t="e">
        <f aca="false">GetDelBasisCol($AH$12,$AH$13)</f>
        <v>#VALUE!</v>
      </c>
      <c r="AI5" s="82"/>
      <c r="AJ5" s="114" t="s">
        <v>65</v>
      </c>
      <c r="AK5" s="127" t="str">
        <f aca="false">LiborCurve</f>
        <v>Libor AA</v>
      </c>
      <c r="AL5" s="91" t="n">
        <v>2</v>
      </c>
      <c r="AM5" s="139" t="e">
        <f aca="false">GetVolume($AH$12,$AH$13,AT5)</f>
        <v>#VALUE!</v>
      </c>
      <c r="AN5" s="140" t="e">
        <f aca="false">GetCommodity($AH$12,$AH$13,AT5)</f>
        <v>#VALUE!</v>
      </c>
      <c r="AO5" s="141" t="e">
        <f aca="false">GetFuelRate($AH$12,$AH$13,AT5)</f>
        <v>#VALUE!</v>
      </c>
      <c r="AP5" s="140" t="e">
        <f aca="false">GetSurcharge($AH$12,$AH$13,$AT5)</f>
        <v>#VALUE!</v>
      </c>
      <c r="AQ5" s="140" t="e">
        <f aca="false">GetRcptIndexAdj($AH$12,$AH$13,$AT5)</f>
        <v>#VALUE!</v>
      </c>
      <c r="AR5" s="142" t="e">
        <f aca="false">GetDelIndexAdj($AH$12,$AH$13,$AT5)</f>
        <v>#VALUE!</v>
      </c>
      <c r="AS5" s="143" t="e">
        <f aca="false">GetDemandRate($AH$12,$AH$13,$AT5)</f>
        <v>#VALUE!</v>
      </c>
      <c r="AT5" s="133" t="e">
        <f aca="false">gettier($AH$12,$AH$13,AL5)</f>
        <v>#VALUE!</v>
      </c>
      <c r="AV5" s="106" t="str">
        <f aca="false">ADDRESS(ROW($V$20),COLUMN($V$20))</f>
        <v>$V$20</v>
      </c>
      <c r="AW5" s="101" t="e">
        <f aca="false">GetEnd($AV$1,AV5)</f>
        <v>#VALUE!</v>
      </c>
      <c r="BV5" s="144" t="n">
        <f aca="false">O2</f>
        <v>0</v>
      </c>
    </row>
    <row r="6" customFormat="false" ht="12.75" hidden="false" customHeight="false" outlineLevel="0" collapsed="false">
      <c r="A6" s="102" t="str">
        <f aca="false">ADDRESS(ROW($BW$2),COLUMN($BW$2))</f>
        <v>$BW$2</v>
      </c>
      <c r="F6" s="145"/>
      <c r="G6" s="145"/>
      <c r="L6" s="146" t="s">
        <v>66</v>
      </c>
      <c r="M6" s="146"/>
      <c r="N6" s="147" t="e">
        <f aca="false">N4-N5</f>
        <v>#VALUE!</v>
      </c>
      <c r="O6" s="148" t="n">
        <v>0</v>
      </c>
      <c r="P6" s="149" t="e">
        <f aca="false">N6-O6</f>
        <v>#VALUE!</v>
      </c>
      <c r="Q6" s="87"/>
      <c r="AF6" s="84"/>
      <c r="AG6" s="114" t="s">
        <v>67</v>
      </c>
      <c r="AH6" s="127" t="e">
        <f aca="false">GetDelIndexCol($AH$12,$AH$13)</f>
        <v>#VALUE!</v>
      </c>
      <c r="AI6" s="82"/>
      <c r="AJ6" s="114" t="s">
        <v>68</v>
      </c>
      <c r="AK6" s="127" t="e">
        <f aca="false">GetLiborCol(AK5)</f>
        <v>#VALUE!</v>
      </c>
      <c r="AL6" s="91" t="n">
        <v>3</v>
      </c>
      <c r="AM6" s="139" t="e">
        <f aca="false">GetVolume($AH$12,$AH$13,AT6)</f>
        <v>#VALUE!</v>
      </c>
      <c r="AN6" s="140" t="e">
        <f aca="false">GetCommodity($AH$12,$AH$13,AT6)</f>
        <v>#VALUE!</v>
      </c>
      <c r="AO6" s="141" t="e">
        <f aca="false">GetFuelRate($AH$12,$AH$13,AT6)</f>
        <v>#VALUE!</v>
      </c>
      <c r="AP6" s="140" t="e">
        <f aca="false">GetSurcharge($AH$12,$AH$13,$AT6)</f>
        <v>#VALUE!</v>
      </c>
      <c r="AQ6" s="140" t="e">
        <f aca="false">GetRcptIndexAdj($AH$12,$AH$13,$AT6)</f>
        <v>#VALUE!</v>
      </c>
      <c r="AR6" s="142" t="e">
        <f aca="false">GetDelIndexAdj($AH$12,$AH$13,$AT6)</f>
        <v>#VALUE!</v>
      </c>
      <c r="AS6" s="143" t="e">
        <f aca="false">GetDemandRate($AH$12,$AH$13,$AT6)</f>
        <v>#VALUE!</v>
      </c>
      <c r="AT6" s="133" t="e">
        <f aca="false">gettier($AH$12,$AH$13,AL6)</f>
        <v>#VALUE!</v>
      </c>
      <c r="AX6" s="106"/>
      <c r="AY6" s="101"/>
    </row>
    <row r="7" customFormat="false" ht="12.75" hidden="false" customHeight="false" outlineLevel="0" collapsed="false">
      <c r="A7" s="102" t="str">
        <f aca="false">ADDRESS(ROW($AH$12),COLUMN($AH$12))</f>
        <v>$AH$12</v>
      </c>
      <c r="F7" s="135" t="s">
        <v>69</v>
      </c>
      <c r="G7" s="150" t="e">
        <f aca="false">GetMonthStart($AH$12,$AH$13,G5)</f>
        <v>#VALUE!</v>
      </c>
      <c r="L7" s="137" t="s">
        <v>70</v>
      </c>
      <c r="M7" s="137"/>
      <c r="N7" s="125" t="e">
        <f aca="true">-SUMPRODUCT(INDIRECT(CONCATENATE(AV7,":",AW7)),INDIRECT(CONCATENATE(AX7,":",AY7)),INDIRECT(CONCATENATE($AV$3,":",$AW$3)))</f>
        <v>#VALUE!</v>
      </c>
      <c r="O7" s="125" t="n">
        <v>0</v>
      </c>
      <c r="P7" s="138" t="e">
        <f aca="false">N7-O7</f>
        <v>#VALUE!</v>
      </c>
      <c r="AF7" s="84"/>
      <c r="AG7" s="114" t="s">
        <v>71</v>
      </c>
      <c r="AH7" s="127" t="e">
        <f aca="false">GetRcptOmicronCol($AH$12,$AH$13)</f>
        <v>#VALUE!</v>
      </c>
      <c r="AI7" s="82"/>
      <c r="AJ7" s="114" t="s">
        <v>72</v>
      </c>
      <c r="AK7" s="127" t="str">
        <f aca="false">Configuration!$D$8</f>
        <v>Nymex Vol</v>
      </c>
      <c r="AL7" s="91" t="n">
        <v>4</v>
      </c>
      <c r="AM7" s="139" t="e">
        <f aca="false">GetVolume($AH$12,$AH$13,AT7)</f>
        <v>#VALUE!</v>
      </c>
      <c r="AN7" s="140" t="e">
        <f aca="false">GetCommodity($AH$12,$AH$13,AT7)</f>
        <v>#VALUE!</v>
      </c>
      <c r="AO7" s="141" t="e">
        <f aca="false">GetFuelRate($AH$12,$AH$13,AT7)</f>
        <v>#VALUE!</v>
      </c>
      <c r="AP7" s="140" t="e">
        <f aca="false">GetSurcharge($AH$12,$AH$13,$AT7)</f>
        <v>#VALUE!</v>
      </c>
      <c r="AQ7" s="140" t="e">
        <f aca="false">GetRcptIndexAdj($AH$12,$AH$13,$AT7)</f>
        <v>#VALUE!</v>
      </c>
      <c r="AR7" s="142" t="e">
        <f aca="false">GetDelIndexAdj($AH$12,$AH$13,$AT7)</f>
        <v>#VALUE!</v>
      </c>
      <c r="AS7" s="143" t="e">
        <f aca="false">GetDemandRate($AH$12,$AH$13,$AT7)</f>
        <v>#VALUE!</v>
      </c>
      <c r="AT7" s="133" t="e">
        <f aca="false">gettier($AH$12,$AH$13,AL7)</f>
        <v>#VALUE!</v>
      </c>
      <c r="AU7" s="151" t="s">
        <v>73</v>
      </c>
      <c r="AV7" s="106" t="str">
        <f aca="false">ADDRESS(ROW($AL$20),COLUMN($AL$20))</f>
        <v>$AL$20</v>
      </c>
      <c r="AW7" s="101" t="e">
        <f aca="false">GetEnd($AV$1,AV7)</f>
        <v>#VALUE!</v>
      </c>
      <c r="AX7" s="106" t="str">
        <f aca="false">ADDRESS(ROW($AV$20),COLUMN($AV$20))</f>
        <v>$AV$20</v>
      </c>
      <c r="AY7" s="101" t="e">
        <f aca="false">GetEnd($AV$1,AX7)</f>
        <v>#VALUE!</v>
      </c>
    </row>
    <row r="8" customFormat="false" ht="12.75" hidden="false" customHeight="false" outlineLevel="0" collapsed="false">
      <c r="A8" s="152" t="s">
        <v>74</v>
      </c>
      <c r="F8" s="135" t="s">
        <v>75</v>
      </c>
      <c r="G8" s="153" t="e">
        <f aca="false">GetMonthEnd($AH$12,$AH$13)</f>
        <v>#VALUE!</v>
      </c>
      <c r="K8" s="123"/>
      <c r="L8" s="137" t="s">
        <v>76</v>
      </c>
      <c r="M8" s="137"/>
      <c r="N8" s="125" t="e">
        <f aca="false">AW18-AV18</f>
        <v>#VALUE!</v>
      </c>
      <c r="O8" s="125" t="n">
        <v>0</v>
      </c>
      <c r="P8" s="138" t="e">
        <f aca="false">N8-O8</f>
        <v>#VALUE!</v>
      </c>
      <c r="AF8" s="84"/>
      <c r="AG8" s="114" t="s">
        <v>77</v>
      </c>
      <c r="AH8" s="154" t="e">
        <f aca="false">GetDelOmicronCol($AH$12,$AH$13)</f>
        <v>#VALUE!</v>
      </c>
      <c r="AI8" s="82"/>
      <c r="AJ8" s="114" t="s">
        <v>78</v>
      </c>
      <c r="AK8" s="127" t="e">
        <f aca="false">GetNGOmicronCol(AK7)</f>
        <v>#VALUE!</v>
      </c>
      <c r="AL8" s="91" t="n">
        <v>5</v>
      </c>
      <c r="AM8" s="139" t="e">
        <f aca="false">GetVolume($AH$12,$AH$13,AT8)</f>
        <v>#VALUE!</v>
      </c>
      <c r="AN8" s="140" t="e">
        <f aca="false">GetCommodity($AH$12,$AH$13,AT8)</f>
        <v>#VALUE!</v>
      </c>
      <c r="AO8" s="141" t="e">
        <f aca="false">GetFuelRate($AH$12,$AH$13,AT8)</f>
        <v>#VALUE!</v>
      </c>
      <c r="AP8" s="140" t="e">
        <f aca="false">GetSurcharge($AH$12,$AH$13,$AT8)</f>
        <v>#VALUE!</v>
      </c>
      <c r="AQ8" s="140" t="e">
        <f aca="false">GetRcptIndexAdj($AH$12,$AH$13,$AT8)</f>
        <v>#VALUE!</v>
      </c>
      <c r="AR8" s="142" t="e">
        <f aca="false">GetDelIndexAdj($AH$12,$AH$13,$AT8)</f>
        <v>#VALUE!</v>
      </c>
      <c r="AS8" s="143" t="e">
        <f aca="false">GetDemandRate($AH$12,$AH$13,$AT8)</f>
        <v>#VALUE!</v>
      </c>
      <c r="AT8" s="133" t="e">
        <f aca="false">gettier($AH$12,$AH$13,AL8)</f>
        <v>#VALUE!</v>
      </c>
      <c r="AU8" s="155" t="s">
        <v>79</v>
      </c>
      <c r="AV8" s="106" t="str">
        <f aca="false">ADDRESS(ROW($AM$20),COLUMN($AM$20))</f>
        <v>$AM$20</v>
      </c>
      <c r="AW8" s="101" t="e">
        <f aca="false">GetEnd($AV$1,AV8)</f>
        <v>#VALUE!</v>
      </c>
      <c r="AX8" s="106" t="str">
        <f aca="false">ADDRESS(ROW($AO$20),COLUMN($AO$20))</f>
        <v>$AO$20</v>
      </c>
      <c r="AY8" s="101" t="e">
        <f aca="false">GetEnd($AV$1,AX8)</f>
        <v>#VALUE!</v>
      </c>
    </row>
    <row r="9" customFormat="false" ht="12.75" hidden="false" customHeight="false" outlineLevel="0" collapsed="false">
      <c r="A9" s="152" t="s">
        <v>74</v>
      </c>
      <c r="L9" s="137" t="s">
        <v>80</v>
      </c>
      <c r="M9" s="137"/>
      <c r="N9" s="125" t="e">
        <f aca="false">AY18-AX18</f>
        <v>#VALUE!</v>
      </c>
      <c r="O9" s="125" t="n">
        <v>0</v>
      </c>
      <c r="P9" s="138" t="e">
        <f aca="false">N9-O9</f>
        <v>#VALUE!</v>
      </c>
      <c r="AF9" s="84"/>
      <c r="AG9" s="85"/>
      <c r="AH9" s="85"/>
      <c r="AI9" s="82"/>
      <c r="AJ9" s="114" t="s">
        <v>44</v>
      </c>
      <c r="AK9" s="154" t="e">
        <f aca="false">GetCorrelCol($AH$12,$AH$13)</f>
        <v>#VALUE!</v>
      </c>
      <c r="AL9" s="91" t="n">
        <v>6</v>
      </c>
      <c r="AM9" s="139" t="e">
        <f aca="false">GetVolume($AH$12,$AH$13,AT9)</f>
        <v>#VALUE!</v>
      </c>
      <c r="AN9" s="140" t="e">
        <f aca="false">GetCommodity($AH$12,$AH$13,AT9)</f>
        <v>#VALUE!</v>
      </c>
      <c r="AO9" s="141" t="e">
        <f aca="false">GetFuelRate($AH$12,$AH$13,AT9)</f>
        <v>#VALUE!</v>
      </c>
      <c r="AP9" s="140" t="e">
        <f aca="false">GetSurcharge($AH$12,$AH$13,$AT9)</f>
        <v>#VALUE!</v>
      </c>
      <c r="AQ9" s="140" t="e">
        <f aca="false">GetRcptIndexAdj($AH$12,$AH$13,$AT9)</f>
        <v>#VALUE!</v>
      </c>
      <c r="AR9" s="142" t="e">
        <f aca="false">GetDelIndexAdj($AH$12,$AH$13,$AT9)</f>
        <v>#VALUE!</v>
      </c>
      <c r="AS9" s="143" t="e">
        <f aca="false">GetDemandRate($AH$12,$AH$13,$AT9)</f>
        <v>#VALUE!</v>
      </c>
      <c r="AT9" s="133" t="e">
        <f aca="false">gettier($AH$12,$AH$13,AL9)</f>
        <v>#VALUE!</v>
      </c>
      <c r="AU9" s="151" t="s">
        <v>81</v>
      </c>
      <c r="AV9" s="106" t="str">
        <f aca="false">ADDRESS(ROW($AN$20),COLUMN($AN$20))</f>
        <v>$AN$20</v>
      </c>
      <c r="AW9" s="101" t="e">
        <f aca="false">GetEnd($AV$1,AV9)</f>
        <v>#VALUE!</v>
      </c>
      <c r="AX9" s="106" t="str">
        <f aca="false">ADDRESS(ROW($AP$20),COLUMN($AP$20))</f>
        <v>$AP$20</v>
      </c>
      <c r="AY9" s="101" t="e">
        <f aca="false">GetEnd($AV$1,AX9)</f>
        <v>#VALUE!</v>
      </c>
    </row>
    <row r="10" customFormat="false" ht="12.75" hidden="false" customHeight="false" outlineLevel="0" collapsed="false">
      <c r="A10" s="152" t="s">
        <v>74</v>
      </c>
      <c r="D10" s="156" t="s">
        <v>82</v>
      </c>
      <c r="E10" s="156"/>
      <c r="F10" s="156"/>
      <c r="G10" s="156"/>
      <c r="H10" s="156"/>
      <c r="L10" s="137" t="s">
        <v>83</v>
      </c>
      <c r="M10" s="137"/>
      <c r="N10" s="125" t="e">
        <f aca="true">-SUMPRODUCT(INDIRECT(CONCATENATE(AV10,":",AW10)),INDIRECT(CONCATENATE($AX$2,":",$AY$2)),INDIRECT(CONCATENATE($AV$3,":",$AW$3)))</f>
        <v>#VALUE!</v>
      </c>
      <c r="O10" s="125" t="n">
        <v>0</v>
      </c>
      <c r="P10" s="138" t="e">
        <f aca="false">N10-O10</f>
        <v>#VALUE!</v>
      </c>
      <c r="AF10" s="84"/>
      <c r="AG10" s="114" t="s">
        <v>84</v>
      </c>
      <c r="AH10" s="157" t="e">
        <f aca="false">GetGRIFactor($AH$12,$AH$13)</f>
        <v>#VALUE!</v>
      </c>
      <c r="AI10" s="82"/>
      <c r="AJ10" s="82"/>
      <c r="AK10" s="82"/>
      <c r="AL10" s="91" t="n">
        <v>7</v>
      </c>
      <c r="AM10" s="139" t="e">
        <f aca="false">GetVolume($AH$12,$AH$13,AT10)</f>
        <v>#VALUE!</v>
      </c>
      <c r="AN10" s="140" t="e">
        <f aca="false">GetCommodity($AH$12,$AH$13,AT10)</f>
        <v>#VALUE!</v>
      </c>
      <c r="AO10" s="141" t="e">
        <f aca="false">GetFuelRate($AH$12,$AH$13,AT10)</f>
        <v>#VALUE!</v>
      </c>
      <c r="AP10" s="140" t="e">
        <f aca="false">GetSurcharge($AH$12,$AH$13,$AT10)</f>
        <v>#VALUE!</v>
      </c>
      <c r="AQ10" s="140" t="e">
        <f aca="false">GetRcptIndexAdj($AH$12,$AH$13,$AT10)</f>
        <v>#VALUE!</v>
      </c>
      <c r="AR10" s="142" t="e">
        <f aca="false">GetDelIndexAdj($AH$12,$AH$13,$AT10)</f>
        <v>#VALUE!</v>
      </c>
      <c r="AS10" s="143" t="e">
        <f aca="false">GetDemandRate($AH$12,$AH$13,$AT10)</f>
        <v>#VALUE!</v>
      </c>
      <c r="AT10" s="133" t="e">
        <f aca="false">gettier($AH$12,$AH$13,AL10)</f>
        <v>#VALUE!</v>
      </c>
      <c r="AU10" s="151" t="s">
        <v>85</v>
      </c>
      <c r="AV10" s="106" t="str">
        <f aca="false">ADDRESS(ROW($AS$20),COLUMN($AS$20))</f>
        <v>$AS$20</v>
      </c>
      <c r="AW10" s="101" t="e">
        <f aca="false">GetEnd($AV$1,AV10)</f>
        <v>#VALUE!</v>
      </c>
      <c r="AX10" s="87"/>
    </row>
    <row r="11" customFormat="false" ht="12.75" hidden="false" customHeight="false" outlineLevel="0" collapsed="false">
      <c r="A11" s="152" t="s">
        <v>74</v>
      </c>
      <c r="D11" s="158" t="str">
        <f aca="false">IF(ISERROR($AH$13),"Check Contract Index to make sure it is valid","")</f>
        <v>Check Contract Index to make sure it is valid</v>
      </c>
      <c r="E11" s="159"/>
      <c r="F11" s="160"/>
      <c r="G11" s="160"/>
      <c r="H11" s="161"/>
      <c r="L11" s="146" t="s">
        <v>86</v>
      </c>
      <c r="M11" s="146"/>
      <c r="N11" s="147" t="e">
        <f aca="true">-SUMPRODUCT(INDIRECT(CONCATENATE(AV11,":",AW11)),INDIRECT(CONCATENATE($AX$2,":",$AY$2)),INDIRECT(CONCATENATE($AV$3,":",$AW$3)))</f>
        <v>#VALUE!</v>
      </c>
      <c r="O11" s="148" t="n">
        <v>0</v>
      </c>
      <c r="P11" s="149" t="e">
        <f aca="false">N11-O11</f>
        <v>#VALUE!</v>
      </c>
      <c r="AL11" s="91" t="n">
        <v>8</v>
      </c>
      <c r="AM11" s="139" t="e">
        <f aca="false">GetVolume($AH$12,$AH$13,AT11)</f>
        <v>#VALUE!</v>
      </c>
      <c r="AN11" s="140" t="e">
        <f aca="false">GetCommodity($AH$12,$AH$13,AT11)</f>
        <v>#VALUE!</v>
      </c>
      <c r="AO11" s="141" t="e">
        <f aca="false">GetFuelRate($AH$12,$AH$13,AT11)</f>
        <v>#VALUE!</v>
      </c>
      <c r="AP11" s="140" t="e">
        <f aca="false">GetSurcharge($AH$12,$AH$13,$AT11)</f>
        <v>#VALUE!</v>
      </c>
      <c r="AQ11" s="140" t="e">
        <f aca="false">GetRcptIndexAdj($AH$12,$AH$13,$AT11)</f>
        <v>#VALUE!</v>
      </c>
      <c r="AR11" s="142" t="e">
        <f aca="false">GetDelIndexAdj($AH$12,$AH$13,$AT11)</f>
        <v>#VALUE!</v>
      </c>
      <c r="AS11" s="143" t="e">
        <f aca="false">GetDemandRate($AH$12,$AH$13,$AT11)</f>
        <v>#VALUE!</v>
      </c>
      <c r="AT11" s="133" t="e">
        <f aca="false">gettier($AH$12,$AH$13,AL11)</f>
        <v>#VALUE!</v>
      </c>
      <c r="AU11" s="151" t="s">
        <v>87</v>
      </c>
      <c r="AV11" s="106" t="str">
        <f aca="false">ADDRESS(ROW($AQ$20),COLUMN($AQ$20))</f>
        <v>$AQ$20</v>
      </c>
      <c r="AW11" s="101" t="e">
        <f aca="false">GetEnd($AV$1,AV11)</f>
        <v>#VALUE!</v>
      </c>
      <c r="AX11" s="87"/>
    </row>
    <row r="12" customFormat="false" ht="12.75" hidden="false" customHeight="false" outlineLevel="0" collapsed="false">
      <c r="A12" s="152" t="s">
        <v>74</v>
      </c>
      <c r="D12" s="162" t="e">
        <f aca="false">IF(OR(AH3="#VALUE#",AH4="#VALUE#",AH5="#VALUE#",AH6="#VALUE#",AH7="#VALUE#",AH8="#VALUE#"),"Check to make sure all curves are valid in input table","")</f>
        <v>#VALUE!</v>
      </c>
      <c r="E12" s="163"/>
      <c r="F12" s="164"/>
      <c r="G12" s="164"/>
      <c r="H12" s="165"/>
      <c r="L12" s="137" t="s">
        <v>88</v>
      </c>
      <c r="M12" s="137"/>
      <c r="N12" s="125" t="e">
        <f aca="true">SUM(INDIRECT(CONCATENATE(AV12,":",AW12)))</f>
        <v>#VALUE!</v>
      </c>
      <c r="O12" s="125" t="n">
        <v>0</v>
      </c>
      <c r="P12" s="138" t="e">
        <f aca="false">N12-O12</f>
        <v>#VALUE!</v>
      </c>
      <c r="AG12" s="166" t="s">
        <v>89</v>
      </c>
      <c r="AH12" s="157" t="e">
        <f aca="false">GetDBPage($D$2)</f>
        <v>#VALUE!</v>
      </c>
      <c r="AL12" s="91" t="n">
        <v>9</v>
      </c>
      <c r="AM12" s="139" t="e">
        <f aca="false">GetVolume($AH$12,$AH$13,AT12)</f>
        <v>#VALUE!</v>
      </c>
      <c r="AN12" s="140" t="e">
        <f aca="false">GetCommodity($AH$12,$AH$13,AT12)</f>
        <v>#VALUE!</v>
      </c>
      <c r="AO12" s="141" t="e">
        <f aca="false">GetFuelRate($AH$12,$AH$13,AT12)</f>
        <v>#VALUE!</v>
      </c>
      <c r="AP12" s="140" t="e">
        <f aca="false">GetSurcharge($AH$12,$AH$13,$AT12)</f>
        <v>#VALUE!</v>
      </c>
      <c r="AQ12" s="140" t="e">
        <f aca="false">GetRcptIndexAdj($AH$12,$AH$13,$AT12)</f>
        <v>#VALUE!</v>
      </c>
      <c r="AR12" s="142" t="e">
        <f aca="false">GetDelIndexAdj($AH$12,$AH$13,$AT12)</f>
        <v>#VALUE!</v>
      </c>
      <c r="AS12" s="143" t="e">
        <f aca="false">GetDemandRate($AH$12,$AH$13,$AT12)</f>
        <v>#VALUE!</v>
      </c>
      <c r="AT12" s="133" t="e">
        <f aca="false">gettier($AH$12,$AH$13,AL12)</f>
        <v>#VALUE!</v>
      </c>
      <c r="AU12" s="151" t="s">
        <v>88</v>
      </c>
      <c r="AV12" s="106" t="str">
        <f aca="false">ADDRESS(ROW($X$20),COLUMN($X$20))</f>
        <v>$X$20</v>
      </c>
      <c r="AW12" s="101" t="e">
        <f aca="false">GetEnd($AV$1,AV12)</f>
        <v>#VALUE!</v>
      </c>
      <c r="AX12" s="87"/>
    </row>
    <row r="13" customFormat="false" ht="12.75" hidden="false" customHeight="false" outlineLevel="0" collapsed="false">
      <c r="A13" s="152" t="s">
        <v>74</v>
      </c>
      <c r="D13" s="162"/>
      <c r="E13" s="163"/>
      <c r="F13" s="164"/>
      <c r="G13" s="164"/>
      <c r="H13" s="165"/>
      <c r="L13" s="137" t="s">
        <v>90</v>
      </c>
      <c r="M13" s="137"/>
      <c r="N13" s="125" t="e">
        <f aca="true">SUM(INDIRECT(CONCATENATE(AV13,":",AW13)))</f>
        <v>#VALUE!</v>
      </c>
      <c r="O13" s="125" t="n">
        <v>0</v>
      </c>
      <c r="P13" s="138" t="e">
        <f aca="false">N13-O13</f>
        <v>#VALUE!</v>
      </c>
      <c r="AG13" s="166" t="s">
        <v>91</v>
      </c>
      <c r="AH13" s="157" t="e">
        <f aca="false">GetRecNdx($AH$12,$D$2)</f>
        <v>#VALUE!</v>
      </c>
      <c r="AL13" s="91" t="n">
        <v>10</v>
      </c>
      <c r="AM13" s="139" t="e">
        <f aca="false">GetVolume($AH$12,$AH$13,AT13)</f>
        <v>#VALUE!</v>
      </c>
      <c r="AN13" s="140" t="e">
        <f aca="false">GetCommodity($AH$12,$AH$13,AT13)</f>
        <v>#VALUE!</v>
      </c>
      <c r="AO13" s="141" t="e">
        <f aca="false">GetFuelRate($AH$12,$AH$13,AT13)</f>
        <v>#VALUE!</v>
      </c>
      <c r="AP13" s="140" t="e">
        <f aca="false">GetSurcharge($AH$12,$AH$13,$AT13)</f>
        <v>#VALUE!</v>
      </c>
      <c r="AQ13" s="140" t="e">
        <f aca="false">GetRcptIndexAdj($AH$12,$AH$13,$AT13)</f>
        <v>#VALUE!</v>
      </c>
      <c r="AR13" s="142" t="e">
        <f aca="false">GetDelIndexAdj($AH$12,$AH$13,$AT13)</f>
        <v>#VALUE!</v>
      </c>
      <c r="AS13" s="143" t="e">
        <f aca="false">GetDemandRate($AH$12,$AH$13,$AT13)</f>
        <v>#VALUE!</v>
      </c>
      <c r="AT13" s="133" t="e">
        <f aca="false">gettier($AH$12,$AH$13,AL13)</f>
        <v>#VALUE!</v>
      </c>
      <c r="AU13" s="151" t="s">
        <v>90</v>
      </c>
      <c r="AV13" s="106" t="str">
        <f aca="false">ADDRESS(ROW($Y$20),COLUMN($Y$20))</f>
        <v>$Y$20</v>
      </c>
      <c r="AW13" s="101" t="e">
        <f aca="false">GetEnd($AV$1,AV13)</f>
        <v>#VALUE!</v>
      </c>
    </row>
    <row r="14" customFormat="false" ht="12.75" hidden="false" customHeight="false" outlineLevel="0" collapsed="false">
      <c r="A14" s="152" t="s">
        <v>74</v>
      </c>
      <c r="D14" s="162"/>
      <c r="E14" s="163"/>
      <c r="F14" s="164"/>
      <c r="G14" s="164"/>
      <c r="H14" s="165"/>
      <c r="K14" s="167"/>
      <c r="L14" s="137" t="s">
        <v>92</v>
      </c>
      <c r="M14" s="137"/>
      <c r="N14" s="125" t="e">
        <f aca="true">SUM(INDIRECT(CONCATENATE(AV14,":",AW14)))</f>
        <v>#VALUE!</v>
      </c>
      <c r="O14" s="125" t="n">
        <v>0</v>
      </c>
      <c r="P14" s="138" t="e">
        <f aca="false">N14-O14</f>
        <v>#VALUE!</v>
      </c>
      <c r="S14" s="168" t="e">
        <f aca="false">F20/(1-AR20)*AH20*AU20</f>
        <v>#VALUE!</v>
      </c>
      <c r="T14" s="87" t="e">
        <f aca="false">F20*AH20*AU20</f>
        <v>#VALUE!</v>
      </c>
      <c r="AL14" s="91" t="n">
        <v>11</v>
      </c>
      <c r="AM14" s="139" t="e">
        <f aca="false">GetVolume($AH$12,$AH$13,AT14)</f>
        <v>#VALUE!</v>
      </c>
      <c r="AN14" s="140" t="e">
        <f aca="false">GetCommodity($AH$12,$AH$13,AT14)</f>
        <v>#VALUE!</v>
      </c>
      <c r="AO14" s="141" t="e">
        <f aca="false">GetFuelRate($AH$12,$AH$13,AT14)</f>
        <v>#VALUE!</v>
      </c>
      <c r="AP14" s="140" t="e">
        <f aca="false">GetSurcharge($AH$12,$AH$13,$AT14)</f>
        <v>#VALUE!</v>
      </c>
      <c r="AQ14" s="140" t="e">
        <f aca="false">GetRcptIndexAdj($AH$12,$AH$13,$AT14)</f>
        <v>#VALUE!</v>
      </c>
      <c r="AR14" s="142" t="e">
        <f aca="false">GetDelIndexAdj($AH$12,$AH$13,$AT14)</f>
        <v>#VALUE!</v>
      </c>
      <c r="AS14" s="143" t="e">
        <f aca="false">GetDemandRate($AH$12,$AH$13,$AT14)</f>
        <v>#VALUE!</v>
      </c>
      <c r="AT14" s="133" t="e">
        <f aca="false">gettier($AH$12,$AH$13,AL14)</f>
        <v>#VALUE!</v>
      </c>
      <c r="AU14" s="151" t="s">
        <v>92</v>
      </c>
      <c r="AV14" s="106" t="str">
        <f aca="false">ADDRESS(ROW($Z$20),COLUMN($Z$20))</f>
        <v>$Z$20</v>
      </c>
      <c r="AW14" s="101" t="e">
        <f aca="false">GetEnd($AV$1,AV14)</f>
        <v>#VALUE!</v>
      </c>
    </row>
    <row r="15" customFormat="false" ht="13.5" hidden="false" customHeight="false" outlineLevel="0" collapsed="false">
      <c r="A15" s="152" t="s">
        <v>74</v>
      </c>
      <c r="D15" s="162"/>
      <c r="E15" s="163"/>
      <c r="F15" s="164"/>
      <c r="G15" s="164"/>
      <c r="H15" s="165"/>
      <c r="L15" s="137" t="s">
        <v>93</v>
      </c>
      <c r="M15" s="137"/>
      <c r="N15" s="125" t="e">
        <f aca="true">SUM(INDIRECT(CONCATENATE(AV15,":",AW15)))</f>
        <v>#VALUE!</v>
      </c>
      <c r="O15" s="125" t="n">
        <v>0</v>
      </c>
      <c r="P15" s="138" t="e">
        <f aca="false">N15-O15</f>
        <v>#VALUE!</v>
      </c>
      <c r="AL15" s="91" t="n">
        <v>12</v>
      </c>
      <c r="AM15" s="169" t="e">
        <f aca="false">GetVolume($AH$12,$AH$13,AT15)</f>
        <v>#VALUE!</v>
      </c>
      <c r="AN15" s="170" t="e">
        <f aca="false">GetCommodity($AH$12,$AH$13,AT15)</f>
        <v>#VALUE!</v>
      </c>
      <c r="AO15" s="171" t="e">
        <f aca="false">GetFuelRate($AH$12,$AH$13,AT15)</f>
        <v>#VALUE!</v>
      </c>
      <c r="AP15" s="170" t="e">
        <f aca="false">GetSurcharge($AH$12,$AH$13,$AT15)</f>
        <v>#VALUE!</v>
      </c>
      <c r="AQ15" s="170" t="e">
        <f aca="false">GetRcptIndexAdj($AH$12,$AH$13,$AT15)</f>
        <v>#VALUE!</v>
      </c>
      <c r="AR15" s="172" t="e">
        <f aca="false">GetDelIndexAdj($AH$12,$AH$13,$AT15)</f>
        <v>#VALUE!</v>
      </c>
      <c r="AS15" s="173" t="e">
        <f aca="false">GetDemandRate($AH$12,$AH$13,$AT15)</f>
        <v>#VALUE!</v>
      </c>
      <c r="AT15" s="133" t="e">
        <f aca="false">gettier($AH$12,$AH$13,AL15)</f>
        <v>#VALUE!</v>
      </c>
      <c r="AU15" s="174" t="s">
        <v>93</v>
      </c>
      <c r="AV15" s="106" t="str">
        <f aca="false">ADDRESS(ROW($AA$20),COLUMN($AA$20))</f>
        <v>$AA$20</v>
      </c>
      <c r="AW15" s="101" t="e">
        <f aca="false">GetEnd($AV$1,AV15)</f>
        <v>#VALUE!</v>
      </c>
    </row>
    <row r="16" customFormat="false" ht="12.75" hidden="false" customHeight="false" outlineLevel="0" collapsed="false">
      <c r="D16" s="175"/>
      <c r="E16" s="176"/>
      <c r="F16" s="177"/>
      <c r="G16" s="177"/>
      <c r="H16" s="178"/>
      <c r="L16" s="137" t="s">
        <v>94</v>
      </c>
      <c r="M16" s="137"/>
      <c r="N16" s="125" t="e">
        <f aca="true">SUM(INDIRECT(CONCATENATE(AV16,":",AW16)))</f>
        <v>#VALUE!</v>
      </c>
      <c r="O16" s="125" t="n">
        <v>0</v>
      </c>
      <c r="P16" s="138" t="e">
        <f aca="false">N16-O16</f>
        <v>#VALUE!</v>
      </c>
      <c r="AU16" s="151" t="s">
        <v>94</v>
      </c>
      <c r="AV16" s="106" t="str">
        <f aca="false">ADDRESS(ROW($AB$20),COLUMN($AB$20))</f>
        <v>$AB$20</v>
      </c>
      <c r="AW16" s="101" t="e">
        <f aca="false">GetEnd($AV$1,AV16)</f>
        <v>#VALUE!</v>
      </c>
      <c r="AX16" s="179"/>
      <c r="AY16" s="179"/>
      <c r="CM16" s="180"/>
    </row>
    <row r="17" customFormat="false" ht="12.75" hidden="false" customHeight="false" outlineLevel="0" collapsed="false">
      <c r="D17" s="163"/>
      <c r="E17" s="163"/>
      <c r="F17" s="164"/>
      <c r="G17" s="164"/>
      <c r="H17" s="164"/>
      <c r="K17" s="123"/>
      <c r="L17" s="181" t="s">
        <v>95</v>
      </c>
      <c r="M17" s="181"/>
      <c r="N17" s="182" t="e">
        <f aca="true">SUM(INDIRECT(CONCATENATE(AV17,":",AW17)))</f>
        <v>#VALUE!</v>
      </c>
      <c r="O17" s="183" t="n">
        <v>0</v>
      </c>
      <c r="P17" s="184" t="e">
        <f aca="false">N17-O17</f>
        <v>#VALUE!</v>
      </c>
      <c r="AU17" s="151" t="s">
        <v>95</v>
      </c>
      <c r="AV17" s="106" t="str">
        <f aca="false">ADDRESS(ROW($AC$20),COLUMN($AC$20))</f>
        <v>$AC$20</v>
      </c>
      <c r="AW17" s="101" t="e">
        <f aca="false">GetEnd($AV$1,AV17)</f>
        <v>#VALUE!</v>
      </c>
      <c r="CM17" s="180"/>
    </row>
    <row r="18" customFormat="false" ht="12.75" hidden="false" customHeight="false" outlineLevel="0" collapsed="false">
      <c r="D18" s="185"/>
      <c r="E18" s="186"/>
      <c r="F18" s="187"/>
      <c r="G18" s="187"/>
      <c r="H18" s="188"/>
      <c r="I18" s="188"/>
      <c r="J18" s="90"/>
      <c r="K18" s="90"/>
      <c r="L18" s="90"/>
      <c r="M18" s="90"/>
      <c r="N18" s="90"/>
      <c r="O18" s="90"/>
      <c r="P18" s="187"/>
      <c r="Q18" s="189"/>
      <c r="R18" s="189"/>
      <c r="S18" s="190" t="e">
        <f aca="false">GetRcptBasis($AH$12,$AH$13)</f>
        <v>#VALUE!</v>
      </c>
      <c r="T18" s="190" t="e">
        <f aca="false">GetDelBasis($AH$12,$AH$13)</f>
        <v>#VALUE!</v>
      </c>
      <c r="U18" s="189"/>
      <c r="V18" s="189"/>
      <c r="W18" s="189"/>
      <c r="X18" s="189"/>
      <c r="Y18" s="191"/>
      <c r="Z18" s="191"/>
      <c r="AA18" s="191"/>
      <c r="AB18" s="191"/>
      <c r="AC18" s="191"/>
      <c r="AI18" s="101"/>
      <c r="AM18" s="192" t="e">
        <f aca="false">GetRcptPoint($AH$12,$AH$13)</f>
        <v>#VALUE!</v>
      </c>
      <c r="AN18" s="192"/>
      <c r="AO18" s="192" t="e">
        <f aca="false">GetDelPoint($AH$12,$AH$13)</f>
        <v>#VALUE!</v>
      </c>
      <c r="AP18" s="192"/>
      <c r="AQ18" s="93"/>
      <c r="AS18" s="93"/>
      <c r="AU18" s="92" t="s">
        <v>96</v>
      </c>
      <c r="AV18" s="193" t="e">
        <f aca="true">SUMPRODUCT(INDIRECT(CONCATENATE(AV8,":",AW8)),INDIRECT(CONCATENATE($AX$2,":",$AY$2)),INDIRECT(CONCATENATE($AV$3,":",$AW$3)))</f>
        <v>#VALUE!</v>
      </c>
      <c r="AW18" s="193" t="e">
        <f aca="true">SUMPRODUCT(INDIRECT(CONCATENATE(AX8,":",AY8)),INDIRECT(CONCATENATE($AX$2,":",$AY$2)),INDIRECT(CONCATENATE($AV$3,":",$AW$3)))</f>
        <v>#VALUE!</v>
      </c>
      <c r="AX18" s="179" t="e">
        <f aca="true">SUMPRODUCT(INDIRECT(CONCATENATE(AV9,":",AW9)),INDIRECT(CONCATENATE($AX$2,":",$AY$2)),INDIRECT(CONCATENATE($AV$3,":",$AW$3)))</f>
        <v>#VALUE!</v>
      </c>
      <c r="AY18" s="179" t="e">
        <f aca="true">SUMPRODUCT(INDIRECT(CONCATENATE(AX9,":",AY9)),INDIRECT(CONCATENATE($AX$2,":",$AY$2)),INDIRECT(CONCATENATE($AV$3,":",$AW$3)))</f>
        <v>#VALUE!</v>
      </c>
    </row>
    <row r="19" customFormat="false" ht="76.5" hidden="false" customHeight="false" outlineLevel="0" collapsed="false">
      <c r="A19" s="194"/>
      <c r="B19" s="194"/>
      <c r="C19" s="194"/>
      <c r="D19" s="195" t="s">
        <v>97</v>
      </c>
      <c r="E19" s="84"/>
      <c r="F19" s="196" t="s">
        <v>28</v>
      </c>
      <c r="G19" s="197" t="s">
        <v>98</v>
      </c>
      <c r="H19" s="198" t="s">
        <v>99</v>
      </c>
      <c r="I19" s="199" t="s">
        <v>100</v>
      </c>
      <c r="K19" s="200" t="s">
        <v>101</v>
      </c>
      <c r="L19" s="201" t="s">
        <v>102</v>
      </c>
      <c r="N19" s="200" t="s">
        <v>103</v>
      </c>
      <c r="O19" s="202" t="s">
        <v>104</v>
      </c>
      <c r="P19" s="203" t="s">
        <v>105</v>
      </c>
      <c r="Q19" s="204" t="s">
        <v>106</v>
      </c>
      <c r="R19" s="82"/>
      <c r="S19" s="205" t="s">
        <v>14</v>
      </c>
      <c r="T19" s="206" t="s">
        <v>15</v>
      </c>
      <c r="V19" s="207" t="s">
        <v>31</v>
      </c>
      <c r="W19" s="208"/>
      <c r="X19" s="209" t="s">
        <v>107</v>
      </c>
      <c r="Y19" s="209" t="s">
        <v>108</v>
      </c>
      <c r="Z19" s="210" t="s">
        <v>109</v>
      </c>
      <c r="AA19" s="210" t="s">
        <v>110</v>
      </c>
      <c r="AB19" s="210" t="s">
        <v>111</v>
      </c>
      <c r="AC19" s="209" t="s">
        <v>112</v>
      </c>
      <c r="AD19" s="208"/>
      <c r="AE19" s="211" t="s">
        <v>113</v>
      </c>
      <c r="AF19" s="212" t="s">
        <v>114</v>
      </c>
      <c r="AG19" s="212" t="s">
        <v>58</v>
      </c>
      <c r="AH19" s="212" t="s">
        <v>113</v>
      </c>
      <c r="AI19" s="212" t="s">
        <v>115</v>
      </c>
      <c r="AJ19" s="212" t="s">
        <v>116</v>
      </c>
      <c r="AK19" s="211" t="s">
        <v>85</v>
      </c>
      <c r="AL19" s="213" t="s">
        <v>117</v>
      </c>
      <c r="AM19" s="213" t="s">
        <v>35</v>
      </c>
      <c r="AN19" s="213" t="s">
        <v>38</v>
      </c>
      <c r="AO19" s="213" t="s">
        <v>36</v>
      </c>
      <c r="AP19" s="213" t="s">
        <v>39</v>
      </c>
      <c r="AQ19" s="213" t="s">
        <v>118</v>
      </c>
      <c r="AR19" s="214" t="s">
        <v>30</v>
      </c>
      <c r="AS19" s="213" t="s">
        <v>119</v>
      </c>
      <c r="AT19" s="214" t="s">
        <v>120</v>
      </c>
      <c r="AU19" s="214" t="s">
        <v>121</v>
      </c>
      <c r="AV19" s="215" t="s">
        <v>122</v>
      </c>
      <c r="AW19" s="214" t="s">
        <v>123</v>
      </c>
      <c r="AX19" s="214" t="s">
        <v>124</v>
      </c>
      <c r="AY19" s="214" t="s">
        <v>125</v>
      </c>
      <c r="AZ19" s="214"/>
      <c r="BA19" s="216"/>
      <c r="BB19" s="214" t="s">
        <v>126</v>
      </c>
      <c r="BC19" s="214" t="s">
        <v>127</v>
      </c>
      <c r="BD19" s="214" t="s">
        <v>128</v>
      </c>
      <c r="BE19" s="214" t="s">
        <v>129</v>
      </c>
      <c r="BF19" s="214" t="s">
        <v>130</v>
      </c>
      <c r="BG19" s="214" t="s">
        <v>131</v>
      </c>
      <c r="BH19" s="214" t="s">
        <v>132</v>
      </c>
      <c r="BI19" s="214" t="s">
        <v>133</v>
      </c>
      <c r="BJ19" s="214" t="s">
        <v>134</v>
      </c>
      <c r="BK19" s="214" t="s">
        <v>135</v>
      </c>
      <c r="BL19" s="214" t="s">
        <v>136</v>
      </c>
      <c r="BM19" s="214" t="s">
        <v>137</v>
      </c>
      <c r="BN19" s="214" t="s">
        <v>94</v>
      </c>
      <c r="BO19" s="214" t="s">
        <v>95</v>
      </c>
      <c r="BP19" s="214"/>
      <c r="BQ19" s="214"/>
      <c r="BR19" s="214"/>
      <c r="BS19" s="214"/>
      <c r="BT19" s="194"/>
      <c r="BU19" s="217"/>
      <c r="BV19" s="218" t="s">
        <v>99</v>
      </c>
      <c r="BW19" s="214" t="s">
        <v>100</v>
      </c>
      <c r="BX19" s="214" t="s">
        <v>103</v>
      </c>
      <c r="BY19" s="214" t="s">
        <v>104</v>
      </c>
      <c r="BZ19" s="214" t="s">
        <v>105</v>
      </c>
      <c r="CA19" s="214" t="s">
        <v>120</v>
      </c>
      <c r="CB19" s="214" t="s">
        <v>121</v>
      </c>
      <c r="CC19" s="219" t="s">
        <v>35</v>
      </c>
      <c r="CD19" s="219" t="s">
        <v>38</v>
      </c>
      <c r="CE19" s="219" t="s">
        <v>36</v>
      </c>
      <c r="CF19" s="219" t="s">
        <v>39</v>
      </c>
      <c r="CG19" s="219" t="s">
        <v>118</v>
      </c>
      <c r="CH19" s="219" t="s">
        <v>31</v>
      </c>
      <c r="CI19" s="194" t="s">
        <v>117</v>
      </c>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c r="DW19" s="194"/>
      <c r="DX19" s="194"/>
      <c r="DY19" s="194"/>
      <c r="DZ19" s="194"/>
      <c r="EA19" s="194"/>
      <c r="EB19" s="194"/>
      <c r="EC19" s="194"/>
      <c r="ED19" s="194"/>
      <c r="EE19" s="194"/>
      <c r="EF19" s="194"/>
      <c r="EG19" s="194"/>
      <c r="EH19" s="194"/>
      <c r="EI19" s="194"/>
      <c r="EJ19" s="194"/>
      <c r="EK19" s="194"/>
      <c r="EL19" s="194"/>
      <c r="EM19" s="194"/>
      <c r="EN19" s="194"/>
      <c r="EO19" s="194"/>
      <c r="EP19" s="194"/>
      <c r="EQ19" s="194"/>
      <c r="ER19" s="194"/>
      <c r="ES19" s="194"/>
      <c r="ET19" s="194"/>
      <c r="EU19" s="194"/>
      <c r="EV19" s="194"/>
      <c r="EW19" s="194"/>
      <c r="EX19" s="194"/>
      <c r="EY19" s="194"/>
      <c r="EZ19" s="194"/>
      <c r="FA19" s="194"/>
      <c r="FB19" s="194"/>
      <c r="FC19" s="194"/>
      <c r="FD19" s="194"/>
      <c r="FE19" s="194"/>
      <c r="FF19" s="194"/>
      <c r="FG19" s="194"/>
      <c r="FH19" s="194"/>
      <c r="FI19" s="194"/>
      <c r="FJ19" s="194"/>
      <c r="FK19" s="194"/>
      <c r="FL19" s="194"/>
      <c r="FM19" s="194"/>
      <c r="FN19" s="194"/>
      <c r="FO19" s="194"/>
      <c r="FP19" s="194"/>
      <c r="FQ19" s="194"/>
      <c r="FR19" s="194"/>
      <c r="FS19" s="194"/>
      <c r="FT19" s="194"/>
      <c r="FU19" s="194"/>
      <c r="FV19" s="194"/>
      <c r="FW19" s="194"/>
      <c r="FX19" s="194"/>
      <c r="FY19" s="194"/>
      <c r="FZ19" s="194"/>
      <c r="GA19" s="194"/>
      <c r="GB19" s="194"/>
      <c r="GC19" s="194"/>
      <c r="GD19" s="194"/>
      <c r="GE19" s="194"/>
      <c r="GF19" s="194"/>
      <c r="GG19" s="194"/>
      <c r="GH19" s="194"/>
      <c r="GI19" s="194"/>
      <c r="GJ19" s="194"/>
      <c r="GK19" s="194"/>
      <c r="GL19" s="194"/>
      <c r="GM19" s="194"/>
      <c r="GN19" s="194"/>
      <c r="GO19" s="194"/>
      <c r="GP19" s="194"/>
      <c r="GQ19" s="194"/>
      <c r="GR19" s="194"/>
      <c r="GS19" s="194"/>
      <c r="GT19" s="194"/>
      <c r="GU19" s="194"/>
      <c r="GV19" s="194"/>
      <c r="GW19" s="194"/>
      <c r="GX19" s="194"/>
      <c r="GY19" s="194"/>
      <c r="GZ19" s="194"/>
      <c r="HA19" s="194"/>
      <c r="HB19" s="194"/>
      <c r="HC19" s="194"/>
      <c r="HD19" s="194"/>
      <c r="HE19" s="194"/>
      <c r="HF19" s="194"/>
      <c r="HG19" s="194"/>
      <c r="HH19" s="194"/>
      <c r="HI19" s="194"/>
      <c r="HJ19" s="194"/>
      <c r="HK19" s="194"/>
      <c r="HL19" s="194"/>
      <c r="HM19" s="194"/>
      <c r="HN19" s="194"/>
      <c r="HO19" s="194"/>
      <c r="HP19" s="194"/>
      <c r="HQ19" s="194"/>
      <c r="HR19" s="194"/>
      <c r="HS19" s="194"/>
      <c r="HT19" s="194"/>
      <c r="HU19" s="194"/>
      <c r="HV19" s="194"/>
      <c r="HW19" s="194"/>
      <c r="HX19" s="194"/>
      <c r="HY19" s="194"/>
      <c r="HZ19" s="194"/>
      <c r="IA19" s="194"/>
      <c r="IB19" s="194"/>
      <c r="IC19" s="194"/>
      <c r="ID19" s="194"/>
      <c r="IE19" s="194"/>
      <c r="IF19" s="194"/>
      <c r="IG19" s="194"/>
      <c r="IH19" s="194"/>
      <c r="II19" s="194"/>
      <c r="IJ19" s="194"/>
      <c r="IK19" s="194"/>
      <c r="IL19" s="194"/>
      <c r="IM19" s="194"/>
      <c r="IN19" s="194"/>
      <c r="IO19" s="194"/>
      <c r="IP19" s="194"/>
      <c r="IQ19" s="194"/>
      <c r="IR19" s="194"/>
      <c r="IS19" s="194"/>
      <c r="IT19" s="194"/>
      <c r="IU19" s="194"/>
      <c r="IV19" s="194"/>
      <c r="IW19" s="194"/>
    </row>
    <row r="20" customFormat="false" ht="12.75" hidden="false" customHeight="false" outlineLevel="0" collapsed="false">
      <c r="D20" s="83" t="e">
        <f aca="false">G7+OffsetDays</f>
        <v>#VALUE!</v>
      </c>
      <c r="F20" s="84" t="e">
        <f aca="false">VLOOKUP(AG20,$AL$4:$AS$15,2)</f>
        <v>#VALUE!</v>
      </c>
      <c r="G20" s="84" t="e">
        <f aca="false">F20*$AU20</f>
        <v>#VALUE!</v>
      </c>
      <c r="H20" s="85" t="e">
        <f aca="false">(AL20+AM20+AN20)/(1-(AR20))</f>
        <v>#VALUE!</v>
      </c>
      <c r="I20" s="85" t="e">
        <f aca="false">(AL20+AO20+AP20)</f>
        <v>#VALUE!</v>
      </c>
      <c r="K20" s="85" t="e">
        <f aca="false">MAX(((I20-H20)-AQ20)*AH20*AU20,0)</f>
        <v>#VALUE!</v>
      </c>
      <c r="L20" s="220" t="e">
        <f aca="false">MAX(Q20-K20,0)</f>
        <v>#VALUE!</v>
      </c>
      <c r="M20" s="85"/>
      <c r="N20" s="221" t="e">
        <f aca="false">SQRT(($AX20^2*$AE20+$AW20^2*$AI20)/($AE20+$AI20))</f>
        <v>#VALUE!</v>
      </c>
      <c r="O20" s="221" t="e">
        <f aca="false">SQRT(($AY20^2*$AE20+$AW20^2*$AI20)/($AE20+$AI20))</f>
        <v>#VALUE!</v>
      </c>
      <c r="P20" s="222" t="e">
        <f aca="false">(VLOOKUP(AI20,CorrelationTwo,2)*(AW20^2)*AI20+VLOOKUP(D20,CorrelationOne,$AK$9)*AX20*AY20*AE20)/((AI20+AE20)*O20*N20)</f>
        <v>#VALUE!</v>
      </c>
      <c r="Q20" s="220" t="e">
        <f aca="false">xSPRDOPT(I20,H20,AQ20,0,O20,N20,P20,D20-$G$5,1,0)*AH20*AU20</f>
        <v>#VALUE!</v>
      </c>
      <c r="R20" s="223"/>
      <c r="S20" s="87" t="e">
        <f aca="false">xSPRDOPT(I20,H20,AQ20,AT20,O20,N20,P20,D20-$G$5,1,2)*AF20*F20*AH20</f>
        <v>#VALUE!</v>
      </c>
      <c r="T20" s="87" t="e">
        <f aca="false">xSPRDOPT(I20,H20,AQ20,AT20,O20,N20,P20,D20-$G$5,1,1)*AF20*F20*AH20</f>
        <v>#VALUE!</v>
      </c>
      <c r="U20" s="220"/>
      <c r="V20" s="224" t="e">
        <f aca="false">VLOOKUP($AG20,$AL$4:$AS$15,8)*AH20*AU20</f>
        <v>#VALUE!</v>
      </c>
      <c r="W20" s="224"/>
      <c r="X20" s="225" t="e">
        <f aca="false">((BM20*BC20)+(BL20*BB20))*AH20*F20</f>
        <v>#VALUE!</v>
      </c>
      <c r="Y20" s="225" t="e">
        <f aca="false">($F20*$AH20)*((($BG20/2)*($BC20)^2)+(($BF20/2)*($BB20)^2)+($BH20*$BC20*$BB20))</f>
        <v>#VALUE!</v>
      </c>
      <c r="Z20" s="225" t="e">
        <f aca="false">($BI20*$F20*$AH20*($G$5-$BV$5))/365.25</f>
        <v>#VALUE!</v>
      </c>
      <c r="AA20" s="225" t="e">
        <f aca="false">(($BK20*$BE20)+($BJ20*$BD20))*$F20*$AH20*$AF20</f>
        <v>#VALUE!</v>
      </c>
      <c r="AB20" s="225" t="e">
        <f aca="false">BN20*(AT20-CA20)*F20*AH20</f>
        <v>#VALUE!</v>
      </c>
      <c r="AC20" s="225" t="e">
        <f aca="false">BO20*CB20*F20*AH20*CA20*($G$5-$BV$5)/365.25</f>
        <v>#NAME?</v>
      </c>
      <c r="AE20" s="101" t="n">
        <v>15</v>
      </c>
      <c r="AF20" s="101" t="e">
        <f aca="false">IF(AND(D20&gt;=$G$7,D20&lt;=$G$8),1,0)</f>
        <v>#VALUE!</v>
      </c>
      <c r="AG20" s="101" t="e">
        <f aca="false">MONTH(D20)</f>
        <v>#VALUE!</v>
      </c>
      <c r="AH20" s="101" t="e">
        <f aca="false">(EOMONTH(D20,0)-EOMONTH(D20-DAY(D20),0))*AF20</f>
        <v>#VALUE!</v>
      </c>
      <c r="AI20" s="101" t="e">
        <f aca="false">MAX(0,(D20-DAY(D20))-$G$5+1)</f>
        <v>#VALUE!</v>
      </c>
      <c r="AJ20" s="101" t="e">
        <f aca="false">D20-$BV$5</f>
        <v>#VALUE!</v>
      </c>
      <c r="AK20" s="226" t="e">
        <f aca="false">((AL20+AM20+AN20)/(1-0.03))-(AL20+AM20+AN20)</f>
        <v>#VALUE!</v>
      </c>
      <c r="AL20" s="92" t="e">
        <f aca="false">VLOOKUP($D20,CurveTbl,$AK$4)</f>
        <v>#VALUE!</v>
      </c>
      <c r="AM20" s="227" t="e">
        <f aca="false">VLOOKUP($D20,CurveTbl,$AH$3)</f>
        <v>#VALUE!</v>
      </c>
      <c r="AN20" s="227" t="e">
        <f aca="false">VLOOKUP($D20,CurveTbl,$AH$4)+VLOOKUP($AG20,$AL$3:$AS$15,6)</f>
        <v>#VALUE!</v>
      </c>
      <c r="AO20" s="228" t="e">
        <f aca="false">VLOOKUP($D20,CurveTbl,$AH$5)</f>
        <v>#VALUE!</v>
      </c>
      <c r="AP20" s="227" t="e">
        <f aca="false">VLOOKUP($D20,CurveTbl,$AH$6)+VLOOKUP($AG20,$AL$3:$AS$15,7)</f>
        <v>#VALUE!</v>
      </c>
      <c r="AQ20" s="92" t="e">
        <f aca="false">VLOOKUP($AG20,$AL$4:$AS$15,3)+VLOOKUP($AG20,$AL$4:$AS$15,5)+($AH$10*VLOOKUP(D20,GRITable,2))</f>
        <v>#VALUE!</v>
      </c>
      <c r="AR20" s="93" t="e">
        <f aca="false">VLOOKUP($AG20,$AL$4:$AS$15,4)</f>
        <v>#VALUE!</v>
      </c>
      <c r="AS20" s="92" t="e">
        <f aca="false">(AL20+AM20+AN20)*AR20/(1-AR20)</f>
        <v>#VALUE!</v>
      </c>
      <c r="AT20" s="93" t="e">
        <f aca="false">VLOOKUP(D20,CurveTbl,$AK$6)</f>
        <v>#VALUE!</v>
      </c>
      <c r="AU20" s="93" t="e">
        <f aca="false">(1+$AT20/2)^(-2*($D20-$G$5)/365.25)*$AF20</f>
        <v>#VALUE!</v>
      </c>
      <c r="AV20" s="91" t="e">
        <f aca="false">ROUND(G20*AR20,0)</f>
        <v>#VALUE!</v>
      </c>
      <c r="AW20" s="93" t="e">
        <f aca="false">VLOOKUP($D20,CurveTbl,$AK$8)</f>
        <v>#VALUE!</v>
      </c>
      <c r="AX20" s="93" t="e">
        <f aca="false">VLOOKUP($D20,CurveTbl,$AH$7)</f>
        <v>#VALUE!</v>
      </c>
      <c r="AY20" s="93" t="e">
        <f aca="false">VLOOKUP($D20,CurveTbl,$AH$8)</f>
        <v>#VALUE!</v>
      </c>
      <c r="AZ20" s="93"/>
      <c r="BA20" s="229"/>
      <c r="BB20" s="227" t="e">
        <f aca="false">$H20-$BV20</f>
        <v>#VALUE!</v>
      </c>
      <c r="BC20" s="227" t="e">
        <f aca="false">I20-BW20</f>
        <v>#VALUE!</v>
      </c>
      <c r="BD20" s="93" t="e">
        <f aca="false">N20-BX20</f>
        <v>#VALUE!</v>
      </c>
      <c r="BE20" s="93" t="e">
        <f aca="false">O20-BY20</f>
        <v>#VALUE!</v>
      </c>
      <c r="BF20" s="93" t="e">
        <f aca="false">xSPRDOPT($BW20,$BV20,$CG20,0,$BY20,$BX20,$BZ20,$AJ20,1,4)*$CB20</f>
        <v>#NAME?</v>
      </c>
      <c r="BG20" s="93" t="e">
        <f aca="false">xSPRDOPT($BW20,$BV20,$CG20,0,$BY20,$BX20,$BZ20,$AJ20,1,3)*$CB20</f>
        <v>#NAME?</v>
      </c>
      <c r="BH20" s="93" t="e">
        <f aca="false">IF(OR(BF20&lt;&gt;0,BG20&lt;&gt;0),xSPRDOPT($BW20,$BV20,$CG20,0,$BY20,$BX20,$BZ20,$AJ20,1,12)*$CB20,0)</f>
        <v>#NAME?</v>
      </c>
      <c r="BI20" s="93" t="e">
        <f aca="false">xSPRDOPT($BW20,$BV20,$CG20,2*LN(1+CA20/2),$BY20,$BX20,$BZ20,$AJ20,1,9)</f>
        <v>#NAME?</v>
      </c>
      <c r="BJ20" s="93" t="e">
        <f aca="false">xSPRDOPT($BW20,$BV20,$CG20,0,$BY20,$BX20,$BZ20,$AJ20,1,6)*$CB20</f>
        <v>#NAME?</v>
      </c>
      <c r="BK20" s="93" t="e">
        <f aca="false">xSPRDOPT($BW20,$BV20,$CG20,0,$BY20,$BX20,$BZ20,$AJ20,1,5)*$CB20</f>
        <v>#NAME?</v>
      </c>
      <c r="BL20" s="93" t="e">
        <f aca="false">xSPRDOPT(BW20,BV20,CG20,0,BY20,BX20,BZ20,AJ20,1,2)*CB20</f>
        <v>#NAME?</v>
      </c>
      <c r="BM20" s="93" t="e">
        <f aca="false">xSPRDOPT(BW20,BV20,CG20,0,BY20,BX20,BZ20,AJ20,1,1)*CB20</f>
        <v>#NAME?</v>
      </c>
      <c r="BN20" s="93" t="e">
        <f aca="false">IF(AH20&lt;&gt;0,xSPRDOPT($BW20,$BV20,$CG20,2*LN(1+CA20/2),$BY20,$BX20,$BZ20,$AJ20,1,8)+(AJ20/365.25)*CH20/AH20,0)</f>
        <v>#VALUE!</v>
      </c>
      <c r="BO20" s="93" t="e">
        <f aca="false">xSPRDOPT($BW20,$BV20,$CG20,0,$BY20,$BX20,$BZ20,$AJ20,1,0)</f>
        <v>#NAME?</v>
      </c>
      <c r="BP20" s="93"/>
      <c r="BQ20" s="93"/>
      <c r="BR20" s="93"/>
      <c r="BS20" s="101" t="e">
        <f aca="false">G20*AF20*AH20</f>
        <v>#VALUE!</v>
      </c>
      <c r="BV20" s="230" t="n">
        <v>4.41654661452974</v>
      </c>
      <c r="BW20" s="92" t="n">
        <v>4.4245</v>
      </c>
      <c r="BX20" s="93" t="n">
        <v>0.597838368027441</v>
      </c>
      <c r="BY20" s="93" t="n">
        <v>0.587281874401041</v>
      </c>
      <c r="BZ20" s="93" t="n">
        <v>0.988838615929226</v>
      </c>
      <c r="CA20" s="93" t="n">
        <v>0.067961187764141</v>
      </c>
      <c r="CB20" s="93" t="n">
        <v>0.992889333874883</v>
      </c>
      <c r="CC20" s="227" t="n">
        <v>-0.03</v>
      </c>
      <c r="CD20" s="227" t="n">
        <v>0.06</v>
      </c>
      <c r="CE20" s="227" t="n">
        <v>0.17</v>
      </c>
      <c r="CF20" s="227" t="n">
        <v>-0.0075</v>
      </c>
      <c r="CG20" s="227" t="n">
        <v>0.0192</v>
      </c>
      <c r="CH20" s="227" t="n">
        <v>3.18568542773756</v>
      </c>
      <c r="CI20" s="82" t="n">
        <v>4.262</v>
      </c>
    </row>
    <row r="21" customFormat="false" ht="12.75" hidden="false" customHeight="false" outlineLevel="0" collapsed="false">
      <c r="D21" s="83" t="e">
        <f aca="false">D20+AH20</f>
        <v>#VALUE!</v>
      </c>
      <c r="F21" s="84" t="e">
        <f aca="false">VLOOKUP(AG21,$AL$4:$AS$15,2)</f>
        <v>#VALUE!</v>
      </c>
      <c r="G21" s="84" t="e">
        <f aca="false">F21*$AU21</f>
        <v>#VALUE!</v>
      </c>
      <c r="H21" s="85" t="e">
        <f aca="false">(AL21+AM21+AN21)/(1-(AR21))</f>
        <v>#VALUE!</v>
      </c>
      <c r="I21" s="85" t="e">
        <f aca="false">(AL21+AO21+AP21)</f>
        <v>#VALUE!</v>
      </c>
      <c r="K21" s="85" t="e">
        <f aca="false">MAX(((I21-H21)-AQ21)*AH21*AU21,0)</f>
        <v>#VALUE!</v>
      </c>
      <c r="L21" s="220" t="e">
        <f aca="false">MAX(Q21-K21,0)</f>
        <v>#VALUE!</v>
      </c>
      <c r="M21" s="85"/>
      <c r="N21" s="231" t="e">
        <f aca="false">SQRT(($AX21^2*$AE21+$AW21^2*$AI21)/($AE21+$AI21))</f>
        <v>#VALUE!</v>
      </c>
      <c r="O21" s="231" t="e">
        <f aca="false">SQRT(($AY21^2*$AE21+$AW21^2*$AI21)/($AE21+$AI21))</f>
        <v>#VALUE!</v>
      </c>
      <c r="P21" s="94" t="e">
        <f aca="false">(VLOOKUP(AI21,CorrelationTwo,2)*(AW21^2)*AI21+VLOOKUP(D21,CorrelationOne,$AK$9)*AX21*AY21*AE21)/((AI21+AE21)*O21*N21)</f>
        <v>#VALUE!</v>
      </c>
      <c r="Q21" s="220" t="e">
        <f aca="false">xSPRDOPT(I21,H21,AQ21,0,O21,N21,P21,D21-$G$5,1,0)*AH21*AU21</f>
        <v>#VALUE!</v>
      </c>
      <c r="R21" s="223"/>
      <c r="S21" s="87" t="e">
        <f aca="false">xSPRDOPT(I21,H21,AQ21,AT21,O21,N21,P21,D21-$G$5,1,2)*AF21*F21*AH21</f>
        <v>#VALUE!</v>
      </c>
      <c r="T21" s="87" t="e">
        <f aca="false">xSPRDOPT(I21,H21,AQ21,AT21,O21,N21,P21,D21-$G$5,1,1)*AF21*F21*AH21</f>
        <v>#VALUE!</v>
      </c>
      <c r="U21" s="220"/>
      <c r="V21" s="224" t="e">
        <f aca="false">VLOOKUP($AG21,$AL$4:$AS$15,8)*AH21*AU21</f>
        <v>#VALUE!</v>
      </c>
      <c r="W21" s="224"/>
      <c r="X21" s="225" t="e">
        <f aca="false">((BM21*BC21)+(BL21*BB21))*AH21*F21</f>
        <v>#VALUE!</v>
      </c>
      <c r="Y21" s="225" t="e">
        <f aca="false">($F21*$AH21)*((($BG21/2)*($BC21)^2)+(($BF21/2)*($BB21)^2)+($BH21*$BC21*$BB21))</f>
        <v>#VALUE!</v>
      </c>
      <c r="Z21" s="225" t="e">
        <f aca="false">($BI21*$F21*$AH21*($G$5-$BV$5))/365.25</f>
        <v>#VALUE!</v>
      </c>
      <c r="AA21" s="225" t="e">
        <f aca="false">(($BK21*$BE21)+($BJ21*$BD21))*$F21*$AH21*$AF21</f>
        <v>#VALUE!</v>
      </c>
      <c r="AB21" s="225" t="e">
        <f aca="false">BN21*(AT21-CA21)*F21*AH21</f>
        <v>#VALUE!</v>
      </c>
      <c r="AC21" s="225" t="e">
        <f aca="false">BO21*CB21*F21*AH21*CA21*($G$5-$BV$5)/365.25</f>
        <v>#NAME?</v>
      </c>
      <c r="AE21" s="101" t="n">
        <v>15</v>
      </c>
      <c r="AF21" s="101" t="e">
        <f aca="false">IF(AND(D21&gt;=$G$7,D21&lt;=$G$8),1,0)</f>
        <v>#VALUE!</v>
      </c>
      <c r="AG21" s="101" t="e">
        <f aca="false">MONTH(D21)</f>
        <v>#VALUE!</v>
      </c>
      <c r="AH21" s="101" t="e">
        <f aca="false">(EOMONTH(D21,0)-EOMONTH(D21-DAY(D21),0))*AF21</f>
        <v>#VALUE!</v>
      </c>
      <c r="AI21" s="101" t="e">
        <f aca="false">AI20+AH20</f>
        <v>#VALUE!</v>
      </c>
      <c r="AJ21" s="101" t="e">
        <f aca="false">D21-$BV$5</f>
        <v>#VALUE!</v>
      </c>
      <c r="AK21" s="226" t="e">
        <f aca="false">((AL21+AM21+AN21)/(1-0.03))-(AL21+AM21+AN21)</f>
        <v>#VALUE!</v>
      </c>
      <c r="AL21" s="92" t="e">
        <f aca="false">VLOOKUP($D21,CurveTbl,$AK$4)</f>
        <v>#VALUE!</v>
      </c>
      <c r="AM21" s="227" t="e">
        <f aca="false">VLOOKUP($D21,CurveTbl,$AH$3)</f>
        <v>#VALUE!</v>
      </c>
      <c r="AN21" s="227" t="e">
        <f aca="false">VLOOKUP($D21,CurveTbl,$AH$4)+VLOOKUP($AG21,$AL$3:$AS$15,6)</f>
        <v>#VALUE!</v>
      </c>
      <c r="AO21" s="228" t="e">
        <f aca="false">VLOOKUP($D21,CurveTbl,$AH$5)</f>
        <v>#VALUE!</v>
      </c>
      <c r="AP21" s="227" t="e">
        <f aca="false">VLOOKUP($D21,CurveTbl,$AH$6)+VLOOKUP($AG21,$AL$3:$AS$15,7)</f>
        <v>#VALUE!</v>
      </c>
      <c r="AQ21" s="92" t="e">
        <f aca="false">VLOOKUP($AG21,$AL$4:$AS$15,3)+VLOOKUP($AG21,$AL$4:$AS$15,5)+($AH$10*VLOOKUP(D21,GRITable,2))</f>
        <v>#VALUE!</v>
      </c>
      <c r="AR21" s="93" t="e">
        <f aca="false">VLOOKUP($AG21,$AL$4:$AS$15,4)</f>
        <v>#VALUE!</v>
      </c>
      <c r="AS21" s="92" t="e">
        <f aca="false">(AL21+AM21+AN21)*AR21/(1-AR21)</f>
        <v>#VALUE!</v>
      </c>
      <c r="AT21" s="93" t="e">
        <f aca="false">VLOOKUP(D21,CurveTbl,$AK$6)</f>
        <v>#VALUE!</v>
      </c>
      <c r="AU21" s="93" t="e">
        <f aca="false">(1+$AT21/2)^(-2*($D21-$G$5)/365.25)*$AF21</f>
        <v>#VALUE!</v>
      </c>
      <c r="AV21" s="91" t="e">
        <f aca="false">ROUND(G21*AR21,0)</f>
        <v>#VALUE!</v>
      </c>
      <c r="AW21" s="93" t="e">
        <f aca="false">VLOOKUP($D21,CurveTbl,$AK$8)</f>
        <v>#VALUE!</v>
      </c>
      <c r="AX21" s="93" t="e">
        <f aca="false">VLOOKUP($D21,CurveTbl,$AH$7)</f>
        <v>#VALUE!</v>
      </c>
      <c r="AY21" s="93" t="e">
        <f aca="false">VLOOKUP($D21,CurveTbl,$AH$8)</f>
        <v>#VALUE!</v>
      </c>
      <c r="AZ21" s="93"/>
      <c r="BA21" s="229"/>
      <c r="BB21" s="227" t="e">
        <f aca="false">$H21-$BV21</f>
        <v>#VALUE!</v>
      </c>
      <c r="BC21" s="227" t="e">
        <f aca="false">I21-BW21</f>
        <v>#VALUE!</v>
      </c>
      <c r="BD21" s="93" t="e">
        <f aca="false">N21-BX21</f>
        <v>#VALUE!</v>
      </c>
      <c r="BE21" s="93" t="e">
        <f aca="false">O21-BY21</f>
        <v>#VALUE!</v>
      </c>
      <c r="BF21" s="93" t="e">
        <f aca="false">xSPRDOPT($BW21,$BV21,$CG21,0,$BY21,$BX21,$BZ21,$AJ21,1,4)*$CB21</f>
        <v>#NAME?</v>
      </c>
      <c r="BG21" s="93" t="e">
        <f aca="false">xSPRDOPT($BW21,$BV21,$CG21,0,$BY21,$BX21,$BZ21,$AJ21,1,3)*$CB21</f>
        <v>#NAME?</v>
      </c>
      <c r="BH21" s="93" t="e">
        <f aca="false">IF(OR(BF21&lt;&gt;0,BG21&lt;&gt;0),xSPRDOPT($BW21,$BV21,$CG21,0,$BY21,$BX21,$BZ21,$AJ21,1,12)*$CB21,0)</f>
        <v>#NAME?</v>
      </c>
      <c r="BI21" s="93" t="e">
        <f aca="false">xSPRDOPT($BW21,$BV21,$CG21,2*LN(1+CA21/2),$BY21,$BX21,$BZ21,$AJ21,1,9)</f>
        <v>#NAME?</v>
      </c>
      <c r="BJ21" s="93" t="e">
        <f aca="false">xSPRDOPT($BW21,$BV21,$CG21,0,$BY21,$BX21,$BZ21,$AJ21,1,6)*$CB21</f>
        <v>#NAME?</v>
      </c>
      <c r="BK21" s="93" t="e">
        <f aca="false">xSPRDOPT($BW21,$BV21,$CG21,0,$BY21,$BX21,$BZ21,$AJ21,1,5)*$CB21</f>
        <v>#NAME?</v>
      </c>
      <c r="BL21" s="93" t="e">
        <f aca="false">xSPRDOPT(BW21,BV21,CG21,0,BY21,BX21,BZ21,AJ21,1,2)*CB21</f>
        <v>#NAME?</v>
      </c>
      <c r="BM21" s="93" t="e">
        <f aca="false">xSPRDOPT(BW21,BV21,CG21,0,BY21,BX21,BZ21,AJ21,1,1)*CB21</f>
        <v>#NAME?</v>
      </c>
      <c r="BN21" s="93" t="e">
        <f aca="false">IF(AH21&lt;&gt;0,xSPRDOPT($BW21,$BV21,$CG21,2*LN(1+CA21/2),$BY21,$BX21,$BZ21,$AJ21,1,8)+(AJ21/365.25)*CH21/AH21,0)</f>
        <v>#VALUE!</v>
      </c>
      <c r="BO21" s="93" t="e">
        <f aca="false">xSPRDOPT($BW21,$BV21,$CG21,0,$BY21,$BX21,$BZ21,$AJ21,1,0)</f>
        <v>#NAME?</v>
      </c>
      <c r="BP21" s="93"/>
      <c r="BQ21" s="93"/>
      <c r="BR21" s="93"/>
      <c r="BS21" s="101" t="e">
        <f aca="false">G21*AF21*AH21</f>
        <v>#VALUE!</v>
      </c>
      <c r="BV21" s="230" t="n">
        <v>4.40214035809837</v>
      </c>
      <c r="BW21" s="92" t="n">
        <v>4.4155</v>
      </c>
      <c r="BX21" s="93" t="n">
        <v>0.628251079270582</v>
      </c>
      <c r="BY21" s="93" t="n">
        <v>0.621945092170055</v>
      </c>
      <c r="BZ21" s="93" t="n">
        <v>0.99287864325662</v>
      </c>
      <c r="CA21" s="93" t="n">
        <v>0.068263969545907</v>
      </c>
      <c r="CB21" s="93" t="n">
        <v>0.987217950295506</v>
      </c>
      <c r="CC21" s="227" t="n">
        <v>-0.03</v>
      </c>
      <c r="CD21" s="227" t="n">
        <v>0.06</v>
      </c>
      <c r="CE21" s="227" t="n">
        <v>0.175</v>
      </c>
      <c r="CF21" s="227" t="n">
        <v>-0.0075</v>
      </c>
      <c r="CG21" s="227" t="n">
        <v>0.0192</v>
      </c>
      <c r="CH21" s="227" t="n">
        <v>3.06531173566755</v>
      </c>
      <c r="CI21" s="82" t="n">
        <v>4.248</v>
      </c>
    </row>
    <row r="22" customFormat="false" ht="12.75" hidden="false" customHeight="false" outlineLevel="0" collapsed="false">
      <c r="D22" s="83" t="e">
        <f aca="false">D21+AH21</f>
        <v>#VALUE!</v>
      </c>
      <c r="F22" s="84" t="e">
        <f aca="false">VLOOKUP(AG22,$AL$4:$AS$15,2)</f>
        <v>#VALUE!</v>
      </c>
      <c r="G22" s="84" t="e">
        <f aca="false">F22*$AU22</f>
        <v>#VALUE!</v>
      </c>
      <c r="H22" s="85" t="e">
        <f aca="false">(AL22+AM22+AN22)/(1-(AR22))</f>
        <v>#VALUE!</v>
      </c>
      <c r="I22" s="85" t="e">
        <f aca="false">(AL22+AO22+AP22)</f>
        <v>#VALUE!</v>
      </c>
      <c r="K22" s="85" t="e">
        <f aca="false">MAX(((I22-H22)-AQ22)*AH22*AU22,0)</f>
        <v>#VALUE!</v>
      </c>
      <c r="L22" s="220" t="e">
        <f aca="false">MAX(Q22-K22,0)</f>
        <v>#VALUE!</v>
      </c>
      <c r="M22" s="85"/>
      <c r="N22" s="231" t="e">
        <f aca="false">SQRT(($AX22^2*$AE22+$AW22^2*$AI22)/($AE22+$AI22))</f>
        <v>#VALUE!</v>
      </c>
      <c r="O22" s="231" t="e">
        <f aca="false">SQRT(($AY22^2*$AE22+$AW22^2*$AI22)/($AE22+$AI22))</f>
        <v>#VALUE!</v>
      </c>
      <c r="P22" s="94" t="e">
        <f aca="false">(VLOOKUP(AI22,CorrelationTwo,2)*(AW22^2)*AI22+VLOOKUP(D22,CorrelationOne,$AK$9)*AX22*AY22*AE22)/((AI22+AE22)*O22*N22)</f>
        <v>#VALUE!</v>
      </c>
      <c r="Q22" s="220" t="e">
        <f aca="false">xSPRDOPT(I22,H22,AQ22,0,O22,N22,P22,D22-$G$5,1,0)*AH22*AU22</f>
        <v>#VALUE!</v>
      </c>
      <c r="R22" s="223"/>
      <c r="S22" s="87" t="e">
        <f aca="false">xSPRDOPT(I22,H22,AQ22,AT22,O22,N22,P22,D22-$G$5,1,2)*AF22*F22*AH22</f>
        <v>#VALUE!</v>
      </c>
      <c r="T22" s="87" t="e">
        <f aca="false">xSPRDOPT(I22,H22,AQ22,AT22,O22,N22,P22,D22-$G$5,1,1)*AF22*F22*AH22</f>
        <v>#VALUE!</v>
      </c>
      <c r="U22" s="220"/>
      <c r="V22" s="224" t="e">
        <f aca="false">VLOOKUP($AG22,$AL$4:$AS$15,8)*AH22*AU22</f>
        <v>#VALUE!</v>
      </c>
      <c r="W22" s="224"/>
      <c r="X22" s="225" t="e">
        <f aca="false">((BM22*BC22)+(BL22*BB22))*AH22*F22</f>
        <v>#VALUE!</v>
      </c>
      <c r="Y22" s="225" t="e">
        <f aca="false">($F22*$AH22)*((($BG22/2)*($BC22)^2)+(($BF22/2)*($BB22)^2)+($BH22*$BC22*$BB22))</f>
        <v>#VALUE!</v>
      </c>
      <c r="Z22" s="225" t="e">
        <f aca="false">($BI22*$F22*$AH22*($G$5-$BV$5))/365.25</f>
        <v>#VALUE!</v>
      </c>
      <c r="AA22" s="225" t="e">
        <f aca="false">(($BK22*$BE22)+($BJ22*$BD22))*$F22*$AH22*$AF22</f>
        <v>#VALUE!</v>
      </c>
      <c r="AB22" s="225" t="e">
        <f aca="false">BN22*(AT22-CA22)*F22*AH22</f>
        <v>#VALUE!</v>
      </c>
      <c r="AC22" s="225" t="e">
        <f aca="false">BO22*CB22*F22*AH22*CA22*($G$5-$BV$5)/365.25</f>
        <v>#NAME?</v>
      </c>
      <c r="AE22" s="101" t="n">
        <v>15</v>
      </c>
      <c r="AF22" s="101" t="e">
        <f aca="false">IF(AND(D22&gt;=$G$7,D22&lt;=$G$8),1,0)</f>
        <v>#VALUE!</v>
      </c>
      <c r="AG22" s="101" t="e">
        <f aca="false">MONTH(D22)</f>
        <v>#VALUE!</v>
      </c>
      <c r="AH22" s="101" t="e">
        <f aca="false">(EOMONTH(D22,0)-EOMONTH(D22-DAY(D22),0))*AF22</f>
        <v>#VALUE!</v>
      </c>
      <c r="AI22" s="101" t="e">
        <f aca="false">AI21+AH21</f>
        <v>#VALUE!</v>
      </c>
      <c r="AJ22" s="101" t="e">
        <f aca="false">D22-$BV$5</f>
        <v>#VALUE!</v>
      </c>
      <c r="AK22" s="226" t="e">
        <f aca="false">((AL22+AM22+AN22)/(1-0.03))-(AL22+AM22+AN22)</f>
        <v>#VALUE!</v>
      </c>
      <c r="AL22" s="92" t="e">
        <f aca="false">VLOOKUP($D22,CurveTbl,$AK$4)</f>
        <v>#VALUE!</v>
      </c>
      <c r="AM22" s="227" t="e">
        <f aca="false">VLOOKUP($D22,CurveTbl,$AH$3)</f>
        <v>#VALUE!</v>
      </c>
      <c r="AN22" s="227" t="e">
        <f aca="false">VLOOKUP($D22,CurveTbl,$AH$4)+VLOOKUP($AG22,$AL$3:$AS$15,6)</f>
        <v>#VALUE!</v>
      </c>
      <c r="AO22" s="228" t="e">
        <f aca="false">VLOOKUP($D22,CurveTbl,$AH$5)</f>
        <v>#VALUE!</v>
      </c>
      <c r="AP22" s="227" t="e">
        <f aca="false">VLOOKUP($D22,CurveTbl,$AH$6)+VLOOKUP($AG22,$AL$3:$AS$15,7)</f>
        <v>#VALUE!</v>
      </c>
      <c r="AQ22" s="92" t="e">
        <f aca="false">VLOOKUP($AG22,$AL$4:$AS$15,3)+VLOOKUP($AG22,$AL$4:$AS$15,5)+($AH$10*VLOOKUP(D22,GRITable,2))</f>
        <v>#VALUE!</v>
      </c>
      <c r="AR22" s="93" t="e">
        <f aca="false">VLOOKUP($AG22,$AL$4:$AS$15,4)</f>
        <v>#VALUE!</v>
      </c>
      <c r="AS22" s="92" t="e">
        <f aca="false">(AL22+AM22+AN22)*AR22/(1-AR22)</f>
        <v>#VALUE!</v>
      </c>
      <c r="AT22" s="93" t="e">
        <f aca="false">VLOOKUP(D22,CurveTbl,$AK$6)</f>
        <v>#VALUE!</v>
      </c>
      <c r="AU22" s="93" t="e">
        <f aca="false">(1+$AT22/2)^(-2*($D22-$G$5)/365.25)*$AF22</f>
        <v>#VALUE!</v>
      </c>
      <c r="AV22" s="91" t="e">
        <f aca="false">ROUND(G22*AR22,0)</f>
        <v>#VALUE!</v>
      </c>
      <c r="AW22" s="93" t="e">
        <f aca="false">VLOOKUP($D22,CurveTbl,$AK$8)</f>
        <v>#VALUE!</v>
      </c>
      <c r="AX22" s="93" t="e">
        <f aca="false">VLOOKUP($D22,CurveTbl,$AH$7)</f>
        <v>#VALUE!</v>
      </c>
      <c r="AY22" s="93" t="e">
        <f aca="false">VLOOKUP($D22,CurveTbl,$AH$8)</f>
        <v>#VALUE!</v>
      </c>
      <c r="AZ22" s="93"/>
      <c r="BA22" s="229"/>
      <c r="BB22" s="227" t="e">
        <f aca="false">$H22-$BV22</f>
        <v>#VALUE!</v>
      </c>
      <c r="BC22" s="227" t="e">
        <f aca="false">I22-BW22</f>
        <v>#VALUE!</v>
      </c>
      <c r="BD22" s="93" t="e">
        <f aca="false">N22-BX22</f>
        <v>#VALUE!</v>
      </c>
      <c r="BE22" s="93" t="e">
        <f aca="false">O22-BY22</f>
        <v>#VALUE!</v>
      </c>
      <c r="BF22" s="93" t="e">
        <f aca="false">xSPRDOPT($BW22,$BV22,$CG22,0,$BY22,$BX22,$BZ22,$AJ22,1,4)*$CB22</f>
        <v>#NAME?</v>
      </c>
      <c r="BG22" s="93" t="e">
        <f aca="false">xSPRDOPT($BW22,$BV22,$CG22,0,$BY22,$BX22,$BZ22,$AJ22,1,3)*$CB22</f>
        <v>#NAME?</v>
      </c>
      <c r="BH22" s="93" t="e">
        <f aca="false">IF(OR(BF22&lt;&gt;0,BG22&lt;&gt;0),xSPRDOPT($BW22,$BV22,$CG22,0,$BY22,$BX22,$BZ22,$AJ22,1,12)*$CB22,0)</f>
        <v>#NAME?</v>
      </c>
      <c r="BI22" s="93" t="e">
        <f aca="false">xSPRDOPT($BW22,$BV22,$CG22,2*LN(1+CA22/2),$BY22,$BX22,$BZ22,$AJ22,1,9)</f>
        <v>#NAME?</v>
      </c>
      <c r="BJ22" s="93" t="e">
        <f aca="false">xSPRDOPT($BW22,$BV22,$CG22,0,$BY22,$BX22,$BZ22,$AJ22,1,6)*$CB22</f>
        <v>#NAME?</v>
      </c>
      <c r="BK22" s="93" t="e">
        <f aca="false">xSPRDOPT($BW22,$BV22,$CG22,0,$BY22,$BX22,$BZ22,$AJ22,1,5)*$CB22</f>
        <v>#NAME?</v>
      </c>
      <c r="BL22" s="93" t="e">
        <f aca="false">xSPRDOPT(BW22,BV22,CG22,0,BY22,BX22,BZ22,AJ22,1,2)*CB22</f>
        <v>#NAME?</v>
      </c>
      <c r="BM22" s="93" t="e">
        <f aca="false">xSPRDOPT(BW22,BV22,CG22,0,BY22,BX22,BZ22,AJ22,1,1)*CB22</f>
        <v>#NAME?</v>
      </c>
      <c r="BN22" s="93" t="e">
        <f aca="false">IF(AH22&lt;&gt;0,xSPRDOPT($BW22,$BV22,$CG22,2*LN(1+CA22/2),$BY22,$BX22,$BZ22,$AJ22,1,8)+(AJ22/365.25)*CH22/AH22,0)</f>
        <v>#VALUE!</v>
      </c>
      <c r="BO22" s="93" t="e">
        <f aca="false">xSPRDOPT($BW22,$BV22,$CG22,0,$BY22,$BX22,$BZ22,$AJ22,1,0)</f>
        <v>#NAME?</v>
      </c>
      <c r="BP22" s="93"/>
      <c r="BQ22" s="93"/>
      <c r="BR22" s="93"/>
      <c r="BS22" s="101" t="e">
        <f aca="false">G22*AF22*AH22</f>
        <v>#VALUE!</v>
      </c>
      <c r="BV22" s="230" t="n">
        <v>4.40214035809837</v>
      </c>
      <c r="BW22" s="92" t="n">
        <v>4.4155</v>
      </c>
      <c r="BX22" s="93" t="n">
        <v>0.628251079270582</v>
      </c>
      <c r="BY22" s="93" t="n">
        <v>0.621945092170055</v>
      </c>
      <c r="BZ22" s="93" t="n">
        <v>0.99287864325662</v>
      </c>
      <c r="CA22" s="93" t="n">
        <v>0.068263969545907</v>
      </c>
      <c r="CB22" s="93" t="n">
        <v>0.987217950295506</v>
      </c>
      <c r="CC22" s="227" t="n">
        <v>-0.03</v>
      </c>
      <c r="CD22" s="227" t="n">
        <v>0.06</v>
      </c>
      <c r="CE22" s="227" t="n">
        <v>0.175</v>
      </c>
      <c r="CF22" s="227" t="n">
        <v>-0.0075</v>
      </c>
      <c r="CG22" s="227" t="n">
        <v>0.0192</v>
      </c>
      <c r="CH22" s="227" t="n">
        <v>3.06531173566755</v>
      </c>
      <c r="CI22" s="82" t="n">
        <v>4.248</v>
      </c>
    </row>
    <row r="23" customFormat="false" ht="12.75" hidden="false" customHeight="false" outlineLevel="0" collapsed="false">
      <c r="D23" s="83" t="e">
        <f aca="false">D22+AH22</f>
        <v>#VALUE!</v>
      </c>
      <c r="F23" s="84" t="e">
        <f aca="false">VLOOKUP(AG23,$AL$4:$AS$15,2)</f>
        <v>#VALUE!</v>
      </c>
      <c r="G23" s="84" t="e">
        <f aca="false">F23*$AU23</f>
        <v>#VALUE!</v>
      </c>
      <c r="H23" s="85" t="e">
        <f aca="false">(AL23+AM23+AN23)/(1-(AR23))</f>
        <v>#VALUE!</v>
      </c>
      <c r="I23" s="85" t="e">
        <f aca="false">(AL23+AO23+AP23)</f>
        <v>#VALUE!</v>
      </c>
      <c r="K23" s="85" t="e">
        <f aca="false">MAX(((I23-H23)-AQ23)*AH23*AU23,0)</f>
        <v>#VALUE!</v>
      </c>
      <c r="L23" s="220" t="e">
        <f aca="false">MAX(Q23-K23,0)</f>
        <v>#VALUE!</v>
      </c>
      <c r="M23" s="85"/>
      <c r="N23" s="231" t="e">
        <f aca="false">SQRT(($AX23^2*$AE23+$AW23^2*$AI23)/($AE23+$AI23))</f>
        <v>#VALUE!</v>
      </c>
      <c r="O23" s="231" t="e">
        <f aca="false">SQRT(($AY23^2*$AE23+$AW23^2*$AI23)/($AE23+$AI23))</f>
        <v>#VALUE!</v>
      </c>
      <c r="P23" s="94" t="e">
        <f aca="false">(VLOOKUP(AI23,CorrelationTwo,2)*(AW23^2)*AI23+VLOOKUP(D23,CorrelationOne,$AK$9)*AX23*AY23*AE23)/((AI23+AE23)*O23*N23)</f>
        <v>#VALUE!</v>
      </c>
      <c r="Q23" s="220" t="e">
        <f aca="false">xSPRDOPT(I23,H23,AQ23,0,O23,N23,P23,D23-$G$5,1,0)*AH23*AU23</f>
        <v>#VALUE!</v>
      </c>
      <c r="R23" s="223"/>
      <c r="S23" s="87" t="e">
        <f aca="false">xSPRDOPT(I23,H23,AQ23,AT23,O23,N23,P23,D23-$G$5,1,2)*AF23*F23*AH23</f>
        <v>#VALUE!</v>
      </c>
      <c r="T23" s="87" t="e">
        <f aca="false">xSPRDOPT(I23,H23,AQ23,AT23,O23,N23,P23,D23-$G$5,1,1)*AF23*F23*AH23</f>
        <v>#VALUE!</v>
      </c>
      <c r="U23" s="220"/>
      <c r="V23" s="224" t="e">
        <f aca="false">VLOOKUP($AG23,$AL$4:$AS$15,8)*AH23*AU23</f>
        <v>#VALUE!</v>
      </c>
      <c r="W23" s="224"/>
      <c r="X23" s="225" t="e">
        <f aca="false">((BM23*BC23)+(BL23*BB23))*AH23*F23</f>
        <v>#VALUE!</v>
      </c>
      <c r="Y23" s="225" t="e">
        <f aca="false">($F23*$AH23)*((($BG23/2)*($BC23)^2)+(($BF23/2)*($BB23)^2)+($BH23*$BC23*$BB23))</f>
        <v>#VALUE!</v>
      </c>
      <c r="Z23" s="225" t="e">
        <f aca="false">($BI23*$F23*$AH23*($G$5-$BV$5))/365.25</f>
        <v>#VALUE!</v>
      </c>
      <c r="AA23" s="225" t="e">
        <f aca="false">(($BK23*$BE23)+($BJ23*$BD23))*$F23*$AH23*$AF23</f>
        <v>#VALUE!</v>
      </c>
      <c r="AB23" s="225" t="e">
        <f aca="false">BN23*(AT23-CA23)*F23*AH23</f>
        <v>#VALUE!</v>
      </c>
      <c r="AC23" s="225" t="e">
        <f aca="false">BO23*CB23*F23*AH23*CA23*($G$5-$BV$5)/365.25</f>
        <v>#NAME?</v>
      </c>
      <c r="AE23" s="101" t="n">
        <v>15</v>
      </c>
      <c r="AF23" s="101" t="e">
        <f aca="false">IF(AND(D23&gt;=$G$7,D23&lt;=$G$8),1,0)</f>
        <v>#VALUE!</v>
      </c>
      <c r="AG23" s="101" t="e">
        <f aca="false">MONTH(D23)</f>
        <v>#VALUE!</v>
      </c>
      <c r="AH23" s="101" t="e">
        <f aca="false">(EOMONTH(D23,0)-EOMONTH(D23-DAY(D23),0))*AF23</f>
        <v>#VALUE!</v>
      </c>
      <c r="AI23" s="101" t="e">
        <f aca="false">AI22+AH22</f>
        <v>#VALUE!</v>
      </c>
      <c r="AJ23" s="101" t="e">
        <f aca="false">D23-$BV$5</f>
        <v>#VALUE!</v>
      </c>
      <c r="AK23" s="226" t="e">
        <f aca="false">((AL23+AM23+AN23)/(1-0.03))-(AL23+AM23+AN23)</f>
        <v>#VALUE!</v>
      </c>
      <c r="AL23" s="92" t="e">
        <f aca="false">VLOOKUP($D23,CurveTbl,$AK$4)</f>
        <v>#VALUE!</v>
      </c>
      <c r="AM23" s="227" t="e">
        <f aca="false">VLOOKUP($D23,CurveTbl,$AH$3)</f>
        <v>#VALUE!</v>
      </c>
      <c r="AN23" s="227" t="e">
        <f aca="false">VLOOKUP($D23,CurveTbl,$AH$4)+VLOOKUP($AG23,$AL$3:$AS$15,6)</f>
        <v>#VALUE!</v>
      </c>
      <c r="AO23" s="228" t="e">
        <f aca="false">VLOOKUP($D23,CurveTbl,$AH$5)</f>
        <v>#VALUE!</v>
      </c>
      <c r="AP23" s="227" t="e">
        <f aca="false">VLOOKUP($D23,CurveTbl,$AH$6)+VLOOKUP($AG23,$AL$3:$AS$15,7)</f>
        <v>#VALUE!</v>
      </c>
      <c r="AQ23" s="92" t="e">
        <f aca="false">VLOOKUP($AG23,$AL$4:$AS$15,3)+VLOOKUP($AG23,$AL$4:$AS$15,5)+($AH$10*VLOOKUP(D23,GRITable,2))</f>
        <v>#VALUE!</v>
      </c>
      <c r="AR23" s="93" t="e">
        <f aca="false">VLOOKUP($AG23,$AL$4:$AS$15,4)</f>
        <v>#VALUE!</v>
      </c>
      <c r="AS23" s="92" t="e">
        <f aca="false">(AL23+AM23+AN23)*AR23/(1-AR23)</f>
        <v>#VALUE!</v>
      </c>
      <c r="AT23" s="93" t="e">
        <f aca="false">VLOOKUP(D23,CurveTbl,$AK$6)</f>
        <v>#VALUE!</v>
      </c>
      <c r="AU23" s="93" t="e">
        <f aca="false">(1+$AT23/2)^(-2*($D23-$G$5)/365.25)*$AF23</f>
        <v>#VALUE!</v>
      </c>
      <c r="AV23" s="91" t="e">
        <f aca="false">ROUND(G23*AR23,0)</f>
        <v>#VALUE!</v>
      </c>
      <c r="AW23" s="93" t="e">
        <f aca="false">VLOOKUP($D23,CurveTbl,$AK$8)</f>
        <v>#VALUE!</v>
      </c>
      <c r="AX23" s="93" t="e">
        <f aca="false">VLOOKUP($D23,CurveTbl,$AH$7)</f>
        <v>#VALUE!</v>
      </c>
      <c r="AY23" s="93" t="e">
        <f aca="false">VLOOKUP($D23,CurveTbl,$AH$8)</f>
        <v>#VALUE!</v>
      </c>
      <c r="AZ23" s="93"/>
      <c r="BA23" s="229"/>
      <c r="BB23" s="227" t="e">
        <f aca="false">$H23-$BV23</f>
        <v>#VALUE!</v>
      </c>
      <c r="BC23" s="227" t="e">
        <f aca="false">I23-BW23</f>
        <v>#VALUE!</v>
      </c>
      <c r="BD23" s="93" t="e">
        <f aca="false">N23-BX23</f>
        <v>#VALUE!</v>
      </c>
      <c r="BE23" s="93" t="e">
        <f aca="false">O23-BY23</f>
        <v>#VALUE!</v>
      </c>
      <c r="BF23" s="93" t="e">
        <f aca="false">xSPRDOPT($BW23,$BV23,$CG23,0,$BY23,$BX23,$BZ23,$AJ23,1,4)*$CB23</f>
        <v>#NAME?</v>
      </c>
      <c r="BG23" s="93" t="e">
        <f aca="false">xSPRDOPT($BW23,$BV23,$CG23,0,$BY23,$BX23,$BZ23,$AJ23,1,3)*$CB23</f>
        <v>#NAME?</v>
      </c>
      <c r="BH23" s="93" t="e">
        <f aca="false">IF(OR(BF23&lt;&gt;0,BG23&lt;&gt;0),xSPRDOPT($BW23,$BV23,$CG23,0,$BY23,$BX23,$BZ23,$AJ23,1,12)*$CB23,0)</f>
        <v>#NAME?</v>
      </c>
      <c r="BI23" s="93" t="e">
        <f aca="false">xSPRDOPT($BW23,$BV23,$CG23,2*LN(1+CA23/2),$BY23,$BX23,$BZ23,$AJ23,1,9)</f>
        <v>#NAME?</v>
      </c>
      <c r="BJ23" s="93" t="e">
        <f aca="false">xSPRDOPT($BW23,$BV23,$CG23,0,$BY23,$BX23,$BZ23,$AJ23,1,6)*$CB23</f>
        <v>#NAME?</v>
      </c>
      <c r="BK23" s="93" t="e">
        <f aca="false">xSPRDOPT($BW23,$BV23,$CG23,0,$BY23,$BX23,$BZ23,$AJ23,1,5)*$CB23</f>
        <v>#NAME?</v>
      </c>
      <c r="BL23" s="93" t="e">
        <f aca="false">xSPRDOPT(BW23,BV23,CG23,0,BY23,BX23,BZ23,AJ23,1,2)*CB23</f>
        <v>#NAME?</v>
      </c>
      <c r="BM23" s="93" t="e">
        <f aca="false">xSPRDOPT(BW23,BV23,CG23,0,BY23,BX23,BZ23,AJ23,1,1)*CB23</f>
        <v>#NAME?</v>
      </c>
      <c r="BN23" s="93" t="e">
        <f aca="false">IF(AH23&lt;&gt;0,xSPRDOPT($BW23,$BV23,$CG23,2*LN(1+CA23/2),$BY23,$BX23,$BZ23,$AJ23,1,8)+(AJ23/365.25)*CH23/AH23,0)</f>
        <v>#VALUE!</v>
      </c>
      <c r="BO23" s="93" t="e">
        <f aca="false">xSPRDOPT($BW23,$BV23,$CG23,0,$BY23,$BX23,$BZ23,$AJ23,1,0)</f>
        <v>#NAME?</v>
      </c>
      <c r="BP23" s="93"/>
      <c r="BQ23" s="93"/>
      <c r="BR23" s="93"/>
      <c r="BS23" s="101" t="e">
        <f aca="false">G23*AF23*AH23</f>
        <v>#VALUE!</v>
      </c>
      <c r="BV23" s="230" t="n">
        <v>4.40214035809837</v>
      </c>
      <c r="BW23" s="92" t="n">
        <v>4.4155</v>
      </c>
      <c r="BX23" s="93" t="n">
        <v>0.628251079270582</v>
      </c>
      <c r="BY23" s="93" t="n">
        <v>0.621945092170055</v>
      </c>
      <c r="BZ23" s="93" t="n">
        <v>0.99287864325662</v>
      </c>
      <c r="CA23" s="93" t="n">
        <v>0.068263969545907</v>
      </c>
      <c r="CB23" s="93" t="n">
        <v>0.987217950295506</v>
      </c>
      <c r="CC23" s="227" t="n">
        <v>-0.03</v>
      </c>
      <c r="CD23" s="227" t="n">
        <v>0.06</v>
      </c>
      <c r="CE23" s="227" t="n">
        <v>0.175</v>
      </c>
      <c r="CF23" s="227" t="n">
        <v>-0.0075</v>
      </c>
      <c r="CG23" s="227" t="n">
        <v>0.0192</v>
      </c>
      <c r="CH23" s="227" t="n">
        <v>3.06531173566755</v>
      </c>
      <c r="CI23" s="82" t="n">
        <v>4.248</v>
      </c>
    </row>
    <row r="24" customFormat="false" ht="12.75" hidden="false" customHeight="false" outlineLevel="0" collapsed="false">
      <c r="D24" s="83" t="e">
        <f aca="false">D23+AH23</f>
        <v>#VALUE!</v>
      </c>
      <c r="F24" s="84" t="e">
        <f aca="false">VLOOKUP(AG24,$AL$4:$AS$15,2)</f>
        <v>#VALUE!</v>
      </c>
      <c r="G24" s="84" t="e">
        <f aca="false">F24*$AU24</f>
        <v>#VALUE!</v>
      </c>
      <c r="H24" s="85" t="e">
        <f aca="false">(AL24+AM24+AN24)/(1-(AR24))</f>
        <v>#VALUE!</v>
      </c>
      <c r="I24" s="85" t="e">
        <f aca="false">(AL24+AO24+AP24)</f>
        <v>#VALUE!</v>
      </c>
      <c r="K24" s="85" t="e">
        <f aca="false">MAX(((I24-H24)-AQ24)*AH24*AU24,0)</f>
        <v>#VALUE!</v>
      </c>
      <c r="L24" s="220" t="e">
        <f aca="false">MAX(Q24-K24,0)</f>
        <v>#VALUE!</v>
      </c>
      <c r="M24" s="85"/>
      <c r="N24" s="231" t="e">
        <f aca="false">SQRT(($AX24^2*$AE24+$AW24^2*$AI24)/($AE24+$AI24))</f>
        <v>#VALUE!</v>
      </c>
      <c r="O24" s="231" t="e">
        <f aca="false">SQRT(($AY24^2*$AE24+$AW24^2*$AI24)/($AE24+$AI24))</f>
        <v>#VALUE!</v>
      </c>
      <c r="P24" s="94" t="e">
        <f aca="false">(VLOOKUP(AI24,CorrelationTwo,2)*(AW24^2)*AI24+VLOOKUP(D24,CorrelationOne,$AK$9)*AX24*AY24*AE24)/((AI24+AE24)*O24*N24)</f>
        <v>#VALUE!</v>
      </c>
      <c r="Q24" s="220" t="e">
        <f aca="false">xSPRDOPT(I24,H24,AQ24,0,O24,N24,P24,D24-$G$5,1,0)*AH24*AU24</f>
        <v>#VALUE!</v>
      </c>
      <c r="R24" s="223"/>
      <c r="S24" s="87" t="e">
        <f aca="false">xSPRDOPT(I24,H24,AQ24,AT24,O24,N24,P24,D24-$G$5,1,2)*AF24*F24*AH24</f>
        <v>#VALUE!</v>
      </c>
      <c r="T24" s="87" t="e">
        <f aca="false">xSPRDOPT(I24,H24,AQ24,AT24,O24,N24,P24,D24-$G$5,1,1)*AF24*F24*AH24</f>
        <v>#VALUE!</v>
      </c>
      <c r="U24" s="220"/>
      <c r="V24" s="224" t="e">
        <f aca="false">VLOOKUP($AG24,$AL$4:$AS$15,8)*AH24*AU24</f>
        <v>#VALUE!</v>
      </c>
      <c r="W24" s="224"/>
      <c r="X24" s="225" t="e">
        <f aca="false">((BM24*BC24)+(BL24*BB24))*AH24*F24</f>
        <v>#VALUE!</v>
      </c>
      <c r="Y24" s="225" t="e">
        <f aca="false">($F24*$AH24)*((($BG24/2)*($BC24)^2)+(($BF24/2)*($BB24)^2)+($BH24*$BC24*$BB24))</f>
        <v>#VALUE!</v>
      </c>
      <c r="Z24" s="225" t="e">
        <f aca="false">($BI24*$F24*$AH24*($G$5-$BV$5))/365.25</f>
        <v>#VALUE!</v>
      </c>
      <c r="AA24" s="225" t="e">
        <f aca="false">(($BK24*$BE24)+($BJ24*$BD24))*$F24*$AH24*$AF24</f>
        <v>#VALUE!</v>
      </c>
      <c r="AB24" s="225" t="e">
        <f aca="false">BN24*(AT24-CA24)*F24*AH24</f>
        <v>#VALUE!</v>
      </c>
      <c r="AC24" s="225" t="e">
        <f aca="false">BO24*CB24*F24*AH24*CA24*($G$5-$BV$5)/365.25</f>
        <v>#NAME?</v>
      </c>
      <c r="AE24" s="101" t="n">
        <v>15</v>
      </c>
      <c r="AF24" s="101" t="e">
        <f aca="false">IF(AND(D24&gt;=$G$7,D24&lt;=$G$8),1,0)</f>
        <v>#VALUE!</v>
      </c>
      <c r="AG24" s="101" t="e">
        <f aca="false">MONTH(D24)</f>
        <v>#VALUE!</v>
      </c>
      <c r="AH24" s="101" t="e">
        <f aca="false">(EOMONTH(D24,0)-EOMONTH(D24-DAY(D24),0))*AF24</f>
        <v>#VALUE!</v>
      </c>
      <c r="AI24" s="101" t="e">
        <f aca="false">AI23+AH23</f>
        <v>#VALUE!</v>
      </c>
      <c r="AJ24" s="101" t="e">
        <f aca="false">D24-$BV$5</f>
        <v>#VALUE!</v>
      </c>
      <c r="AK24" s="226" t="e">
        <f aca="false">((AL24+AM24+AN24)/(1-0.03))-(AL24+AM24+AN24)</f>
        <v>#VALUE!</v>
      </c>
      <c r="AL24" s="92" t="e">
        <f aca="false">VLOOKUP($D24,CurveTbl,$AK$4)</f>
        <v>#VALUE!</v>
      </c>
      <c r="AM24" s="227" t="e">
        <f aca="false">VLOOKUP($D24,CurveTbl,$AH$3)</f>
        <v>#VALUE!</v>
      </c>
      <c r="AN24" s="227" t="e">
        <f aca="false">VLOOKUP($D24,CurveTbl,$AH$4)+VLOOKUP($AG24,$AL$3:$AS$15,6)</f>
        <v>#VALUE!</v>
      </c>
      <c r="AO24" s="228" t="e">
        <f aca="false">VLOOKUP($D24,CurveTbl,$AH$5)</f>
        <v>#VALUE!</v>
      </c>
      <c r="AP24" s="227" t="e">
        <f aca="false">VLOOKUP($D24,CurveTbl,$AH$6)+VLOOKUP($AG24,$AL$3:$AS$15,7)</f>
        <v>#VALUE!</v>
      </c>
      <c r="AQ24" s="92" t="e">
        <f aca="false">VLOOKUP($AG24,$AL$4:$AS$15,3)+VLOOKUP($AG24,$AL$4:$AS$15,5)+($AH$10*VLOOKUP(D24,GRITable,2))</f>
        <v>#VALUE!</v>
      </c>
      <c r="AR24" s="93" t="e">
        <f aca="false">VLOOKUP($AG24,$AL$4:$AS$15,4)</f>
        <v>#VALUE!</v>
      </c>
      <c r="AS24" s="92" t="e">
        <f aca="false">(AL24+AM24+AN24)*AR24/(1-AR24)</f>
        <v>#VALUE!</v>
      </c>
      <c r="AT24" s="93" t="e">
        <f aca="false">VLOOKUP(D24,CurveTbl,$AK$6)</f>
        <v>#VALUE!</v>
      </c>
      <c r="AU24" s="93" t="e">
        <f aca="false">(1+$AT24/2)^(-2*($D24-$G$5)/365.25)*$AF24</f>
        <v>#VALUE!</v>
      </c>
      <c r="AV24" s="91" t="e">
        <f aca="false">ROUND(G24*AR24,0)</f>
        <v>#VALUE!</v>
      </c>
      <c r="AW24" s="93" t="e">
        <f aca="false">VLOOKUP($D24,CurveTbl,$AK$8)</f>
        <v>#VALUE!</v>
      </c>
      <c r="AX24" s="93" t="e">
        <f aca="false">VLOOKUP($D24,CurveTbl,$AH$7)</f>
        <v>#VALUE!</v>
      </c>
      <c r="AY24" s="93" t="e">
        <f aca="false">VLOOKUP($D24,CurveTbl,$AH$8)</f>
        <v>#VALUE!</v>
      </c>
      <c r="AZ24" s="93"/>
      <c r="BA24" s="229"/>
      <c r="BB24" s="227" t="e">
        <f aca="false">$H24-$BV24</f>
        <v>#VALUE!</v>
      </c>
      <c r="BC24" s="227" t="e">
        <f aca="false">I24-BW24</f>
        <v>#VALUE!</v>
      </c>
      <c r="BD24" s="93" t="e">
        <f aca="false">N24-BX24</f>
        <v>#VALUE!</v>
      </c>
      <c r="BE24" s="93" t="e">
        <f aca="false">O24-BY24</f>
        <v>#VALUE!</v>
      </c>
      <c r="BF24" s="93" t="e">
        <f aca="false">xSPRDOPT($BW24,$BV24,$CG24,0,$BY24,$BX24,$BZ24,$AJ24,1,4)*$CB24</f>
        <v>#NAME?</v>
      </c>
      <c r="BG24" s="93" t="e">
        <f aca="false">xSPRDOPT($BW24,$BV24,$CG24,0,$BY24,$BX24,$BZ24,$AJ24,1,3)*$CB24</f>
        <v>#NAME?</v>
      </c>
      <c r="BH24" s="93" t="e">
        <f aca="false">IF(OR(BF24&lt;&gt;0,BG24&lt;&gt;0),xSPRDOPT($BW24,$BV24,$CG24,0,$BY24,$BX24,$BZ24,$AJ24,1,12)*$CB24,0)</f>
        <v>#NAME?</v>
      </c>
      <c r="BI24" s="93" t="e">
        <f aca="false">xSPRDOPT($BW24,$BV24,$CG24,2*LN(1+CA24/2),$BY24,$BX24,$BZ24,$AJ24,1,9)</f>
        <v>#NAME?</v>
      </c>
      <c r="BJ24" s="93" t="e">
        <f aca="false">xSPRDOPT($BW24,$BV24,$CG24,0,$BY24,$BX24,$BZ24,$AJ24,1,6)*$CB24</f>
        <v>#NAME?</v>
      </c>
      <c r="BK24" s="93" t="e">
        <f aca="false">xSPRDOPT($BW24,$BV24,$CG24,0,$BY24,$BX24,$BZ24,$AJ24,1,5)*$CB24</f>
        <v>#NAME?</v>
      </c>
      <c r="BL24" s="93" t="e">
        <f aca="false">xSPRDOPT(BW24,BV24,CG24,0,BY24,BX24,BZ24,AJ24,1,2)*CB24</f>
        <v>#NAME?</v>
      </c>
      <c r="BM24" s="93" t="e">
        <f aca="false">xSPRDOPT(BW24,BV24,CG24,0,BY24,BX24,BZ24,AJ24,1,1)*CB24</f>
        <v>#NAME?</v>
      </c>
      <c r="BN24" s="93" t="e">
        <f aca="false">IF(AH24&lt;&gt;0,xSPRDOPT($BW24,$BV24,$CG24,2*LN(1+CA24/2),$BY24,$BX24,$BZ24,$AJ24,1,8)+(AJ24/365.25)*CH24/AH24,0)</f>
        <v>#VALUE!</v>
      </c>
      <c r="BO24" s="93" t="e">
        <f aca="false">xSPRDOPT($BW24,$BV24,$CG24,0,$BY24,$BX24,$BZ24,$AJ24,1,0)</f>
        <v>#NAME?</v>
      </c>
      <c r="BP24" s="93"/>
      <c r="BQ24" s="93"/>
      <c r="BR24" s="93"/>
      <c r="BS24" s="101" t="e">
        <f aca="false">G24*AF24*AH24</f>
        <v>#VALUE!</v>
      </c>
      <c r="BV24" s="230" t="n">
        <v>4.40214035809837</v>
      </c>
      <c r="BW24" s="92" t="n">
        <v>4.4155</v>
      </c>
      <c r="BX24" s="93" t="n">
        <v>0.628251079270582</v>
      </c>
      <c r="BY24" s="93" t="n">
        <v>0.621945092170055</v>
      </c>
      <c r="BZ24" s="93" t="n">
        <v>0.99287864325662</v>
      </c>
      <c r="CA24" s="93" t="n">
        <v>0.068263969545907</v>
      </c>
      <c r="CB24" s="93" t="n">
        <v>0.987217950295506</v>
      </c>
      <c r="CC24" s="227" t="n">
        <v>-0.03</v>
      </c>
      <c r="CD24" s="227" t="n">
        <v>0.06</v>
      </c>
      <c r="CE24" s="227" t="n">
        <v>0.175</v>
      </c>
      <c r="CF24" s="227" t="n">
        <v>-0.0075</v>
      </c>
      <c r="CG24" s="227" t="n">
        <v>0.0192</v>
      </c>
      <c r="CH24" s="227" t="n">
        <v>3.06531173566755</v>
      </c>
      <c r="CI24" s="82" t="n">
        <v>4.248</v>
      </c>
    </row>
    <row r="25" customFormat="false" ht="12.75" hidden="false" customHeight="false" outlineLevel="0" collapsed="false">
      <c r="D25" s="83" t="e">
        <f aca="false">D24+AH24</f>
        <v>#VALUE!</v>
      </c>
      <c r="F25" s="84" t="e">
        <f aca="false">VLOOKUP(AG25,$AL$4:$AS$15,2)</f>
        <v>#VALUE!</v>
      </c>
      <c r="G25" s="84" t="e">
        <f aca="false">F25*$AU25</f>
        <v>#VALUE!</v>
      </c>
      <c r="H25" s="85" t="e">
        <f aca="false">(AL25+AM25+AN25)/(1-(AR25))</f>
        <v>#VALUE!</v>
      </c>
      <c r="I25" s="85" t="e">
        <f aca="false">(AL25+AO25+AP25)</f>
        <v>#VALUE!</v>
      </c>
      <c r="K25" s="85" t="e">
        <f aca="false">MAX(((I25-H25)-AQ25)*AH25*AU25,0)</f>
        <v>#VALUE!</v>
      </c>
      <c r="L25" s="220" t="e">
        <f aca="false">MAX(Q25-K25,0)</f>
        <v>#VALUE!</v>
      </c>
      <c r="M25" s="85"/>
      <c r="N25" s="231" t="e">
        <f aca="false">SQRT(($AX25^2*$AE25+$AW25^2*$AI25)/($AE25+$AI25))</f>
        <v>#VALUE!</v>
      </c>
      <c r="O25" s="231" t="e">
        <f aca="false">SQRT(($AY25^2*$AE25+$AW25^2*$AI25)/($AE25+$AI25))</f>
        <v>#VALUE!</v>
      </c>
      <c r="P25" s="94" t="e">
        <f aca="false">(VLOOKUP(AI25,CorrelationTwo,2)*(AW25^2)*AI25+VLOOKUP(D25,CorrelationOne,$AK$9)*AX25*AY25*AE25)/((AI25+AE25)*O25*N25)</f>
        <v>#VALUE!</v>
      </c>
      <c r="Q25" s="220" t="e">
        <f aca="false">xSPRDOPT(I25,H25,AQ25,0,O25,N25,P25,D25-$G$5,1,0)*AH25*AU25</f>
        <v>#VALUE!</v>
      </c>
      <c r="R25" s="223"/>
      <c r="S25" s="87" t="e">
        <f aca="false">xSPRDOPT(I25,H25,AQ25,AT25,O25,N25,P25,D25-$G$5,1,2)*AF25*F25*AH25</f>
        <v>#VALUE!</v>
      </c>
      <c r="T25" s="87" t="e">
        <f aca="false">xSPRDOPT(I25,H25,AQ25,AT25,O25,N25,P25,D25-$G$5,1,1)*AF25*F25*AH25</f>
        <v>#VALUE!</v>
      </c>
      <c r="U25" s="220"/>
      <c r="V25" s="224" t="e">
        <f aca="false">VLOOKUP($AG25,$AL$4:$AS$15,8)*AH25*AU25</f>
        <v>#VALUE!</v>
      </c>
      <c r="W25" s="224"/>
      <c r="X25" s="225" t="e">
        <f aca="false">((BM25*BC25)+(BL25*BB25))*AH25*F25</f>
        <v>#VALUE!</v>
      </c>
      <c r="Y25" s="225" t="e">
        <f aca="false">($F25*$AH25)*((($BG25/2)*($BC25)^2)+(($BF25/2)*($BB25)^2)+($BH25*$BC25*$BB25))</f>
        <v>#VALUE!</v>
      </c>
      <c r="Z25" s="225" t="e">
        <f aca="false">($BI25*$F25*$AH25*($G$5-$BV$5))/365.25</f>
        <v>#VALUE!</v>
      </c>
      <c r="AA25" s="225" t="e">
        <f aca="false">(($BK25*$BE25)+($BJ25*$BD25))*$F25*$AH25*$AF25</f>
        <v>#VALUE!</v>
      </c>
      <c r="AB25" s="225" t="e">
        <f aca="false">BN25*(AT25-CA25)*F25*AH25</f>
        <v>#VALUE!</v>
      </c>
      <c r="AC25" s="225" t="e">
        <f aca="false">BO25*CB25*F25*AH25*CA25*($G$5-$BV$5)/365.25</f>
        <v>#NAME?</v>
      </c>
      <c r="AE25" s="101" t="n">
        <v>15</v>
      </c>
      <c r="AF25" s="101" t="e">
        <f aca="false">IF(AND(D25&gt;=$G$7,D25&lt;=$G$8),1,0)</f>
        <v>#VALUE!</v>
      </c>
      <c r="AG25" s="101" t="e">
        <f aca="false">MONTH(D25)</f>
        <v>#VALUE!</v>
      </c>
      <c r="AH25" s="101" t="e">
        <f aca="false">(EOMONTH(D25,0)-EOMONTH(D25-DAY(D25),0))*AF25</f>
        <v>#VALUE!</v>
      </c>
      <c r="AI25" s="101" t="e">
        <f aca="false">AI24+AH24</f>
        <v>#VALUE!</v>
      </c>
      <c r="AJ25" s="101" t="e">
        <f aca="false">D25-$BV$5</f>
        <v>#VALUE!</v>
      </c>
      <c r="AK25" s="226" t="e">
        <f aca="false">((AL25+AM25+AN25)/(1-0.03))-(AL25+AM25+AN25)</f>
        <v>#VALUE!</v>
      </c>
      <c r="AL25" s="92" t="e">
        <f aca="false">VLOOKUP($D25,CurveTbl,$AK$4)</f>
        <v>#VALUE!</v>
      </c>
      <c r="AM25" s="227" t="e">
        <f aca="false">VLOOKUP($D25,CurveTbl,$AH$3)</f>
        <v>#VALUE!</v>
      </c>
      <c r="AN25" s="227" t="e">
        <f aca="false">VLOOKUP($D25,CurveTbl,$AH$4)+VLOOKUP($AG25,$AL$3:$AS$15,6)</f>
        <v>#VALUE!</v>
      </c>
      <c r="AO25" s="228" t="e">
        <f aca="false">VLOOKUP($D25,CurveTbl,$AH$5)</f>
        <v>#VALUE!</v>
      </c>
      <c r="AP25" s="227" t="e">
        <f aca="false">VLOOKUP($D25,CurveTbl,$AH$6)+VLOOKUP($AG25,$AL$3:$AS$15,7)</f>
        <v>#VALUE!</v>
      </c>
      <c r="AQ25" s="92" t="e">
        <f aca="false">VLOOKUP($AG25,$AL$4:$AS$15,3)+VLOOKUP($AG25,$AL$4:$AS$15,5)+($AH$10*VLOOKUP(D25,GRITable,2))</f>
        <v>#VALUE!</v>
      </c>
      <c r="AR25" s="93" t="e">
        <f aca="false">VLOOKUP($AG25,$AL$4:$AS$15,4)</f>
        <v>#VALUE!</v>
      </c>
      <c r="AS25" s="92" t="e">
        <f aca="false">(AL25+AM25+AN25)*AR25/(1-AR25)</f>
        <v>#VALUE!</v>
      </c>
      <c r="AT25" s="93" t="e">
        <f aca="false">VLOOKUP(D25,CurveTbl,$AK$6)</f>
        <v>#VALUE!</v>
      </c>
      <c r="AU25" s="93" t="e">
        <f aca="false">(1+$AT25/2)^(-2*($D25-$G$5)/365.25)*$AF25</f>
        <v>#VALUE!</v>
      </c>
      <c r="AV25" s="91" t="e">
        <f aca="false">ROUND(G25*AR25,0)</f>
        <v>#VALUE!</v>
      </c>
      <c r="AW25" s="93" t="e">
        <f aca="false">VLOOKUP($D25,CurveTbl,$AK$8)</f>
        <v>#VALUE!</v>
      </c>
      <c r="AX25" s="93" t="e">
        <f aca="false">VLOOKUP($D25,CurveTbl,$AH$7)</f>
        <v>#VALUE!</v>
      </c>
      <c r="AY25" s="93" t="e">
        <f aca="false">VLOOKUP($D25,CurveTbl,$AH$8)</f>
        <v>#VALUE!</v>
      </c>
      <c r="AZ25" s="93"/>
      <c r="BA25" s="229"/>
      <c r="BB25" s="227" t="e">
        <f aca="false">$H25-$BV25</f>
        <v>#VALUE!</v>
      </c>
      <c r="BC25" s="227" t="e">
        <f aca="false">I25-BW25</f>
        <v>#VALUE!</v>
      </c>
      <c r="BD25" s="93" t="e">
        <f aca="false">N25-BX25</f>
        <v>#VALUE!</v>
      </c>
      <c r="BE25" s="93" t="e">
        <f aca="false">O25-BY25</f>
        <v>#VALUE!</v>
      </c>
      <c r="BF25" s="93" t="e">
        <f aca="false">xSPRDOPT($BW25,$BV25,$CG25,0,$BY25,$BX25,$BZ25,$AJ25,1,4)*$CB25</f>
        <v>#NAME?</v>
      </c>
      <c r="BG25" s="93" t="e">
        <f aca="false">xSPRDOPT($BW25,$BV25,$CG25,0,$BY25,$BX25,$BZ25,$AJ25,1,3)*$CB25</f>
        <v>#NAME?</v>
      </c>
      <c r="BH25" s="93" t="e">
        <f aca="false">IF(OR(BF25&lt;&gt;0,BG25&lt;&gt;0),xSPRDOPT($BW25,$BV25,$CG25,0,$BY25,$BX25,$BZ25,$AJ25,1,12)*$CB25,0)</f>
        <v>#NAME?</v>
      </c>
      <c r="BI25" s="93" t="e">
        <f aca="false">xSPRDOPT($BW25,$BV25,$CG25,2*LN(1+CA25/2),$BY25,$BX25,$BZ25,$AJ25,1,9)</f>
        <v>#NAME?</v>
      </c>
      <c r="BJ25" s="93" t="e">
        <f aca="false">xSPRDOPT($BW25,$BV25,$CG25,0,$BY25,$BX25,$BZ25,$AJ25,1,6)*$CB25</f>
        <v>#NAME?</v>
      </c>
      <c r="BK25" s="93" t="e">
        <f aca="false">xSPRDOPT($BW25,$BV25,$CG25,0,$BY25,$BX25,$BZ25,$AJ25,1,5)*$CB25</f>
        <v>#NAME?</v>
      </c>
      <c r="BL25" s="93" t="e">
        <f aca="false">xSPRDOPT(BW25,BV25,CG25,0,BY25,BX25,BZ25,AJ25,1,2)*CB25</f>
        <v>#NAME?</v>
      </c>
      <c r="BM25" s="93" t="e">
        <f aca="false">xSPRDOPT(BW25,BV25,CG25,0,BY25,BX25,BZ25,AJ25,1,1)*CB25</f>
        <v>#NAME?</v>
      </c>
      <c r="BN25" s="93" t="e">
        <f aca="false">IF(AH25&lt;&gt;0,xSPRDOPT($BW25,$BV25,$CG25,2*LN(1+CA25/2),$BY25,$BX25,$BZ25,$AJ25,1,8)+(AJ25/365.25)*CH25/AH25,0)</f>
        <v>#VALUE!</v>
      </c>
      <c r="BO25" s="93" t="e">
        <f aca="false">xSPRDOPT($BW25,$BV25,$CG25,0,$BY25,$BX25,$BZ25,$AJ25,1,0)</f>
        <v>#NAME?</v>
      </c>
      <c r="BP25" s="93"/>
      <c r="BQ25" s="93"/>
      <c r="BR25" s="93"/>
      <c r="BS25" s="101" t="e">
        <f aca="false">G25*AF25*AH25</f>
        <v>#VALUE!</v>
      </c>
      <c r="BV25" s="230" t="n">
        <v>4.40214035809837</v>
      </c>
      <c r="BW25" s="92" t="n">
        <v>4.4155</v>
      </c>
      <c r="BX25" s="93" t="n">
        <v>0.628251079270582</v>
      </c>
      <c r="BY25" s="93" t="n">
        <v>0.621945092170055</v>
      </c>
      <c r="BZ25" s="93" t="n">
        <v>0.99287864325662</v>
      </c>
      <c r="CA25" s="93" t="n">
        <v>0.068263969545907</v>
      </c>
      <c r="CB25" s="93" t="n">
        <v>0.987217950295506</v>
      </c>
      <c r="CC25" s="227" t="n">
        <v>-0.03</v>
      </c>
      <c r="CD25" s="227" t="n">
        <v>0.06</v>
      </c>
      <c r="CE25" s="227" t="n">
        <v>0.175</v>
      </c>
      <c r="CF25" s="227" t="n">
        <v>-0.0075</v>
      </c>
      <c r="CG25" s="227" t="n">
        <v>0.0192</v>
      </c>
      <c r="CH25" s="227" t="n">
        <v>3.06531173566755</v>
      </c>
      <c r="CI25" s="82" t="n">
        <v>4.248</v>
      </c>
    </row>
    <row r="26" customFormat="false" ht="12.75" hidden="false" customHeight="false" outlineLevel="0" collapsed="false">
      <c r="D26" s="83" t="e">
        <f aca="false">D25+AH25</f>
        <v>#VALUE!</v>
      </c>
      <c r="F26" s="84" t="e">
        <f aca="false">VLOOKUP(AG26,$AL$4:$AS$15,2)</f>
        <v>#VALUE!</v>
      </c>
      <c r="G26" s="84" t="e">
        <f aca="false">F26*$AU26</f>
        <v>#VALUE!</v>
      </c>
      <c r="H26" s="85" t="e">
        <f aca="false">(AL26+AM26+AN26)/(1-(AR26))</f>
        <v>#VALUE!</v>
      </c>
      <c r="I26" s="85" t="e">
        <f aca="false">(AL26+AO26+AP26)</f>
        <v>#VALUE!</v>
      </c>
      <c r="K26" s="85" t="e">
        <f aca="false">MAX(((I26-H26)-AQ26)*AH26*AU26,0)</f>
        <v>#VALUE!</v>
      </c>
      <c r="L26" s="220" t="e">
        <f aca="false">MAX(Q26-K26,0)</f>
        <v>#VALUE!</v>
      </c>
      <c r="M26" s="85"/>
      <c r="N26" s="231" t="e">
        <f aca="false">SQRT(($AX26^2*$AE26+$AW26^2*$AI26)/($AE26+$AI26))</f>
        <v>#VALUE!</v>
      </c>
      <c r="O26" s="231" t="e">
        <f aca="false">SQRT(($AY26^2*$AE26+$AW26^2*$AI26)/($AE26+$AI26))</f>
        <v>#VALUE!</v>
      </c>
      <c r="P26" s="94" t="e">
        <f aca="false">(VLOOKUP(AI26,CorrelationTwo,2)*(AW26^2)*AI26+VLOOKUP(D26,CorrelationOne,$AK$9)*AX26*AY26*AE26)/((AI26+AE26)*O26*N26)</f>
        <v>#VALUE!</v>
      </c>
      <c r="Q26" s="220" t="e">
        <f aca="false">xSPRDOPT(I26,H26,AQ26,0,O26,N26,P26,D26-$G$5,1,0)*AH26*AU26</f>
        <v>#VALUE!</v>
      </c>
      <c r="R26" s="223"/>
      <c r="S26" s="87" t="e">
        <f aca="false">xSPRDOPT(I26,H26,AQ26,AT26,O26,N26,P26,D26-$G$5,1,2)*AF26*F26*AH26</f>
        <v>#VALUE!</v>
      </c>
      <c r="T26" s="87" t="e">
        <f aca="false">xSPRDOPT(I26,H26,AQ26,AT26,O26,N26,P26,D26-$G$5,1,1)*AF26*F26*AH26</f>
        <v>#VALUE!</v>
      </c>
      <c r="U26" s="220"/>
      <c r="V26" s="224" t="e">
        <f aca="false">VLOOKUP($AG26,$AL$4:$AS$15,8)*AH26*AU26</f>
        <v>#VALUE!</v>
      </c>
      <c r="W26" s="224"/>
      <c r="X26" s="225" t="e">
        <f aca="false">((BM26*BC26)+(BL26*BB26))*AH26*F26</f>
        <v>#VALUE!</v>
      </c>
      <c r="Y26" s="225" t="e">
        <f aca="false">($F26*$AH26)*((($BG26/2)*($BC26)^2)+(($BF26/2)*($BB26)^2)+($BH26*$BC26*$BB26))</f>
        <v>#VALUE!</v>
      </c>
      <c r="Z26" s="225" t="e">
        <f aca="false">($BI26*$F26*$AH26*($G$5-$BV$5))/365.25</f>
        <v>#VALUE!</v>
      </c>
      <c r="AA26" s="225" t="e">
        <f aca="false">(($BK26*$BE26)+($BJ26*$BD26))*$F26*$AH26*$AF26</f>
        <v>#VALUE!</v>
      </c>
      <c r="AB26" s="225" t="e">
        <f aca="false">BN26*(AT26-CA26)*F26*AH26</f>
        <v>#VALUE!</v>
      </c>
      <c r="AC26" s="225" t="e">
        <f aca="false">BO26*CB26*F26*AH26*CA26*($G$5-$BV$5)/365.25</f>
        <v>#NAME?</v>
      </c>
      <c r="AE26" s="101" t="n">
        <v>15</v>
      </c>
      <c r="AF26" s="101" t="e">
        <f aca="false">IF(AND(D26&gt;=$G$7,D26&lt;=$G$8),1,0)</f>
        <v>#VALUE!</v>
      </c>
      <c r="AG26" s="101" t="e">
        <f aca="false">MONTH(D26)</f>
        <v>#VALUE!</v>
      </c>
      <c r="AH26" s="101" t="e">
        <f aca="false">(EOMONTH(D26,0)-EOMONTH(D26-DAY(D26),0))*AF26</f>
        <v>#VALUE!</v>
      </c>
      <c r="AI26" s="101" t="e">
        <f aca="false">AI25+AH25</f>
        <v>#VALUE!</v>
      </c>
      <c r="AJ26" s="101" t="e">
        <f aca="false">D26-$BV$5</f>
        <v>#VALUE!</v>
      </c>
      <c r="AK26" s="226" t="e">
        <f aca="false">((AL26+AM26+AN26)/(1-0.03))-(AL26+AM26+AN26)</f>
        <v>#VALUE!</v>
      </c>
      <c r="AL26" s="92" t="e">
        <f aca="false">VLOOKUP($D26,CurveTbl,$AK$4)</f>
        <v>#VALUE!</v>
      </c>
      <c r="AM26" s="227" t="e">
        <f aca="false">VLOOKUP($D26,CurveTbl,$AH$3)</f>
        <v>#VALUE!</v>
      </c>
      <c r="AN26" s="227" t="e">
        <f aca="false">VLOOKUP($D26,CurveTbl,$AH$4)+VLOOKUP($AG26,$AL$3:$AS$15,6)</f>
        <v>#VALUE!</v>
      </c>
      <c r="AO26" s="228" t="e">
        <f aca="false">VLOOKUP($D26,CurveTbl,$AH$5)</f>
        <v>#VALUE!</v>
      </c>
      <c r="AP26" s="227" t="e">
        <f aca="false">VLOOKUP($D26,CurveTbl,$AH$6)+VLOOKUP($AG26,$AL$3:$AS$15,7)</f>
        <v>#VALUE!</v>
      </c>
      <c r="AQ26" s="92" t="e">
        <f aca="false">VLOOKUP($AG26,$AL$4:$AS$15,3)+VLOOKUP($AG26,$AL$4:$AS$15,5)+($AH$10*VLOOKUP(D26,GRITable,2))</f>
        <v>#VALUE!</v>
      </c>
      <c r="AR26" s="93" t="e">
        <f aca="false">VLOOKUP($AG26,$AL$4:$AS$15,4)</f>
        <v>#VALUE!</v>
      </c>
      <c r="AS26" s="92" t="e">
        <f aca="false">(AL26+AM26+AN26)*AR26/(1-AR26)</f>
        <v>#VALUE!</v>
      </c>
      <c r="AT26" s="93" t="e">
        <f aca="false">VLOOKUP(D26,CurveTbl,$AK$6)</f>
        <v>#VALUE!</v>
      </c>
      <c r="AU26" s="93" t="e">
        <f aca="false">(1+$AT26/2)^(-2*($D26-$G$5)/365.25)*$AF26</f>
        <v>#VALUE!</v>
      </c>
      <c r="AV26" s="91" t="e">
        <f aca="false">ROUND(G26*AR26,0)</f>
        <v>#VALUE!</v>
      </c>
      <c r="AW26" s="93" t="e">
        <f aca="false">VLOOKUP($D26,CurveTbl,$AK$8)</f>
        <v>#VALUE!</v>
      </c>
      <c r="AX26" s="93" t="e">
        <f aca="false">VLOOKUP($D26,CurveTbl,$AH$7)</f>
        <v>#VALUE!</v>
      </c>
      <c r="AY26" s="93" t="e">
        <f aca="false">VLOOKUP($D26,CurveTbl,$AH$8)</f>
        <v>#VALUE!</v>
      </c>
      <c r="AZ26" s="93"/>
      <c r="BA26" s="229"/>
      <c r="BB26" s="227" t="e">
        <f aca="false">$H26-$BV26</f>
        <v>#VALUE!</v>
      </c>
      <c r="BC26" s="227" t="e">
        <f aca="false">I26-BW26</f>
        <v>#VALUE!</v>
      </c>
      <c r="BD26" s="93" t="e">
        <f aca="false">N26-BX26</f>
        <v>#VALUE!</v>
      </c>
      <c r="BE26" s="93" t="e">
        <f aca="false">O26-BY26</f>
        <v>#VALUE!</v>
      </c>
      <c r="BF26" s="93" t="e">
        <f aca="false">xSPRDOPT($BW26,$BV26,$CG26,0,$BY26,$BX26,$BZ26,$AJ26,1,4)*$CB26</f>
        <v>#NAME?</v>
      </c>
      <c r="BG26" s="93" t="e">
        <f aca="false">xSPRDOPT($BW26,$BV26,$CG26,0,$BY26,$BX26,$BZ26,$AJ26,1,3)*$CB26</f>
        <v>#NAME?</v>
      </c>
      <c r="BH26" s="93" t="e">
        <f aca="false">IF(OR(BF26&lt;&gt;0,BG26&lt;&gt;0),xSPRDOPT($BW26,$BV26,$CG26,0,$BY26,$BX26,$BZ26,$AJ26,1,12)*$CB26,0)</f>
        <v>#NAME?</v>
      </c>
      <c r="BI26" s="93" t="e">
        <f aca="false">xSPRDOPT($BW26,$BV26,$CG26,2*LN(1+CA26/2),$BY26,$BX26,$BZ26,$AJ26,1,9)</f>
        <v>#NAME?</v>
      </c>
      <c r="BJ26" s="93" t="e">
        <f aca="false">xSPRDOPT($BW26,$BV26,$CG26,0,$BY26,$BX26,$BZ26,$AJ26,1,6)*$CB26</f>
        <v>#NAME?</v>
      </c>
      <c r="BK26" s="93" t="e">
        <f aca="false">xSPRDOPT($BW26,$BV26,$CG26,0,$BY26,$BX26,$BZ26,$AJ26,1,5)*$CB26</f>
        <v>#NAME?</v>
      </c>
      <c r="BL26" s="93" t="e">
        <f aca="false">xSPRDOPT(BW26,BV26,CG26,0,BY26,BX26,BZ26,AJ26,1,2)*CB26</f>
        <v>#NAME?</v>
      </c>
      <c r="BM26" s="93" t="e">
        <f aca="false">xSPRDOPT(BW26,BV26,CG26,0,BY26,BX26,BZ26,AJ26,1,1)*CB26</f>
        <v>#NAME?</v>
      </c>
      <c r="BN26" s="93" t="e">
        <f aca="false">IF(AH26&lt;&gt;0,xSPRDOPT($BW26,$BV26,$CG26,2*LN(1+CA26/2),$BY26,$BX26,$BZ26,$AJ26,1,8)+(AJ26/365.25)*CH26/AH26,0)</f>
        <v>#VALUE!</v>
      </c>
      <c r="BO26" s="93" t="e">
        <f aca="false">xSPRDOPT($BW26,$BV26,$CG26,0,$BY26,$BX26,$BZ26,$AJ26,1,0)</f>
        <v>#NAME?</v>
      </c>
      <c r="BP26" s="93"/>
      <c r="BQ26" s="93"/>
      <c r="BR26" s="93"/>
      <c r="BS26" s="101" t="e">
        <f aca="false">G26*AF26*AH26</f>
        <v>#VALUE!</v>
      </c>
      <c r="BV26" s="230" t="n">
        <v>4.40214035809837</v>
      </c>
      <c r="BW26" s="92" t="n">
        <v>4.4155</v>
      </c>
      <c r="BX26" s="93" t="n">
        <v>0.628251079270582</v>
      </c>
      <c r="BY26" s="93" t="n">
        <v>0.621945092170055</v>
      </c>
      <c r="BZ26" s="93" t="n">
        <v>0.99287864325662</v>
      </c>
      <c r="CA26" s="93" t="n">
        <v>0.068263969545907</v>
      </c>
      <c r="CB26" s="93" t="n">
        <v>0.987217950295506</v>
      </c>
      <c r="CC26" s="227" t="n">
        <v>-0.03</v>
      </c>
      <c r="CD26" s="227" t="n">
        <v>0.06</v>
      </c>
      <c r="CE26" s="227" t="n">
        <v>0.175</v>
      </c>
      <c r="CF26" s="227" t="n">
        <v>-0.0075</v>
      </c>
      <c r="CG26" s="227" t="n">
        <v>0.0192</v>
      </c>
      <c r="CH26" s="227" t="n">
        <v>3.06531173566755</v>
      </c>
      <c r="CI26" s="82" t="n">
        <v>4.248</v>
      </c>
    </row>
    <row r="27" customFormat="false" ht="12.75" hidden="false" customHeight="false" outlineLevel="0" collapsed="false">
      <c r="D27" s="83" t="e">
        <f aca="false">D26+AH26</f>
        <v>#VALUE!</v>
      </c>
      <c r="F27" s="84" t="e">
        <f aca="false">VLOOKUP(AG27,$AL$4:$AS$15,2)</f>
        <v>#VALUE!</v>
      </c>
      <c r="G27" s="84" t="e">
        <f aca="false">F27*$AU27</f>
        <v>#VALUE!</v>
      </c>
      <c r="H27" s="85" t="e">
        <f aca="false">(AL27+AM27+AN27)/(1-(AR27))</f>
        <v>#VALUE!</v>
      </c>
      <c r="I27" s="85" t="e">
        <f aca="false">(AL27+AO27+AP27)</f>
        <v>#VALUE!</v>
      </c>
      <c r="K27" s="85" t="e">
        <f aca="false">MAX(((I27-H27)-AQ27)*AH27*AU27,0)</f>
        <v>#VALUE!</v>
      </c>
      <c r="L27" s="220" t="e">
        <f aca="false">MAX(Q27-K27,0)</f>
        <v>#VALUE!</v>
      </c>
      <c r="M27" s="85"/>
      <c r="N27" s="231" t="e">
        <f aca="false">SQRT(($AX27^2*$AE27+$AW27^2*$AI27)/($AE27+$AI27))</f>
        <v>#VALUE!</v>
      </c>
      <c r="O27" s="231" t="e">
        <f aca="false">SQRT(($AY27^2*$AE27+$AW27^2*$AI27)/($AE27+$AI27))</f>
        <v>#VALUE!</v>
      </c>
      <c r="P27" s="94" t="e">
        <f aca="false">(VLOOKUP(AI27,CorrelationTwo,2)*(AW27^2)*AI27+VLOOKUP(D27,CorrelationOne,$AK$9)*AX27*AY27*AE27)/((AI27+AE27)*O27*N27)</f>
        <v>#VALUE!</v>
      </c>
      <c r="Q27" s="220" t="e">
        <f aca="false">xSPRDOPT(I27,H27,AQ27,0,O27,N27,P27,D27-$G$5,1,0)*AH27*AU27</f>
        <v>#VALUE!</v>
      </c>
      <c r="R27" s="223"/>
      <c r="S27" s="87" t="e">
        <f aca="false">xSPRDOPT(I27,H27,AQ27,AT27,O27,N27,P27,D27-$G$5,1,2)*AF27*F27*AH27</f>
        <v>#VALUE!</v>
      </c>
      <c r="T27" s="87" t="e">
        <f aca="false">xSPRDOPT(I27,H27,AQ27,AT27,O27,N27,P27,D27-$G$5,1,1)*AF27*F27*AH27</f>
        <v>#VALUE!</v>
      </c>
      <c r="U27" s="220"/>
      <c r="V27" s="224" t="e">
        <f aca="false">VLOOKUP($AG27,$AL$4:$AS$15,8)*AH27*AU27</f>
        <v>#VALUE!</v>
      </c>
      <c r="W27" s="224"/>
      <c r="X27" s="225" t="e">
        <f aca="false">((BM27*BC27)+(BL27*BB27))*AH27*F27</f>
        <v>#VALUE!</v>
      </c>
      <c r="Y27" s="225" t="e">
        <f aca="false">($F27*$AH27)*((($BG27/2)*($BC27)^2)+(($BF27/2)*($BB27)^2)+($BH27*$BC27*$BB27))</f>
        <v>#VALUE!</v>
      </c>
      <c r="Z27" s="225" t="e">
        <f aca="false">($BI27*$F27*$AH27*($G$5-$BV$5))/365.25</f>
        <v>#VALUE!</v>
      </c>
      <c r="AA27" s="225" t="e">
        <f aca="false">(($BK27*$BE27)+($BJ27*$BD27))*$F27*$AH27*$AF27</f>
        <v>#VALUE!</v>
      </c>
      <c r="AB27" s="225" t="e">
        <f aca="false">BN27*(AT27-CA27)*F27*AH27</f>
        <v>#VALUE!</v>
      </c>
      <c r="AC27" s="225" t="e">
        <f aca="false">BO27*CB27*F27*AH27*CA27*($G$5-$BV$5)/365.25</f>
        <v>#NAME?</v>
      </c>
      <c r="AE27" s="101" t="n">
        <v>15</v>
      </c>
      <c r="AF27" s="101" t="e">
        <f aca="false">IF(AND(D27&gt;=$G$7,D27&lt;=$G$8),1,0)</f>
        <v>#VALUE!</v>
      </c>
      <c r="AG27" s="101" t="e">
        <f aca="false">MONTH(D27)</f>
        <v>#VALUE!</v>
      </c>
      <c r="AH27" s="101" t="e">
        <f aca="false">(EOMONTH(D27,0)-EOMONTH(D27-DAY(D27),0))*AF27</f>
        <v>#VALUE!</v>
      </c>
      <c r="AI27" s="101" t="e">
        <f aca="false">AI26+AH26</f>
        <v>#VALUE!</v>
      </c>
      <c r="AJ27" s="101" t="e">
        <f aca="false">D27-$BV$5</f>
        <v>#VALUE!</v>
      </c>
      <c r="AK27" s="226" t="e">
        <f aca="false">((AL27+AM27+AN27)/(1-0.03))-(AL27+AM27+AN27)</f>
        <v>#VALUE!</v>
      </c>
      <c r="AL27" s="92" t="e">
        <f aca="false">VLOOKUP($D27,CurveTbl,$AK$4)</f>
        <v>#VALUE!</v>
      </c>
      <c r="AM27" s="227" t="e">
        <f aca="false">VLOOKUP($D27,CurveTbl,$AH$3)</f>
        <v>#VALUE!</v>
      </c>
      <c r="AN27" s="227" t="e">
        <f aca="false">VLOOKUP($D27,CurveTbl,$AH$4)+VLOOKUP($AG27,$AL$3:$AS$15,6)</f>
        <v>#VALUE!</v>
      </c>
      <c r="AO27" s="228" t="e">
        <f aca="false">VLOOKUP($D27,CurveTbl,$AH$5)</f>
        <v>#VALUE!</v>
      </c>
      <c r="AP27" s="227" t="e">
        <f aca="false">VLOOKUP($D27,CurveTbl,$AH$6)+VLOOKUP($AG27,$AL$3:$AS$15,7)</f>
        <v>#VALUE!</v>
      </c>
      <c r="AQ27" s="92" t="e">
        <f aca="false">VLOOKUP($AG27,$AL$4:$AS$15,3)+VLOOKUP($AG27,$AL$4:$AS$15,5)+($AH$10*VLOOKUP(D27,GRITable,2))</f>
        <v>#VALUE!</v>
      </c>
      <c r="AR27" s="93" t="e">
        <f aca="false">VLOOKUP($AG27,$AL$4:$AS$15,4)</f>
        <v>#VALUE!</v>
      </c>
      <c r="AS27" s="92" t="e">
        <f aca="false">(AL27+AM27+AN27)*AR27/(1-AR27)</f>
        <v>#VALUE!</v>
      </c>
      <c r="AT27" s="93" t="e">
        <f aca="false">VLOOKUP(D27,CurveTbl,$AK$6)</f>
        <v>#VALUE!</v>
      </c>
      <c r="AU27" s="93" t="e">
        <f aca="false">(1+$AT27/2)^(-2*($D27-$G$5)/365.25)*$AF27</f>
        <v>#VALUE!</v>
      </c>
      <c r="AV27" s="91" t="e">
        <f aca="false">ROUND(G27*AR27,0)</f>
        <v>#VALUE!</v>
      </c>
      <c r="AW27" s="93" t="e">
        <f aca="false">VLOOKUP($D27,CurveTbl,$AK$8)</f>
        <v>#VALUE!</v>
      </c>
      <c r="AX27" s="93" t="e">
        <f aca="false">VLOOKUP($D27,CurveTbl,$AH$7)</f>
        <v>#VALUE!</v>
      </c>
      <c r="AY27" s="93" t="e">
        <f aca="false">VLOOKUP($D27,CurveTbl,$AH$8)</f>
        <v>#VALUE!</v>
      </c>
      <c r="AZ27" s="93"/>
      <c r="BA27" s="229"/>
      <c r="BB27" s="227" t="e">
        <f aca="false">$H27-$BV27</f>
        <v>#VALUE!</v>
      </c>
      <c r="BC27" s="227" t="e">
        <f aca="false">I27-BW27</f>
        <v>#VALUE!</v>
      </c>
      <c r="BD27" s="93" t="e">
        <f aca="false">N27-BX27</f>
        <v>#VALUE!</v>
      </c>
      <c r="BE27" s="93" t="e">
        <f aca="false">O27-BY27</f>
        <v>#VALUE!</v>
      </c>
      <c r="BF27" s="93" t="e">
        <f aca="false">xSPRDOPT($BW27,$BV27,$CG27,0,$BY27,$BX27,$BZ27,$AJ27,1,4)*$CB27</f>
        <v>#NAME?</v>
      </c>
      <c r="BG27" s="93" t="e">
        <f aca="false">xSPRDOPT($BW27,$BV27,$CG27,0,$BY27,$BX27,$BZ27,$AJ27,1,3)*$CB27</f>
        <v>#NAME?</v>
      </c>
      <c r="BH27" s="93" t="e">
        <f aca="false">IF(OR(BF27&lt;&gt;0,BG27&lt;&gt;0),xSPRDOPT($BW27,$BV27,$CG27,0,$BY27,$BX27,$BZ27,$AJ27,1,12)*$CB27,0)</f>
        <v>#NAME?</v>
      </c>
      <c r="BI27" s="93" t="e">
        <f aca="false">xSPRDOPT($BW27,$BV27,$CG27,2*LN(1+CA27/2),$BY27,$BX27,$BZ27,$AJ27,1,9)</f>
        <v>#NAME?</v>
      </c>
      <c r="BJ27" s="93" t="e">
        <f aca="false">xSPRDOPT($BW27,$BV27,$CG27,0,$BY27,$BX27,$BZ27,$AJ27,1,6)*$CB27</f>
        <v>#NAME?</v>
      </c>
      <c r="BK27" s="93" t="e">
        <f aca="false">xSPRDOPT($BW27,$BV27,$CG27,0,$BY27,$BX27,$BZ27,$AJ27,1,5)*$CB27</f>
        <v>#NAME?</v>
      </c>
      <c r="BL27" s="93" t="e">
        <f aca="false">xSPRDOPT(BW27,BV27,CG27,0,BY27,BX27,BZ27,AJ27,1,2)*CB27</f>
        <v>#NAME?</v>
      </c>
      <c r="BM27" s="93" t="e">
        <f aca="false">xSPRDOPT(BW27,BV27,CG27,0,BY27,BX27,BZ27,AJ27,1,1)*CB27</f>
        <v>#NAME?</v>
      </c>
      <c r="BN27" s="93" t="e">
        <f aca="false">IF(AH27&lt;&gt;0,xSPRDOPT($BW27,$BV27,$CG27,2*LN(1+CA27/2),$BY27,$BX27,$BZ27,$AJ27,1,8)+(AJ27/365.25)*CH27/AH27,0)</f>
        <v>#VALUE!</v>
      </c>
      <c r="BO27" s="93" t="e">
        <f aca="false">xSPRDOPT($BW27,$BV27,$CG27,0,$BY27,$BX27,$BZ27,$AJ27,1,0)</f>
        <v>#NAME?</v>
      </c>
      <c r="BP27" s="93"/>
      <c r="BQ27" s="93"/>
      <c r="BR27" s="93"/>
      <c r="BS27" s="101" t="e">
        <f aca="false">G27*AF27*AH27</f>
        <v>#VALUE!</v>
      </c>
      <c r="BV27" s="230" t="n">
        <v>4.40214035809837</v>
      </c>
      <c r="BW27" s="92" t="n">
        <v>4.4155</v>
      </c>
      <c r="BX27" s="93" t="n">
        <v>0.628251079270582</v>
      </c>
      <c r="BY27" s="93" t="n">
        <v>0.621945092170055</v>
      </c>
      <c r="BZ27" s="93" t="n">
        <v>0.99287864325662</v>
      </c>
      <c r="CA27" s="93" t="n">
        <v>0.068263969545907</v>
      </c>
      <c r="CB27" s="93" t="n">
        <v>0.987217950295506</v>
      </c>
      <c r="CC27" s="227" t="n">
        <v>-0.03</v>
      </c>
      <c r="CD27" s="227" t="n">
        <v>0.06</v>
      </c>
      <c r="CE27" s="227" t="n">
        <v>0.175</v>
      </c>
      <c r="CF27" s="227" t="n">
        <v>-0.0075</v>
      </c>
      <c r="CG27" s="227" t="n">
        <v>0.0192</v>
      </c>
      <c r="CH27" s="227" t="n">
        <v>3.06531173566755</v>
      </c>
      <c r="CI27" s="82" t="n">
        <v>4.248</v>
      </c>
    </row>
    <row r="28" customFormat="false" ht="12.75" hidden="false" customHeight="false" outlineLevel="0" collapsed="false">
      <c r="D28" s="83" t="e">
        <f aca="false">D27+AH27</f>
        <v>#VALUE!</v>
      </c>
      <c r="F28" s="84" t="e">
        <f aca="false">VLOOKUP(AG28,$AL$4:$AS$15,2)</f>
        <v>#VALUE!</v>
      </c>
      <c r="G28" s="84" t="e">
        <f aca="false">F28*$AU28</f>
        <v>#VALUE!</v>
      </c>
      <c r="H28" s="85" t="e">
        <f aca="false">(AL28+AM28+AN28)/(1-(AR28))</f>
        <v>#VALUE!</v>
      </c>
      <c r="I28" s="85" t="e">
        <f aca="false">(AL28+AO28+AP28)</f>
        <v>#VALUE!</v>
      </c>
      <c r="K28" s="85" t="e">
        <f aca="false">MAX(((I28-H28)-AQ28)*AH28*AU28,0)</f>
        <v>#VALUE!</v>
      </c>
      <c r="L28" s="220" t="e">
        <f aca="false">MAX(Q28-K28,0)</f>
        <v>#VALUE!</v>
      </c>
      <c r="M28" s="85"/>
      <c r="N28" s="231" t="e">
        <f aca="false">SQRT(($AX28^2*$AE28+$AW28^2*$AI28)/($AE28+$AI28))</f>
        <v>#VALUE!</v>
      </c>
      <c r="O28" s="231" t="e">
        <f aca="false">SQRT(($AY28^2*$AE28+$AW28^2*$AI28)/($AE28+$AI28))</f>
        <v>#VALUE!</v>
      </c>
      <c r="P28" s="94" t="e">
        <f aca="false">(VLOOKUP(AI28,CorrelationTwo,2)*(AW28^2)*AI28+VLOOKUP(D28,CorrelationOne,$AK$9)*AX28*AY28*AE28)/((AI28+AE28)*O28*N28)</f>
        <v>#VALUE!</v>
      </c>
      <c r="Q28" s="220" t="e">
        <f aca="false">xSPRDOPT(I28,H28,AQ28,0,O28,N28,P28,D28-$G$5,1,0)*AH28*AU28</f>
        <v>#VALUE!</v>
      </c>
      <c r="R28" s="223"/>
      <c r="S28" s="87" t="e">
        <f aca="false">xSPRDOPT(I28,H28,AQ28,AT28,O28,N28,P28,D28-$G$5,1,2)*AF28*F28*AH28</f>
        <v>#VALUE!</v>
      </c>
      <c r="T28" s="87" t="e">
        <f aca="false">xSPRDOPT(I28,H28,AQ28,AT28,O28,N28,P28,D28-$G$5,1,1)*AF28*F28*AH28</f>
        <v>#VALUE!</v>
      </c>
      <c r="U28" s="220"/>
      <c r="V28" s="224" t="e">
        <f aca="false">VLOOKUP($AG28,$AL$4:$AS$15,8)*AH28*AU28</f>
        <v>#VALUE!</v>
      </c>
      <c r="W28" s="224"/>
      <c r="X28" s="225" t="e">
        <f aca="false">((BM28*BC28)+(BL28*BB28))*AH28*F28</f>
        <v>#VALUE!</v>
      </c>
      <c r="Y28" s="225" t="e">
        <f aca="false">($F28*$AH28)*((($BG28/2)*($BC28)^2)+(($BF28/2)*($BB28)^2)+($BH28*$BC28*$BB28))</f>
        <v>#VALUE!</v>
      </c>
      <c r="Z28" s="225" t="e">
        <f aca="false">($BI28*$F28*$AH28*($G$5-$BV$5))/365.25</f>
        <v>#VALUE!</v>
      </c>
      <c r="AA28" s="225" t="e">
        <f aca="false">(($BK28*$BE28)+($BJ28*$BD28))*$F28*$AH28*$AF28</f>
        <v>#VALUE!</v>
      </c>
      <c r="AB28" s="225" t="e">
        <f aca="false">BN28*(AT28-CA28)*F28*AH28</f>
        <v>#VALUE!</v>
      </c>
      <c r="AC28" s="225" t="e">
        <f aca="false">BO28*CB28*F28*AH28*CA28*($G$5-$BV$5)/365.25</f>
        <v>#NAME?</v>
      </c>
      <c r="AE28" s="101" t="n">
        <v>15</v>
      </c>
      <c r="AF28" s="101" t="e">
        <f aca="false">IF(AND(D28&gt;=$G$7,D28&lt;=$G$8),1,0)</f>
        <v>#VALUE!</v>
      </c>
      <c r="AG28" s="101" t="e">
        <f aca="false">MONTH(D28)</f>
        <v>#VALUE!</v>
      </c>
      <c r="AH28" s="101" t="e">
        <f aca="false">(EOMONTH(D28,0)-EOMONTH(D28-DAY(D28),0))*AF28</f>
        <v>#VALUE!</v>
      </c>
      <c r="AI28" s="101" t="e">
        <f aca="false">AI27+AH27</f>
        <v>#VALUE!</v>
      </c>
      <c r="AJ28" s="101" t="e">
        <f aca="false">D28-$BV$5</f>
        <v>#VALUE!</v>
      </c>
      <c r="AK28" s="226" t="e">
        <f aca="false">((AL28+AM28+AN28)/(1-0.03))-(AL28+AM28+AN28)</f>
        <v>#VALUE!</v>
      </c>
      <c r="AL28" s="92" t="e">
        <f aca="false">VLOOKUP($D28,CurveTbl,$AK$4)</f>
        <v>#VALUE!</v>
      </c>
      <c r="AM28" s="227" t="e">
        <f aca="false">VLOOKUP($D28,CurveTbl,$AH$3)</f>
        <v>#VALUE!</v>
      </c>
      <c r="AN28" s="227" t="e">
        <f aca="false">VLOOKUP($D28,CurveTbl,$AH$4)+VLOOKUP($AG28,$AL$3:$AS$15,6)</f>
        <v>#VALUE!</v>
      </c>
      <c r="AO28" s="228" t="e">
        <f aca="false">VLOOKUP($D28,CurveTbl,$AH$5)</f>
        <v>#VALUE!</v>
      </c>
      <c r="AP28" s="227" t="e">
        <f aca="false">VLOOKUP($D28,CurveTbl,$AH$6)+VLOOKUP($AG28,$AL$3:$AS$15,7)</f>
        <v>#VALUE!</v>
      </c>
      <c r="AQ28" s="92" t="e">
        <f aca="false">VLOOKUP($AG28,$AL$4:$AS$15,3)+VLOOKUP($AG28,$AL$4:$AS$15,5)+($AH$10*VLOOKUP(D28,GRITable,2))</f>
        <v>#VALUE!</v>
      </c>
      <c r="AR28" s="93" t="e">
        <f aca="false">VLOOKUP($AG28,$AL$4:$AS$15,4)</f>
        <v>#VALUE!</v>
      </c>
      <c r="AS28" s="92" t="e">
        <f aca="false">(AL28+AM28+AN28)*AR28/(1-AR28)</f>
        <v>#VALUE!</v>
      </c>
      <c r="AT28" s="93" t="e">
        <f aca="false">VLOOKUP(D28,CurveTbl,$AK$6)</f>
        <v>#VALUE!</v>
      </c>
      <c r="AU28" s="93" t="e">
        <f aca="false">(1+$AT28/2)^(-2*($D28-$G$5)/365.25)*$AF28</f>
        <v>#VALUE!</v>
      </c>
      <c r="AV28" s="91" t="e">
        <f aca="false">ROUND(G28*AR28,0)</f>
        <v>#VALUE!</v>
      </c>
      <c r="AW28" s="93" t="e">
        <f aca="false">VLOOKUP($D28,CurveTbl,$AK$8)</f>
        <v>#VALUE!</v>
      </c>
      <c r="AX28" s="93" t="e">
        <f aca="false">VLOOKUP($D28,CurveTbl,$AH$7)</f>
        <v>#VALUE!</v>
      </c>
      <c r="AY28" s="93" t="e">
        <f aca="false">VLOOKUP($D28,CurveTbl,$AH$8)</f>
        <v>#VALUE!</v>
      </c>
      <c r="AZ28" s="93"/>
      <c r="BA28" s="229"/>
      <c r="BB28" s="227" t="e">
        <f aca="false">$H28-$BV28</f>
        <v>#VALUE!</v>
      </c>
      <c r="BC28" s="227" t="e">
        <f aca="false">I28-BW28</f>
        <v>#VALUE!</v>
      </c>
      <c r="BD28" s="93" t="e">
        <f aca="false">N28-BX28</f>
        <v>#VALUE!</v>
      </c>
      <c r="BE28" s="93" t="e">
        <f aca="false">O28-BY28</f>
        <v>#VALUE!</v>
      </c>
      <c r="BF28" s="93" t="e">
        <f aca="false">xSPRDOPT($BW28,$BV28,$CG28,0,$BY28,$BX28,$BZ28,$AJ28,1,4)*$CB28</f>
        <v>#NAME?</v>
      </c>
      <c r="BG28" s="93" t="e">
        <f aca="false">xSPRDOPT($BW28,$BV28,$CG28,0,$BY28,$BX28,$BZ28,$AJ28,1,3)*$CB28</f>
        <v>#NAME?</v>
      </c>
      <c r="BH28" s="93" t="e">
        <f aca="false">IF(OR(BF28&lt;&gt;0,BG28&lt;&gt;0),xSPRDOPT($BW28,$BV28,$CG28,0,$BY28,$BX28,$BZ28,$AJ28,1,12)*$CB28,0)</f>
        <v>#NAME?</v>
      </c>
      <c r="BI28" s="93" t="e">
        <f aca="false">xSPRDOPT($BW28,$BV28,$CG28,2*LN(1+CA28/2),$BY28,$BX28,$BZ28,$AJ28,1,9)</f>
        <v>#NAME?</v>
      </c>
      <c r="BJ28" s="93" t="e">
        <f aca="false">xSPRDOPT($BW28,$BV28,$CG28,0,$BY28,$BX28,$BZ28,$AJ28,1,6)*$CB28</f>
        <v>#NAME?</v>
      </c>
      <c r="BK28" s="93" t="e">
        <f aca="false">xSPRDOPT($BW28,$BV28,$CG28,0,$BY28,$BX28,$BZ28,$AJ28,1,5)*$CB28</f>
        <v>#NAME?</v>
      </c>
      <c r="BL28" s="93" t="e">
        <f aca="false">xSPRDOPT(BW28,BV28,CG28,0,BY28,BX28,BZ28,AJ28,1,2)*CB28</f>
        <v>#NAME?</v>
      </c>
      <c r="BM28" s="93" t="e">
        <f aca="false">xSPRDOPT(BW28,BV28,CG28,0,BY28,BX28,BZ28,AJ28,1,1)*CB28</f>
        <v>#NAME?</v>
      </c>
      <c r="BN28" s="93" t="e">
        <f aca="false">IF(AH28&lt;&gt;0,xSPRDOPT($BW28,$BV28,$CG28,2*LN(1+CA28/2),$BY28,$BX28,$BZ28,$AJ28,1,8)+(AJ28/365.25)*CH28/AH28,0)</f>
        <v>#VALUE!</v>
      </c>
      <c r="BO28" s="93" t="e">
        <f aca="false">xSPRDOPT($BW28,$BV28,$CG28,0,$BY28,$BX28,$BZ28,$AJ28,1,0)</f>
        <v>#NAME?</v>
      </c>
      <c r="BP28" s="93"/>
      <c r="BQ28" s="93"/>
      <c r="BR28" s="93"/>
      <c r="BS28" s="101" t="e">
        <f aca="false">G28*AF28*AH28</f>
        <v>#VALUE!</v>
      </c>
      <c r="BV28" s="230" t="n">
        <v>4.40214035809837</v>
      </c>
      <c r="BW28" s="92" t="n">
        <v>4.4155</v>
      </c>
      <c r="BX28" s="93" t="n">
        <v>0.628251079270582</v>
      </c>
      <c r="BY28" s="93" t="n">
        <v>0.621945092170055</v>
      </c>
      <c r="BZ28" s="93" t="n">
        <v>0.99287864325662</v>
      </c>
      <c r="CA28" s="93" t="n">
        <v>0.068263969545907</v>
      </c>
      <c r="CB28" s="93" t="n">
        <v>0.987217950295506</v>
      </c>
      <c r="CC28" s="227" t="n">
        <v>-0.03</v>
      </c>
      <c r="CD28" s="227" t="n">
        <v>0.06</v>
      </c>
      <c r="CE28" s="227" t="n">
        <v>0.175</v>
      </c>
      <c r="CF28" s="227" t="n">
        <v>-0.0075</v>
      </c>
      <c r="CG28" s="227" t="n">
        <v>0.0192</v>
      </c>
      <c r="CH28" s="227" t="n">
        <v>3.06531173566755</v>
      </c>
      <c r="CI28" s="82" t="n">
        <v>4.248</v>
      </c>
    </row>
    <row r="29" customFormat="false" ht="12.75" hidden="false" customHeight="false" outlineLevel="0" collapsed="false">
      <c r="D29" s="83" t="e">
        <f aca="false">D28+AH28</f>
        <v>#VALUE!</v>
      </c>
      <c r="F29" s="84" t="e">
        <f aca="false">VLOOKUP(AG29,$AL$4:$AS$15,2)</f>
        <v>#VALUE!</v>
      </c>
      <c r="G29" s="84" t="e">
        <f aca="false">F29*$AU29</f>
        <v>#VALUE!</v>
      </c>
      <c r="H29" s="85" t="e">
        <f aca="false">(AL29+AM29+AN29)/(1-(AR29))</f>
        <v>#VALUE!</v>
      </c>
      <c r="I29" s="85" t="e">
        <f aca="false">(AL29+AO29+AP29)</f>
        <v>#VALUE!</v>
      </c>
      <c r="K29" s="85" t="e">
        <f aca="false">MAX(((I29-H29)-AQ29)*AH29*AU29,0)</f>
        <v>#VALUE!</v>
      </c>
      <c r="L29" s="220" t="e">
        <f aca="false">MAX(Q29-K29,0)</f>
        <v>#VALUE!</v>
      </c>
      <c r="M29" s="85"/>
      <c r="N29" s="231" t="e">
        <f aca="false">SQRT(($AX29^2*$AE29+$AW29^2*$AI29)/($AE29+$AI29))</f>
        <v>#VALUE!</v>
      </c>
      <c r="O29" s="231" t="e">
        <f aca="false">SQRT(($AY29^2*$AE29+$AW29^2*$AI29)/($AE29+$AI29))</f>
        <v>#VALUE!</v>
      </c>
      <c r="P29" s="94" t="e">
        <f aca="false">(VLOOKUP(AI29,CorrelationTwo,2)*(AW29^2)*AI29+VLOOKUP(D29,CorrelationOne,$AK$9)*AX29*AY29*AE29)/((AI29+AE29)*O29*N29)</f>
        <v>#VALUE!</v>
      </c>
      <c r="Q29" s="220" t="e">
        <f aca="false">xSPRDOPT(I29,H29,AQ29,0,O29,N29,P29,D29-$G$5,1,0)*AH29*AU29</f>
        <v>#VALUE!</v>
      </c>
      <c r="R29" s="223"/>
      <c r="S29" s="87" t="e">
        <f aca="false">xSPRDOPT(I29,H29,AQ29,AT29,O29,N29,P29,D29-$G$5,1,2)*AF29*F29*AH29</f>
        <v>#VALUE!</v>
      </c>
      <c r="T29" s="87" t="e">
        <f aca="false">xSPRDOPT(I29,H29,AQ29,AT29,O29,N29,P29,D29-$G$5,1,1)*AF29*F29*AH29</f>
        <v>#VALUE!</v>
      </c>
      <c r="U29" s="220"/>
      <c r="V29" s="224" t="e">
        <f aca="false">VLOOKUP($AG29,$AL$4:$AS$15,8)*AH29*AU29</f>
        <v>#VALUE!</v>
      </c>
      <c r="W29" s="224"/>
      <c r="X29" s="225" t="e">
        <f aca="false">((BM29*BC29)+(BL29*BB29))*AH29*F29</f>
        <v>#VALUE!</v>
      </c>
      <c r="Y29" s="225" t="e">
        <f aca="false">($F29*$AH29)*((($BG29/2)*($BC29)^2)+(($BF29/2)*($BB29)^2)+($BH29*$BC29*$BB29))</f>
        <v>#VALUE!</v>
      </c>
      <c r="Z29" s="225" t="e">
        <f aca="false">($BI29*$F29*$AH29*($G$5-$BV$5))/365.25</f>
        <v>#VALUE!</v>
      </c>
      <c r="AA29" s="225" t="e">
        <f aca="false">(($BK29*$BE29)+($BJ29*$BD29))*$F29*$AH29*$AF29</f>
        <v>#VALUE!</v>
      </c>
      <c r="AB29" s="225" t="e">
        <f aca="false">BN29*(AT29-CA29)*F29*AH29</f>
        <v>#VALUE!</v>
      </c>
      <c r="AC29" s="225" t="e">
        <f aca="false">BO29*CB29*F29*AH29*CA29*($G$5-$BV$5)/365.25</f>
        <v>#NAME?</v>
      </c>
      <c r="AE29" s="101" t="n">
        <v>15</v>
      </c>
      <c r="AF29" s="101" t="e">
        <f aca="false">IF(AND(D29&gt;=$G$7,D29&lt;=$G$8),1,0)</f>
        <v>#VALUE!</v>
      </c>
      <c r="AG29" s="101" t="e">
        <f aca="false">MONTH(D29)</f>
        <v>#VALUE!</v>
      </c>
      <c r="AH29" s="101" t="e">
        <f aca="false">(EOMONTH(D29,0)-EOMONTH(D29-DAY(D29),0))*AF29</f>
        <v>#VALUE!</v>
      </c>
      <c r="AI29" s="101" t="e">
        <f aca="false">AI28+AH28</f>
        <v>#VALUE!</v>
      </c>
      <c r="AJ29" s="101" t="e">
        <f aca="false">D29-$BV$5</f>
        <v>#VALUE!</v>
      </c>
      <c r="AK29" s="226" t="e">
        <f aca="false">((AL29+AM29+AN29)/(1-0.03))-(AL29+AM29+AN29)</f>
        <v>#VALUE!</v>
      </c>
      <c r="AL29" s="92" t="e">
        <f aca="false">VLOOKUP($D29,CurveTbl,$AK$4)</f>
        <v>#VALUE!</v>
      </c>
      <c r="AM29" s="227" t="e">
        <f aca="false">VLOOKUP($D29,CurveTbl,$AH$3)</f>
        <v>#VALUE!</v>
      </c>
      <c r="AN29" s="227" t="e">
        <f aca="false">VLOOKUP($D29,CurveTbl,$AH$4)+VLOOKUP($AG29,$AL$3:$AS$15,6)</f>
        <v>#VALUE!</v>
      </c>
      <c r="AO29" s="228" t="e">
        <f aca="false">VLOOKUP($D29,CurveTbl,$AH$5)</f>
        <v>#VALUE!</v>
      </c>
      <c r="AP29" s="227" t="e">
        <f aca="false">VLOOKUP($D29,CurveTbl,$AH$6)+VLOOKUP($AG29,$AL$3:$AS$15,7)</f>
        <v>#VALUE!</v>
      </c>
      <c r="AQ29" s="92" t="e">
        <f aca="false">VLOOKUP($AG29,$AL$4:$AS$15,3)+VLOOKUP($AG29,$AL$4:$AS$15,5)+($AH$10*VLOOKUP(D29,GRITable,2))</f>
        <v>#VALUE!</v>
      </c>
      <c r="AR29" s="93" t="e">
        <f aca="false">VLOOKUP($AG29,$AL$4:$AS$15,4)</f>
        <v>#VALUE!</v>
      </c>
      <c r="AS29" s="92" t="e">
        <f aca="false">(AL29+AM29+AN29)*AR29/(1-AR29)</f>
        <v>#VALUE!</v>
      </c>
      <c r="AT29" s="93" t="e">
        <f aca="false">VLOOKUP(D29,CurveTbl,$AK$6)</f>
        <v>#VALUE!</v>
      </c>
      <c r="AU29" s="93" t="e">
        <f aca="false">(1+$AT29/2)^(-2*($D29-$G$5)/365.25)*$AF29</f>
        <v>#VALUE!</v>
      </c>
      <c r="AV29" s="91" t="e">
        <f aca="false">ROUND(G29*AR29,0)</f>
        <v>#VALUE!</v>
      </c>
      <c r="AW29" s="93" t="e">
        <f aca="false">VLOOKUP($D29,CurveTbl,$AK$8)</f>
        <v>#VALUE!</v>
      </c>
      <c r="AX29" s="93" t="e">
        <f aca="false">VLOOKUP($D29,CurveTbl,$AH$7)</f>
        <v>#VALUE!</v>
      </c>
      <c r="AY29" s="93" t="e">
        <f aca="false">VLOOKUP($D29,CurveTbl,$AH$8)</f>
        <v>#VALUE!</v>
      </c>
      <c r="AZ29" s="93"/>
      <c r="BA29" s="229"/>
      <c r="BB29" s="227" t="e">
        <f aca="false">$H29-$BV29</f>
        <v>#VALUE!</v>
      </c>
      <c r="BC29" s="227" t="e">
        <f aca="false">I29-BW29</f>
        <v>#VALUE!</v>
      </c>
      <c r="BD29" s="93" t="e">
        <f aca="false">N29-BX29</f>
        <v>#VALUE!</v>
      </c>
      <c r="BE29" s="93" t="e">
        <f aca="false">O29-BY29</f>
        <v>#VALUE!</v>
      </c>
      <c r="BF29" s="93" t="e">
        <f aca="false">xSPRDOPT($BW29,$BV29,$CG29,0,$BY29,$BX29,$BZ29,$AJ29,1,4)*$CB29</f>
        <v>#NAME?</v>
      </c>
      <c r="BG29" s="93" t="e">
        <f aca="false">xSPRDOPT($BW29,$BV29,$CG29,0,$BY29,$BX29,$BZ29,$AJ29,1,3)*$CB29</f>
        <v>#NAME?</v>
      </c>
      <c r="BH29" s="93" t="e">
        <f aca="false">IF(OR(BF29&lt;&gt;0,BG29&lt;&gt;0),xSPRDOPT($BW29,$BV29,$CG29,0,$BY29,$BX29,$BZ29,$AJ29,1,12)*$CB29,0)</f>
        <v>#NAME?</v>
      </c>
      <c r="BI29" s="93" t="e">
        <f aca="false">xSPRDOPT($BW29,$BV29,$CG29,2*LN(1+CA29/2),$BY29,$BX29,$BZ29,$AJ29,1,9)</f>
        <v>#NAME?</v>
      </c>
      <c r="BJ29" s="93" t="e">
        <f aca="false">xSPRDOPT($BW29,$BV29,$CG29,0,$BY29,$BX29,$BZ29,$AJ29,1,6)*$CB29</f>
        <v>#NAME?</v>
      </c>
      <c r="BK29" s="93" t="e">
        <f aca="false">xSPRDOPT($BW29,$BV29,$CG29,0,$BY29,$BX29,$BZ29,$AJ29,1,5)*$CB29</f>
        <v>#NAME?</v>
      </c>
      <c r="BL29" s="93" t="e">
        <f aca="false">xSPRDOPT(BW29,BV29,CG29,0,BY29,BX29,BZ29,AJ29,1,2)*CB29</f>
        <v>#NAME?</v>
      </c>
      <c r="BM29" s="93" t="e">
        <f aca="false">xSPRDOPT(BW29,BV29,CG29,0,BY29,BX29,BZ29,AJ29,1,1)*CB29</f>
        <v>#NAME?</v>
      </c>
      <c r="BN29" s="93" t="e">
        <f aca="false">IF(AH29&lt;&gt;0,xSPRDOPT($BW29,$BV29,$CG29,2*LN(1+CA29/2),$BY29,$BX29,$BZ29,$AJ29,1,8)+(AJ29/365.25)*CH29/AH29,0)</f>
        <v>#VALUE!</v>
      </c>
      <c r="BO29" s="93" t="e">
        <f aca="false">xSPRDOPT($BW29,$BV29,$CG29,0,$BY29,$BX29,$BZ29,$AJ29,1,0)</f>
        <v>#NAME?</v>
      </c>
      <c r="BP29" s="93"/>
      <c r="BQ29" s="93"/>
      <c r="BR29" s="93"/>
      <c r="BS29" s="101" t="e">
        <f aca="false">G29*AF29*AH29</f>
        <v>#VALUE!</v>
      </c>
      <c r="BV29" s="230" t="n">
        <v>4.40214035809837</v>
      </c>
      <c r="BW29" s="92" t="n">
        <v>4.4155</v>
      </c>
      <c r="BX29" s="93" t="n">
        <v>0.628251079270582</v>
      </c>
      <c r="BY29" s="93" t="n">
        <v>0.621945092170055</v>
      </c>
      <c r="BZ29" s="93" t="n">
        <v>0.99287864325662</v>
      </c>
      <c r="CA29" s="93" t="n">
        <v>0.068263969545907</v>
      </c>
      <c r="CB29" s="93" t="n">
        <v>0.987217950295506</v>
      </c>
      <c r="CC29" s="227" t="n">
        <v>-0.03</v>
      </c>
      <c r="CD29" s="227" t="n">
        <v>0.06</v>
      </c>
      <c r="CE29" s="227" t="n">
        <v>0.175</v>
      </c>
      <c r="CF29" s="227" t="n">
        <v>-0.0075</v>
      </c>
      <c r="CG29" s="227" t="n">
        <v>0.0192</v>
      </c>
      <c r="CH29" s="227" t="n">
        <v>3.06531173566755</v>
      </c>
      <c r="CI29" s="82" t="n">
        <v>4.248</v>
      </c>
    </row>
    <row r="30" customFormat="false" ht="12.75" hidden="false" customHeight="false" outlineLevel="0" collapsed="false">
      <c r="D30" s="83" t="e">
        <f aca="false">D29+AH29</f>
        <v>#VALUE!</v>
      </c>
      <c r="F30" s="84" t="e">
        <f aca="false">VLOOKUP(AG30,$AL$4:$AS$15,2)</f>
        <v>#VALUE!</v>
      </c>
      <c r="G30" s="84" t="e">
        <f aca="false">F30*$AU30</f>
        <v>#VALUE!</v>
      </c>
      <c r="H30" s="85" t="e">
        <f aca="false">(AL30+AM30+AN30)/(1-(AR30))</f>
        <v>#VALUE!</v>
      </c>
      <c r="I30" s="85" t="e">
        <f aca="false">(AL30+AO30+AP30)</f>
        <v>#VALUE!</v>
      </c>
      <c r="K30" s="85" t="e">
        <f aca="false">MAX(((I30-H30)-AQ30)*AH30*AU30,0)</f>
        <v>#VALUE!</v>
      </c>
      <c r="L30" s="220" t="e">
        <f aca="false">MAX(Q30-K30,0)</f>
        <v>#VALUE!</v>
      </c>
      <c r="M30" s="85"/>
      <c r="N30" s="231" t="e">
        <f aca="false">SQRT(($AX30^2*$AE30+$AW30^2*$AI30)/($AE30+$AI30))</f>
        <v>#VALUE!</v>
      </c>
      <c r="O30" s="231" t="e">
        <f aca="false">SQRT(($AY30^2*$AE30+$AW30^2*$AI30)/($AE30+$AI30))</f>
        <v>#VALUE!</v>
      </c>
      <c r="P30" s="94" t="e">
        <f aca="false">(VLOOKUP(AI30,CorrelationTwo,2)*(AW30^2)*AI30+VLOOKUP(D30,CorrelationOne,$AK$9)*AX30*AY30*AE30)/((AI30+AE30)*O30*N30)</f>
        <v>#VALUE!</v>
      </c>
      <c r="Q30" s="220" t="e">
        <f aca="false">xSPRDOPT(I30,H30,AQ30,0,O30,N30,P30,D30-$G$5,1,0)*AH30*AU30</f>
        <v>#VALUE!</v>
      </c>
      <c r="R30" s="223"/>
      <c r="S30" s="87" t="e">
        <f aca="false">xSPRDOPT(I30,H30,AQ30,AT30,O30,N30,P30,D30-$G$5,1,2)*AF30*F30*AH30</f>
        <v>#VALUE!</v>
      </c>
      <c r="T30" s="87" t="e">
        <f aca="false">xSPRDOPT(I30,H30,AQ30,AT30,O30,N30,P30,D30-$G$5,1,1)*AF30*F30*AH30</f>
        <v>#VALUE!</v>
      </c>
      <c r="U30" s="220"/>
      <c r="V30" s="224" t="e">
        <f aca="false">VLOOKUP($AG30,$AL$4:$AS$15,8)*AH30*AU30</f>
        <v>#VALUE!</v>
      </c>
      <c r="W30" s="224"/>
      <c r="X30" s="225" t="e">
        <f aca="false">((BM30*BC30)+(BL30*BB30))*AH30*F30</f>
        <v>#VALUE!</v>
      </c>
      <c r="Y30" s="225" t="e">
        <f aca="false">($F30*$AH30)*((($BG30/2)*($BC30)^2)+(($BF30/2)*($BB30)^2)+($BH30*$BC30*$BB30))</f>
        <v>#VALUE!</v>
      </c>
      <c r="Z30" s="225" t="e">
        <f aca="false">($BI30*$F30*$AH30*($G$5-$BV$5))/365.25</f>
        <v>#VALUE!</v>
      </c>
      <c r="AA30" s="225" t="e">
        <f aca="false">(($BK30*$BE30)+($BJ30*$BD30))*$F30*$AH30*$AF30</f>
        <v>#VALUE!</v>
      </c>
      <c r="AB30" s="225" t="e">
        <f aca="false">BN30*(AT30-CA30)*F30*AH30</f>
        <v>#VALUE!</v>
      </c>
      <c r="AC30" s="225" t="e">
        <f aca="false">BO30*CB30*F30*AH30*CA30*($G$5-$BV$5)/365.25</f>
        <v>#NAME?</v>
      </c>
      <c r="AE30" s="101" t="n">
        <v>15</v>
      </c>
      <c r="AF30" s="101" t="e">
        <f aca="false">IF(AND(D30&gt;=$G$7,D30&lt;=$G$8),1,0)</f>
        <v>#VALUE!</v>
      </c>
      <c r="AG30" s="101" t="e">
        <f aca="false">MONTH(D30)</f>
        <v>#VALUE!</v>
      </c>
      <c r="AH30" s="101" t="e">
        <f aca="false">(EOMONTH(D30,0)-EOMONTH(D30-DAY(D30),0))*AF30</f>
        <v>#VALUE!</v>
      </c>
      <c r="AI30" s="101" t="e">
        <f aca="false">AI29+AH29</f>
        <v>#VALUE!</v>
      </c>
      <c r="AJ30" s="101" t="e">
        <f aca="false">D30-$BV$5</f>
        <v>#VALUE!</v>
      </c>
      <c r="AK30" s="226" t="e">
        <f aca="false">((AL30+AM30+AN30)/(1-0.03))-(AL30+AM30+AN30)</f>
        <v>#VALUE!</v>
      </c>
      <c r="AL30" s="92" t="e">
        <f aca="false">VLOOKUP($D30,CurveTbl,$AK$4)</f>
        <v>#VALUE!</v>
      </c>
      <c r="AM30" s="227" t="e">
        <f aca="false">VLOOKUP($D30,CurveTbl,$AH$3)</f>
        <v>#VALUE!</v>
      </c>
      <c r="AN30" s="227" t="e">
        <f aca="false">VLOOKUP($D30,CurveTbl,$AH$4)+VLOOKUP($AG30,$AL$3:$AS$15,6)</f>
        <v>#VALUE!</v>
      </c>
      <c r="AO30" s="228" t="e">
        <f aca="false">VLOOKUP($D30,CurveTbl,$AH$5)</f>
        <v>#VALUE!</v>
      </c>
      <c r="AP30" s="227" t="e">
        <f aca="false">VLOOKUP($D30,CurveTbl,$AH$6)+VLOOKUP($AG30,$AL$3:$AS$15,7)</f>
        <v>#VALUE!</v>
      </c>
      <c r="AQ30" s="92" t="e">
        <f aca="false">VLOOKUP($AG30,$AL$4:$AS$15,3)+VLOOKUP($AG30,$AL$4:$AS$15,5)+($AH$10*VLOOKUP(D30,GRITable,2))</f>
        <v>#VALUE!</v>
      </c>
      <c r="AR30" s="93" t="e">
        <f aca="false">VLOOKUP($AG30,$AL$4:$AS$15,4)</f>
        <v>#VALUE!</v>
      </c>
      <c r="AS30" s="92" t="e">
        <f aca="false">(AL30+AM30+AN30)*AR30/(1-AR30)</f>
        <v>#VALUE!</v>
      </c>
      <c r="AT30" s="93" t="e">
        <f aca="false">VLOOKUP(D30,CurveTbl,$AK$6)</f>
        <v>#VALUE!</v>
      </c>
      <c r="AU30" s="93" t="e">
        <f aca="false">(1+$AT30/2)^(-2*($D30-$G$5)/365.25)*$AF30</f>
        <v>#VALUE!</v>
      </c>
      <c r="AV30" s="91" t="e">
        <f aca="false">ROUND(G30*AR30,0)</f>
        <v>#VALUE!</v>
      </c>
      <c r="AW30" s="93" t="e">
        <f aca="false">VLOOKUP($D30,CurveTbl,$AK$8)</f>
        <v>#VALUE!</v>
      </c>
      <c r="AX30" s="93" t="e">
        <f aca="false">VLOOKUP($D30,CurveTbl,$AH$7)</f>
        <v>#VALUE!</v>
      </c>
      <c r="AY30" s="93" t="e">
        <f aca="false">VLOOKUP($D30,CurveTbl,$AH$8)</f>
        <v>#VALUE!</v>
      </c>
      <c r="AZ30" s="93"/>
      <c r="BA30" s="229"/>
      <c r="BB30" s="227" t="e">
        <f aca="false">$H30-$BV30</f>
        <v>#VALUE!</v>
      </c>
      <c r="BC30" s="227" t="e">
        <f aca="false">I30-BW30</f>
        <v>#VALUE!</v>
      </c>
      <c r="BD30" s="93" t="e">
        <f aca="false">N30-BX30</f>
        <v>#VALUE!</v>
      </c>
      <c r="BE30" s="93" t="e">
        <f aca="false">O30-BY30</f>
        <v>#VALUE!</v>
      </c>
      <c r="BF30" s="93" t="e">
        <f aca="false">xSPRDOPT($BW30,$BV30,$CG30,0,$BY30,$BX30,$BZ30,$AJ30,1,4)*$CB30</f>
        <v>#NAME?</v>
      </c>
      <c r="BG30" s="93" t="e">
        <f aca="false">xSPRDOPT($BW30,$BV30,$CG30,0,$BY30,$BX30,$BZ30,$AJ30,1,3)*$CB30</f>
        <v>#NAME?</v>
      </c>
      <c r="BH30" s="93" t="e">
        <f aca="false">IF(OR(BF30&lt;&gt;0,BG30&lt;&gt;0),xSPRDOPT($BW30,$BV30,$CG30,0,$BY30,$BX30,$BZ30,$AJ30,1,12)*$CB30,0)</f>
        <v>#NAME?</v>
      </c>
      <c r="BI30" s="93" t="e">
        <f aca="false">xSPRDOPT($BW30,$BV30,$CG30,2*LN(1+CA30/2),$BY30,$BX30,$BZ30,$AJ30,1,9)</f>
        <v>#NAME?</v>
      </c>
      <c r="BJ30" s="93" t="e">
        <f aca="false">xSPRDOPT($BW30,$BV30,$CG30,0,$BY30,$BX30,$BZ30,$AJ30,1,6)*$CB30</f>
        <v>#NAME?</v>
      </c>
      <c r="BK30" s="93" t="e">
        <f aca="false">xSPRDOPT($BW30,$BV30,$CG30,0,$BY30,$BX30,$BZ30,$AJ30,1,5)*$CB30</f>
        <v>#NAME?</v>
      </c>
      <c r="BL30" s="93" t="e">
        <f aca="false">xSPRDOPT(BW30,BV30,CG30,0,BY30,BX30,BZ30,AJ30,1,2)*CB30</f>
        <v>#NAME?</v>
      </c>
      <c r="BM30" s="93" t="e">
        <f aca="false">xSPRDOPT(BW30,BV30,CG30,0,BY30,BX30,BZ30,AJ30,1,1)*CB30</f>
        <v>#NAME?</v>
      </c>
      <c r="BN30" s="93" t="e">
        <f aca="false">IF(AH30&lt;&gt;0,xSPRDOPT($BW30,$BV30,$CG30,2*LN(1+CA30/2),$BY30,$BX30,$BZ30,$AJ30,1,8)+(AJ30/365.25)*CH30/AH30,0)</f>
        <v>#VALUE!</v>
      </c>
      <c r="BO30" s="93" t="e">
        <f aca="false">xSPRDOPT($BW30,$BV30,$CG30,0,$BY30,$BX30,$BZ30,$AJ30,1,0)</f>
        <v>#NAME?</v>
      </c>
      <c r="BP30" s="93"/>
      <c r="BQ30" s="93"/>
      <c r="BR30" s="93"/>
      <c r="BS30" s="101" t="e">
        <f aca="false">G30*AF30*AH30</f>
        <v>#VALUE!</v>
      </c>
      <c r="BV30" s="230" t="n">
        <v>4.40214035809837</v>
      </c>
      <c r="BW30" s="92" t="n">
        <v>4.4155</v>
      </c>
      <c r="BX30" s="93" t="n">
        <v>0.628251079270582</v>
      </c>
      <c r="BY30" s="93" t="n">
        <v>0.621945092170055</v>
      </c>
      <c r="BZ30" s="93" t="n">
        <v>0.99287864325662</v>
      </c>
      <c r="CA30" s="93" t="n">
        <v>0.068263969545907</v>
      </c>
      <c r="CB30" s="93" t="n">
        <v>0.987217950295506</v>
      </c>
      <c r="CC30" s="227" t="n">
        <v>-0.03</v>
      </c>
      <c r="CD30" s="227" t="n">
        <v>0.06</v>
      </c>
      <c r="CE30" s="227" t="n">
        <v>0.175</v>
      </c>
      <c r="CF30" s="227" t="n">
        <v>-0.0075</v>
      </c>
      <c r="CG30" s="227" t="n">
        <v>0.0192</v>
      </c>
      <c r="CH30" s="227" t="n">
        <v>3.06531173566755</v>
      </c>
      <c r="CI30" s="82" t="n">
        <v>4.248</v>
      </c>
    </row>
    <row r="31" customFormat="false" ht="12.75" hidden="false" customHeight="false" outlineLevel="0" collapsed="false">
      <c r="D31" s="83" t="e">
        <f aca="false">D30+AH30</f>
        <v>#VALUE!</v>
      </c>
      <c r="F31" s="84" t="e">
        <f aca="false">VLOOKUP(AG31,$AL$4:$AS$15,2)</f>
        <v>#VALUE!</v>
      </c>
      <c r="G31" s="84" t="e">
        <f aca="false">F31*$AU31</f>
        <v>#VALUE!</v>
      </c>
      <c r="H31" s="85" t="e">
        <f aca="false">(AL31+AM31+AN31)/(1-(AR31))</f>
        <v>#VALUE!</v>
      </c>
      <c r="I31" s="85" t="e">
        <f aca="false">(AL31+AO31+AP31)</f>
        <v>#VALUE!</v>
      </c>
      <c r="K31" s="85" t="e">
        <f aca="false">MAX(((I31-H31)-AQ31)*AH31*AU31,0)</f>
        <v>#VALUE!</v>
      </c>
      <c r="L31" s="220" t="e">
        <f aca="false">MAX(Q31-K31,0)</f>
        <v>#VALUE!</v>
      </c>
      <c r="M31" s="85"/>
      <c r="N31" s="231" t="e">
        <f aca="false">SQRT(($AX31^2*$AE31+$AW31^2*$AI31)/($AE31+$AI31))</f>
        <v>#VALUE!</v>
      </c>
      <c r="O31" s="231" t="e">
        <f aca="false">SQRT(($AY31^2*$AE31+$AW31^2*$AI31)/($AE31+$AI31))</f>
        <v>#VALUE!</v>
      </c>
      <c r="P31" s="94" t="e">
        <f aca="false">(VLOOKUP(AI31,CorrelationTwo,2)*(AW31^2)*AI31+VLOOKUP(D31,CorrelationOne,$AK$9)*AX31*AY31*AE31)/((AI31+AE31)*O31*N31)</f>
        <v>#VALUE!</v>
      </c>
      <c r="Q31" s="220" t="e">
        <f aca="false">xSPRDOPT(I31,H31,AQ31,0,O31,N31,P31,D31-$G$5,1,0)*AH31*AU31</f>
        <v>#VALUE!</v>
      </c>
      <c r="R31" s="223"/>
      <c r="S31" s="87" t="e">
        <f aca="false">xSPRDOPT(I31,H31,AQ31,AT31,O31,N31,P31,D31-$G$5,1,2)*AF31*F31*AH31</f>
        <v>#VALUE!</v>
      </c>
      <c r="T31" s="87" t="e">
        <f aca="false">xSPRDOPT(I31,H31,AQ31,AT31,O31,N31,P31,D31-$G$5,1,1)*AF31*F31*AH31</f>
        <v>#VALUE!</v>
      </c>
      <c r="U31" s="220"/>
      <c r="V31" s="224" t="e">
        <f aca="false">VLOOKUP($AG31,$AL$4:$AS$15,8)*AH31*AU31</f>
        <v>#VALUE!</v>
      </c>
      <c r="W31" s="224"/>
      <c r="X31" s="225" t="e">
        <f aca="false">((BM31*BC31)+(BL31*BB31))*AH31*F31</f>
        <v>#VALUE!</v>
      </c>
      <c r="Y31" s="225" t="e">
        <f aca="false">($F31*$AH31)*((($BG31/2)*($BC31)^2)+(($BF31/2)*($BB31)^2)+($BH31*$BC31*$BB31))</f>
        <v>#VALUE!</v>
      </c>
      <c r="Z31" s="225" t="e">
        <f aca="false">($BI31*$F31*$AH31*($G$5-$BV$5))/365.25</f>
        <v>#VALUE!</v>
      </c>
      <c r="AA31" s="225" t="e">
        <f aca="false">(($BK31*$BE31)+($BJ31*$BD31))*$F31*$AH31*$AF31</f>
        <v>#VALUE!</v>
      </c>
      <c r="AB31" s="225" t="e">
        <f aca="false">BN31*(AT31-CA31)*F31*AH31</f>
        <v>#VALUE!</v>
      </c>
      <c r="AC31" s="225" t="e">
        <f aca="false">BO31*CB31*F31*AH31*CA31*($G$5-$BV$5)/365.25</f>
        <v>#NAME?</v>
      </c>
      <c r="AE31" s="101" t="n">
        <v>15</v>
      </c>
      <c r="AF31" s="101" t="e">
        <f aca="false">IF(AND(D31&gt;=$G$7,D31&lt;=$G$8),1,0)</f>
        <v>#VALUE!</v>
      </c>
      <c r="AG31" s="101" t="e">
        <f aca="false">MONTH(D31)</f>
        <v>#VALUE!</v>
      </c>
      <c r="AH31" s="101" t="e">
        <f aca="false">(EOMONTH(D31,0)-EOMONTH(D31-DAY(D31),0))*AF31</f>
        <v>#VALUE!</v>
      </c>
      <c r="AI31" s="101" t="e">
        <f aca="false">AI30+AH30</f>
        <v>#VALUE!</v>
      </c>
      <c r="AJ31" s="101" t="e">
        <f aca="false">D31-$BV$5</f>
        <v>#VALUE!</v>
      </c>
      <c r="AK31" s="226" t="e">
        <f aca="false">((AL31+AM31+AN31)/(1-0.03))-(AL31+AM31+AN31)</f>
        <v>#VALUE!</v>
      </c>
      <c r="AL31" s="92" t="e">
        <f aca="false">VLOOKUP($D31,CurveTbl,$AK$4)</f>
        <v>#VALUE!</v>
      </c>
      <c r="AM31" s="227" t="e">
        <f aca="false">VLOOKUP($D31,CurveTbl,$AH$3)</f>
        <v>#VALUE!</v>
      </c>
      <c r="AN31" s="227" t="e">
        <f aca="false">VLOOKUP($D31,CurveTbl,$AH$4)+VLOOKUP($AG31,$AL$3:$AS$15,6)</f>
        <v>#VALUE!</v>
      </c>
      <c r="AO31" s="228" t="e">
        <f aca="false">VLOOKUP($D31,CurveTbl,$AH$5)</f>
        <v>#VALUE!</v>
      </c>
      <c r="AP31" s="227" t="e">
        <f aca="false">VLOOKUP($D31,CurveTbl,$AH$6)+VLOOKUP($AG31,$AL$3:$AS$15,7)</f>
        <v>#VALUE!</v>
      </c>
      <c r="AQ31" s="92" t="e">
        <f aca="false">VLOOKUP($AG31,$AL$4:$AS$15,3)+VLOOKUP($AG31,$AL$4:$AS$15,5)+($AH$10*VLOOKUP(D31,GRITable,2))</f>
        <v>#VALUE!</v>
      </c>
      <c r="AR31" s="93" t="e">
        <f aca="false">VLOOKUP($AG31,$AL$4:$AS$15,4)</f>
        <v>#VALUE!</v>
      </c>
      <c r="AS31" s="92" t="e">
        <f aca="false">(AL31+AM31+AN31)*AR31/(1-AR31)</f>
        <v>#VALUE!</v>
      </c>
      <c r="AT31" s="93" t="e">
        <f aca="false">VLOOKUP(D31,CurveTbl,$AK$6)</f>
        <v>#VALUE!</v>
      </c>
      <c r="AU31" s="93" t="e">
        <f aca="false">(1+$AT31/2)^(-2*($D31-$G$5)/365.25)*$AF31</f>
        <v>#VALUE!</v>
      </c>
      <c r="AV31" s="91" t="e">
        <f aca="false">ROUND(G31*AR31,0)</f>
        <v>#VALUE!</v>
      </c>
      <c r="AW31" s="93" t="e">
        <f aca="false">VLOOKUP($D31,CurveTbl,$AK$8)</f>
        <v>#VALUE!</v>
      </c>
      <c r="AX31" s="93" t="e">
        <f aca="false">VLOOKUP($D31,CurveTbl,$AH$7)</f>
        <v>#VALUE!</v>
      </c>
      <c r="AY31" s="93" t="e">
        <f aca="false">VLOOKUP($D31,CurveTbl,$AH$8)</f>
        <v>#VALUE!</v>
      </c>
      <c r="AZ31" s="93"/>
      <c r="BA31" s="229"/>
      <c r="BB31" s="227" t="e">
        <f aca="false">$H31-$BV31</f>
        <v>#VALUE!</v>
      </c>
      <c r="BC31" s="227" t="e">
        <f aca="false">I31-BW31</f>
        <v>#VALUE!</v>
      </c>
      <c r="BD31" s="93" t="e">
        <f aca="false">N31-BX31</f>
        <v>#VALUE!</v>
      </c>
      <c r="BE31" s="93" t="e">
        <f aca="false">O31-BY31</f>
        <v>#VALUE!</v>
      </c>
      <c r="BF31" s="93" t="e">
        <f aca="false">xSPRDOPT($BW31,$BV31,$CG31,0,$BY31,$BX31,$BZ31,$AJ31,1,4)*$CB31</f>
        <v>#NAME?</v>
      </c>
      <c r="BG31" s="93" t="e">
        <f aca="false">xSPRDOPT($BW31,$BV31,$CG31,0,$BY31,$BX31,$BZ31,$AJ31,1,3)*$CB31</f>
        <v>#NAME?</v>
      </c>
      <c r="BH31" s="93" t="e">
        <f aca="false">IF(OR(BF31&lt;&gt;0,BG31&lt;&gt;0),xSPRDOPT($BW31,$BV31,$CG31,0,$BY31,$BX31,$BZ31,$AJ31,1,12)*$CB31,0)</f>
        <v>#NAME?</v>
      </c>
      <c r="BI31" s="93" t="e">
        <f aca="false">xSPRDOPT($BW31,$BV31,$CG31,2*LN(1+CA31/2),$BY31,$BX31,$BZ31,$AJ31,1,9)</f>
        <v>#NAME?</v>
      </c>
      <c r="BJ31" s="93" t="e">
        <f aca="false">xSPRDOPT($BW31,$BV31,$CG31,0,$BY31,$BX31,$BZ31,$AJ31,1,6)*$CB31</f>
        <v>#NAME?</v>
      </c>
      <c r="BK31" s="93" t="e">
        <f aca="false">xSPRDOPT($BW31,$BV31,$CG31,0,$BY31,$BX31,$BZ31,$AJ31,1,5)*$CB31</f>
        <v>#NAME?</v>
      </c>
      <c r="BL31" s="93" t="e">
        <f aca="false">xSPRDOPT(BW31,BV31,CG31,0,BY31,BX31,BZ31,AJ31,1,2)*CB31</f>
        <v>#NAME?</v>
      </c>
      <c r="BM31" s="93" t="e">
        <f aca="false">xSPRDOPT(BW31,BV31,CG31,0,BY31,BX31,BZ31,AJ31,1,1)*CB31</f>
        <v>#NAME?</v>
      </c>
      <c r="BN31" s="93" t="e">
        <f aca="false">IF(AH31&lt;&gt;0,xSPRDOPT($BW31,$BV31,$CG31,2*LN(1+CA31/2),$BY31,$BX31,$BZ31,$AJ31,1,8)+(AJ31/365.25)*CH31/AH31,0)</f>
        <v>#VALUE!</v>
      </c>
      <c r="BO31" s="93" t="e">
        <f aca="false">xSPRDOPT($BW31,$BV31,$CG31,0,$BY31,$BX31,$BZ31,$AJ31,1,0)</f>
        <v>#NAME?</v>
      </c>
      <c r="BP31" s="93"/>
      <c r="BQ31" s="93"/>
      <c r="BR31" s="93"/>
      <c r="BS31" s="101" t="e">
        <f aca="false">G31*AF31*AH31</f>
        <v>#VALUE!</v>
      </c>
      <c r="BV31" s="230" t="n">
        <v>4.40214035809837</v>
      </c>
      <c r="BW31" s="92" t="n">
        <v>4.4155</v>
      </c>
      <c r="BX31" s="93" t="n">
        <v>0.628251079270582</v>
      </c>
      <c r="BY31" s="93" t="n">
        <v>0.621945092170055</v>
      </c>
      <c r="BZ31" s="93" t="n">
        <v>0.99287864325662</v>
      </c>
      <c r="CA31" s="93" t="n">
        <v>0.068263969545907</v>
      </c>
      <c r="CB31" s="93" t="n">
        <v>0.987217950295506</v>
      </c>
      <c r="CC31" s="227" t="n">
        <v>-0.03</v>
      </c>
      <c r="CD31" s="227" t="n">
        <v>0.06</v>
      </c>
      <c r="CE31" s="227" t="n">
        <v>0.175</v>
      </c>
      <c r="CF31" s="227" t="n">
        <v>-0.0075</v>
      </c>
      <c r="CG31" s="227" t="n">
        <v>0.0192</v>
      </c>
      <c r="CH31" s="227" t="n">
        <v>3.06531173566755</v>
      </c>
      <c r="CI31" s="82" t="n">
        <v>4.248</v>
      </c>
    </row>
    <row r="32" customFormat="false" ht="12.75" hidden="false" customHeight="false" outlineLevel="0" collapsed="false">
      <c r="D32" s="83" t="e">
        <f aca="false">D31+AH31</f>
        <v>#VALUE!</v>
      </c>
      <c r="F32" s="84" t="e">
        <f aca="false">VLOOKUP(AG32,$AL$4:$AS$15,2)</f>
        <v>#VALUE!</v>
      </c>
      <c r="G32" s="84" t="e">
        <f aca="false">F32*$AU32</f>
        <v>#VALUE!</v>
      </c>
      <c r="H32" s="85" t="e">
        <f aca="false">(AL32+AM32+AN32)/(1-(AR32))</f>
        <v>#VALUE!</v>
      </c>
      <c r="I32" s="85" t="e">
        <f aca="false">(AL32+AO32+AP32)</f>
        <v>#VALUE!</v>
      </c>
      <c r="K32" s="85" t="e">
        <f aca="false">MAX(((I32-H32)-AQ32)*AH32*AU32,0)</f>
        <v>#VALUE!</v>
      </c>
      <c r="L32" s="220" t="e">
        <f aca="false">MAX(Q32-K32,0)</f>
        <v>#VALUE!</v>
      </c>
      <c r="M32" s="85"/>
      <c r="N32" s="231" t="e">
        <f aca="false">SQRT(($AX32^2*$AE32+$AW32^2*$AI32)/($AE32+$AI32))</f>
        <v>#VALUE!</v>
      </c>
      <c r="O32" s="231" t="e">
        <f aca="false">SQRT(($AY32^2*$AE32+$AW32^2*$AI32)/($AE32+$AI32))</f>
        <v>#VALUE!</v>
      </c>
      <c r="P32" s="94" t="e">
        <f aca="false">(VLOOKUP(AI32,CorrelationTwo,2)*(AW32^2)*AI32+VLOOKUP(D32,CorrelationOne,$AK$9)*AX32*AY32*AE32)/((AI32+AE32)*O32*N32)</f>
        <v>#VALUE!</v>
      </c>
      <c r="Q32" s="220" t="e">
        <f aca="false">xSPRDOPT(I32,H32,AQ32,0,O32,N32,P32,D32-$G$5,1,0)*AH32*AU32</f>
        <v>#VALUE!</v>
      </c>
      <c r="R32" s="223"/>
      <c r="S32" s="87" t="e">
        <f aca="false">xSPRDOPT(I32,H32,AQ32,AT32,O32,N32,P32,D32-$G$5,1,2)*AF32*F32*AH32</f>
        <v>#VALUE!</v>
      </c>
      <c r="T32" s="87" t="e">
        <f aca="false">xSPRDOPT(I32,H32,AQ32,AT32,O32,N32,P32,D32-$G$5,1,1)*AF32*F32*AH32</f>
        <v>#VALUE!</v>
      </c>
      <c r="U32" s="220"/>
      <c r="V32" s="224" t="e">
        <f aca="false">VLOOKUP($AG32,$AL$4:$AS$15,8)*AH32*AU32</f>
        <v>#VALUE!</v>
      </c>
      <c r="W32" s="224"/>
      <c r="X32" s="225" t="e">
        <f aca="false">((BM32*BC32)+(BL32*BB32))*AH32*F32</f>
        <v>#VALUE!</v>
      </c>
      <c r="Y32" s="225" t="e">
        <f aca="false">($F32*$AH32)*((($BG32/2)*($BC32)^2)+(($BF32/2)*($BB32)^2)+($BH32*$BC32*$BB32))</f>
        <v>#VALUE!</v>
      </c>
      <c r="Z32" s="225" t="e">
        <f aca="false">($BI32*$F32*$AH32*($G$5-$BV$5))/365.25</f>
        <v>#VALUE!</v>
      </c>
      <c r="AA32" s="225" t="e">
        <f aca="false">(($BK32*$BE32)+($BJ32*$BD32))*$F32*$AH32*$AF32</f>
        <v>#VALUE!</v>
      </c>
      <c r="AB32" s="225" t="e">
        <f aca="false">BN32*(AT32-CA32)*F32*AH32</f>
        <v>#VALUE!</v>
      </c>
      <c r="AC32" s="225" t="e">
        <f aca="false">BO32*CB32*F32*AH32*CA32*($G$5-$BV$5)/365.25</f>
        <v>#NAME?</v>
      </c>
      <c r="AE32" s="101" t="n">
        <v>15</v>
      </c>
      <c r="AF32" s="101" t="e">
        <f aca="false">IF(AND(D32&gt;=$G$7,D32&lt;=$G$8),1,0)</f>
        <v>#VALUE!</v>
      </c>
      <c r="AG32" s="101" t="e">
        <f aca="false">MONTH(D32)</f>
        <v>#VALUE!</v>
      </c>
      <c r="AH32" s="101" t="e">
        <f aca="false">(EOMONTH(D32,0)-EOMONTH(D32-DAY(D32),0))*AF32</f>
        <v>#VALUE!</v>
      </c>
      <c r="AI32" s="101" t="e">
        <f aca="false">AI31+AH31</f>
        <v>#VALUE!</v>
      </c>
      <c r="AJ32" s="101" t="e">
        <f aca="false">D32-$BV$5</f>
        <v>#VALUE!</v>
      </c>
      <c r="AK32" s="226" t="e">
        <f aca="false">((AL32+AM32+AN32)/(1-0.03))-(AL32+AM32+AN32)</f>
        <v>#VALUE!</v>
      </c>
      <c r="AL32" s="92" t="e">
        <f aca="false">VLOOKUP($D32,CurveTbl,$AK$4)</f>
        <v>#VALUE!</v>
      </c>
      <c r="AM32" s="227" t="e">
        <f aca="false">VLOOKUP($D32,CurveTbl,$AH$3)</f>
        <v>#VALUE!</v>
      </c>
      <c r="AN32" s="227" t="e">
        <f aca="false">VLOOKUP($D32,CurveTbl,$AH$4)+VLOOKUP($AG32,$AL$3:$AS$15,6)</f>
        <v>#VALUE!</v>
      </c>
      <c r="AO32" s="228" t="e">
        <f aca="false">VLOOKUP($D32,CurveTbl,$AH$5)</f>
        <v>#VALUE!</v>
      </c>
      <c r="AP32" s="227" t="e">
        <f aca="false">VLOOKUP($D32,CurveTbl,$AH$6)+VLOOKUP($AG32,$AL$3:$AS$15,7)</f>
        <v>#VALUE!</v>
      </c>
      <c r="AQ32" s="92" t="e">
        <f aca="false">VLOOKUP($AG32,$AL$4:$AS$15,3)+VLOOKUP($AG32,$AL$4:$AS$15,5)+($AH$10*VLOOKUP(D32,GRITable,2))</f>
        <v>#VALUE!</v>
      </c>
      <c r="AR32" s="93" t="e">
        <f aca="false">VLOOKUP($AG32,$AL$4:$AS$15,4)</f>
        <v>#VALUE!</v>
      </c>
      <c r="AS32" s="92" t="e">
        <f aca="false">(AL32+AM32+AN32)*AR32/(1-AR32)</f>
        <v>#VALUE!</v>
      </c>
      <c r="AT32" s="93" t="e">
        <f aca="false">VLOOKUP(D32,CurveTbl,$AK$6)</f>
        <v>#VALUE!</v>
      </c>
      <c r="AU32" s="93" t="e">
        <f aca="false">(1+$AT32/2)^(-2*($D32-$G$5)/365.25)*$AF32</f>
        <v>#VALUE!</v>
      </c>
      <c r="AV32" s="91" t="e">
        <f aca="false">ROUND(G32*AR32,0)</f>
        <v>#VALUE!</v>
      </c>
      <c r="AW32" s="93" t="e">
        <f aca="false">VLOOKUP($D32,CurveTbl,$AK$8)</f>
        <v>#VALUE!</v>
      </c>
      <c r="AX32" s="93" t="e">
        <f aca="false">VLOOKUP($D32,CurveTbl,$AH$7)</f>
        <v>#VALUE!</v>
      </c>
      <c r="AY32" s="93" t="e">
        <f aca="false">VLOOKUP($D32,CurveTbl,$AH$8)</f>
        <v>#VALUE!</v>
      </c>
      <c r="AZ32" s="93"/>
      <c r="BA32" s="229"/>
      <c r="BB32" s="227" t="e">
        <f aca="false">$H32-$BV32</f>
        <v>#VALUE!</v>
      </c>
      <c r="BC32" s="227" t="e">
        <f aca="false">I32-BW32</f>
        <v>#VALUE!</v>
      </c>
      <c r="BD32" s="93" t="e">
        <f aca="false">N32-BX32</f>
        <v>#VALUE!</v>
      </c>
      <c r="BE32" s="93" t="e">
        <f aca="false">O32-BY32</f>
        <v>#VALUE!</v>
      </c>
      <c r="BF32" s="93" t="e">
        <f aca="false">xSPRDOPT($BW32,$BV32,$CG32,0,$BY32,$BX32,$BZ32,$AJ32,1,4)*$CB32</f>
        <v>#NAME?</v>
      </c>
      <c r="BG32" s="93" t="e">
        <f aca="false">xSPRDOPT($BW32,$BV32,$CG32,0,$BY32,$BX32,$BZ32,$AJ32,1,3)*$CB32</f>
        <v>#NAME?</v>
      </c>
      <c r="BH32" s="93" t="e">
        <f aca="false">IF(OR(BF32&lt;&gt;0,BG32&lt;&gt;0),xSPRDOPT($BW32,$BV32,$CG32,0,$BY32,$BX32,$BZ32,$AJ32,1,12)*$CB32,0)</f>
        <v>#NAME?</v>
      </c>
      <c r="BI32" s="93" t="e">
        <f aca="false">xSPRDOPT($BW32,$BV32,$CG32,2*LN(1+CA32/2),$BY32,$BX32,$BZ32,$AJ32,1,9)</f>
        <v>#NAME?</v>
      </c>
      <c r="BJ32" s="93" t="e">
        <f aca="false">xSPRDOPT($BW32,$BV32,$CG32,0,$BY32,$BX32,$BZ32,$AJ32,1,6)*$CB32</f>
        <v>#NAME?</v>
      </c>
      <c r="BK32" s="93" t="e">
        <f aca="false">xSPRDOPT($BW32,$BV32,$CG32,0,$BY32,$BX32,$BZ32,$AJ32,1,5)*$CB32</f>
        <v>#NAME?</v>
      </c>
      <c r="BL32" s="93" t="e">
        <f aca="false">xSPRDOPT(BW32,BV32,CG32,0,BY32,BX32,BZ32,AJ32,1,2)*CB32</f>
        <v>#NAME?</v>
      </c>
      <c r="BM32" s="93" t="e">
        <f aca="false">xSPRDOPT(BW32,BV32,CG32,0,BY32,BX32,BZ32,AJ32,1,1)*CB32</f>
        <v>#NAME?</v>
      </c>
      <c r="BN32" s="93" t="e">
        <f aca="false">IF(AH32&lt;&gt;0,xSPRDOPT($BW32,$BV32,$CG32,2*LN(1+CA32/2),$BY32,$BX32,$BZ32,$AJ32,1,8)+(AJ32/365.25)*CH32/AH32,0)</f>
        <v>#VALUE!</v>
      </c>
      <c r="BO32" s="93" t="e">
        <f aca="false">xSPRDOPT($BW32,$BV32,$CG32,0,$BY32,$BX32,$BZ32,$AJ32,1,0)</f>
        <v>#NAME?</v>
      </c>
      <c r="BP32" s="93"/>
      <c r="BQ32" s="93"/>
      <c r="BR32" s="93"/>
      <c r="BS32" s="101" t="e">
        <f aca="false">G32*AF32*AH32</f>
        <v>#VALUE!</v>
      </c>
      <c r="BV32" s="230" t="n">
        <v>4.40214035809837</v>
      </c>
      <c r="BW32" s="92" t="n">
        <v>4.4155</v>
      </c>
      <c r="BX32" s="93" t="n">
        <v>0.628251079270582</v>
      </c>
      <c r="BY32" s="93" t="n">
        <v>0.621945092170055</v>
      </c>
      <c r="BZ32" s="93" t="n">
        <v>0.99287864325662</v>
      </c>
      <c r="CA32" s="93" t="n">
        <v>0.068263969545907</v>
      </c>
      <c r="CB32" s="93" t="n">
        <v>0.987217950295506</v>
      </c>
      <c r="CC32" s="227" t="n">
        <v>-0.03</v>
      </c>
      <c r="CD32" s="227" t="n">
        <v>0.06</v>
      </c>
      <c r="CE32" s="227" t="n">
        <v>0.175</v>
      </c>
      <c r="CF32" s="227" t="n">
        <v>-0.0075</v>
      </c>
      <c r="CG32" s="227" t="n">
        <v>0.0192</v>
      </c>
      <c r="CH32" s="227" t="n">
        <v>3.06531173566755</v>
      </c>
      <c r="CI32" s="82" t="n">
        <v>4.248</v>
      </c>
    </row>
    <row r="33" customFormat="false" ht="12.75" hidden="false" customHeight="false" outlineLevel="0" collapsed="false">
      <c r="D33" s="83" t="e">
        <f aca="false">D32+AH32</f>
        <v>#VALUE!</v>
      </c>
      <c r="F33" s="84" t="e">
        <f aca="false">VLOOKUP(AG33,$AL$4:$AS$15,2)</f>
        <v>#VALUE!</v>
      </c>
      <c r="G33" s="84" t="e">
        <f aca="false">F33*$AU33</f>
        <v>#VALUE!</v>
      </c>
      <c r="H33" s="85" t="e">
        <f aca="false">(AL33+AM33+AN33)/(1-(AR33))</f>
        <v>#VALUE!</v>
      </c>
      <c r="I33" s="85" t="e">
        <f aca="false">(AL33+AO33+AP33)</f>
        <v>#VALUE!</v>
      </c>
      <c r="K33" s="85" t="e">
        <f aca="false">MAX(((I33-H33)-AQ33)*AH33*AU33,0)</f>
        <v>#VALUE!</v>
      </c>
      <c r="L33" s="220" t="e">
        <f aca="false">MAX(Q33-K33,0)</f>
        <v>#VALUE!</v>
      </c>
      <c r="M33" s="85"/>
      <c r="N33" s="231" t="e">
        <f aca="false">SQRT(($AX33^2*$AE33+$AW33^2*$AI33)/($AE33+$AI33))</f>
        <v>#VALUE!</v>
      </c>
      <c r="O33" s="231" t="e">
        <f aca="false">SQRT(($AY33^2*$AE33+$AW33^2*$AI33)/($AE33+$AI33))</f>
        <v>#VALUE!</v>
      </c>
      <c r="P33" s="94" t="e">
        <f aca="false">(VLOOKUP(AI33,CorrelationTwo,2)*(AW33^2)*AI33+VLOOKUP(D33,CorrelationOne,$AK$9)*AX33*AY33*AE33)/((AI33+AE33)*O33*N33)</f>
        <v>#VALUE!</v>
      </c>
      <c r="Q33" s="220" t="e">
        <f aca="false">xSPRDOPT(I33,H33,AQ33,0,O33,N33,P33,D33-$G$5,1,0)*AH33*AU33</f>
        <v>#VALUE!</v>
      </c>
      <c r="R33" s="223"/>
      <c r="S33" s="87" t="e">
        <f aca="false">xSPRDOPT(I33,H33,AQ33,AT33,O33,N33,P33,D33-$G$5,1,2)*AF33*F33*AH33</f>
        <v>#VALUE!</v>
      </c>
      <c r="T33" s="87" t="e">
        <f aca="false">xSPRDOPT(I33,H33,AQ33,AT33,O33,N33,P33,D33-$G$5,1,1)*AF33*F33*AH33</f>
        <v>#VALUE!</v>
      </c>
      <c r="U33" s="220"/>
      <c r="V33" s="224" t="e">
        <f aca="false">VLOOKUP($AG33,$AL$4:$AS$15,8)*AH33*AU33</f>
        <v>#VALUE!</v>
      </c>
      <c r="W33" s="224"/>
      <c r="X33" s="225" t="e">
        <f aca="false">((BM33*BC33)+(BL33*BB33))*AH33*F33</f>
        <v>#VALUE!</v>
      </c>
      <c r="Y33" s="225" t="e">
        <f aca="false">($F33*$AH33)*((($BG33/2)*($BC33)^2)+(($BF33/2)*($BB33)^2)+($BH33*$BC33*$BB33))</f>
        <v>#VALUE!</v>
      </c>
      <c r="Z33" s="225" t="e">
        <f aca="false">($BI33*$F33*$AH33*($G$5-$BV$5))/365.25</f>
        <v>#VALUE!</v>
      </c>
      <c r="AA33" s="225" t="e">
        <f aca="false">(($BK33*$BE33)+($BJ33*$BD33))*$F33*$AH33*$AF33</f>
        <v>#VALUE!</v>
      </c>
      <c r="AB33" s="225" t="e">
        <f aca="false">BN33*(AT33-CA33)*F33*AH33</f>
        <v>#VALUE!</v>
      </c>
      <c r="AC33" s="225" t="e">
        <f aca="false">BO33*CB33*F33*AH33*CA33*($G$5-$BV$5)/365.25</f>
        <v>#NAME?</v>
      </c>
      <c r="AE33" s="101" t="n">
        <v>15</v>
      </c>
      <c r="AF33" s="101" t="e">
        <f aca="false">IF(AND(D33&gt;=$G$7,D33&lt;=$G$8),1,0)</f>
        <v>#VALUE!</v>
      </c>
      <c r="AG33" s="101" t="e">
        <f aca="false">MONTH(D33)</f>
        <v>#VALUE!</v>
      </c>
      <c r="AH33" s="101" t="e">
        <f aca="false">(EOMONTH(D33,0)-EOMONTH(D33-DAY(D33),0))*AF33</f>
        <v>#VALUE!</v>
      </c>
      <c r="AI33" s="101" t="e">
        <f aca="false">AI32+AH32</f>
        <v>#VALUE!</v>
      </c>
      <c r="AJ33" s="101" t="e">
        <f aca="false">D33-$BV$5</f>
        <v>#VALUE!</v>
      </c>
      <c r="AK33" s="226" t="e">
        <f aca="false">((AL33+AM33+AN33)/(1-0.03))-(AL33+AM33+AN33)</f>
        <v>#VALUE!</v>
      </c>
      <c r="AL33" s="92" t="e">
        <f aca="false">VLOOKUP($D33,CurveTbl,$AK$4)</f>
        <v>#VALUE!</v>
      </c>
      <c r="AM33" s="227" t="e">
        <f aca="false">VLOOKUP($D33,CurveTbl,$AH$3)</f>
        <v>#VALUE!</v>
      </c>
      <c r="AN33" s="227" t="e">
        <f aca="false">VLOOKUP($D33,CurveTbl,$AH$4)+VLOOKUP($AG33,$AL$3:$AS$15,6)</f>
        <v>#VALUE!</v>
      </c>
      <c r="AO33" s="228" t="e">
        <f aca="false">VLOOKUP($D33,CurveTbl,$AH$5)</f>
        <v>#VALUE!</v>
      </c>
      <c r="AP33" s="227" t="e">
        <f aca="false">VLOOKUP($D33,CurveTbl,$AH$6)+VLOOKUP($AG33,$AL$3:$AS$15,7)</f>
        <v>#VALUE!</v>
      </c>
      <c r="AQ33" s="92" t="e">
        <f aca="false">VLOOKUP($AG33,$AL$4:$AS$15,3)+VLOOKUP($AG33,$AL$4:$AS$15,5)+($AH$10*VLOOKUP(D33,GRITable,2))</f>
        <v>#VALUE!</v>
      </c>
      <c r="AR33" s="93" t="e">
        <f aca="false">VLOOKUP($AG33,$AL$4:$AS$15,4)</f>
        <v>#VALUE!</v>
      </c>
      <c r="AS33" s="92" t="e">
        <f aca="false">(AL33+AM33+AN33)*AR33/(1-AR33)</f>
        <v>#VALUE!</v>
      </c>
      <c r="AT33" s="93" t="e">
        <f aca="false">VLOOKUP(D33,CurveTbl,$AK$6)</f>
        <v>#VALUE!</v>
      </c>
      <c r="AU33" s="93" t="e">
        <f aca="false">(1+$AT33/2)^(-2*($D33-$G$5)/365.25)*$AF33</f>
        <v>#VALUE!</v>
      </c>
      <c r="AV33" s="91" t="e">
        <f aca="false">ROUND(G33*AR33,0)</f>
        <v>#VALUE!</v>
      </c>
      <c r="AW33" s="93" t="e">
        <f aca="false">VLOOKUP($D33,CurveTbl,$AK$8)</f>
        <v>#VALUE!</v>
      </c>
      <c r="AX33" s="93" t="e">
        <f aca="false">VLOOKUP($D33,CurveTbl,$AH$7)</f>
        <v>#VALUE!</v>
      </c>
      <c r="AY33" s="93" t="e">
        <f aca="false">VLOOKUP($D33,CurveTbl,$AH$8)</f>
        <v>#VALUE!</v>
      </c>
      <c r="AZ33" s="93"/>
      <c r="BA33" s="229"/>
      <c r="BB33" s="227" t="e">
        <f aca="false">$H33-$BV33</f>
        <v>#VALUE!</v>
      </c>
      <c r="BC33" s="227" t="e">
        <f aca="false">I33-BW33</f>
        <v>#VALUE!</v>
      </c>
      <c r="BD33" s="93" t="e">
        <f aca="false">N33-BX33</f>
        <v>#VALUE!</v>
      </c>
      <c r="BE33" s="93" t="e">
        <f aca="false">O33-BY33</f>
        <v>#VALUE!</v>
      </c>
      <c r="BF33" s="93" t="e">
        <f aca="false">xSPRDOPT($BW33,$BV33,$CG33,0,$BY33,$BX33,$BZ33,$AJ33,1,4)*$CB33</f>
        <v>#NAME?</v>
      </c>
      <c r="BG33" s="93" t="e">
        <f aca="false">xSPRDOPT($BW33,$BV33,$CG33,0,$BY33,$BX33,$BZ33,$AJ33,1,3)*$CB33</f>
        <v>#NAME?</v>
      </c>
      <c r="BH33" s="93" t="e">
        <f aca="false">IF(OR(BF33&lt;&gt;0,BG33&lt;&gt;0),xSPRDOPT($BW33,$BV33,$CG33,0,$BY33,$BX33,$BZ33,$AJ33,1,12)*$CB33,0)</f>
        <v>#NAME?</v>
      </c>
      <c r="BI33" s="93" t="e">
        <f aca="false">xSPRDOPT($BW33,$BV33,$CG33,2*LN(1+CA33/2),$BY33,$BX33,$BZ33,$AJ33,1,9)</f>
        <v>#NAME?</v>
      </c>
      <c r="BJ33" s="93" t="e">
        <f aca="false">xSPRDOPT($BW33,$BV33,$CG33,0,$BY33,$BX33,$BZ33,$AJ33,1,6)*$CB33</f>
        <v>#NAME?</v>
      </c>
      <c r="BK33" s="93" t="e">
        <f aca="false">xSPRDOPT($BW33,$BV33,$CG33,0,$BY33,$BX33,$BZ33,$AJ33,1,5)*$CB33</f>
        <v>#NAME?</v>
      </c>
      <c r="BL33" s="93" t="e">
        <f aca="false">xSPRDOPT(BW33,BV33,CG33,0,BY33,BX33,BZ33,AJ33,1,2)*CB33</f>
        <v>#NAME?</v>
      </c>
      <c r="BM33" s="93" t="e">
        <f aca="false">xSPRDOPT(BW33,BV33,CG33,0,BY33,BX33,BZ33,AJ33,1,1)*CB33</f>
        <v>#NAME?</v>
      </c>
      <c r="BN33" s="93" t="e">
        <f aca="false">IF(AH33&lt;&gt;0,xSPRDOPT($BW33,$BV33,$CG33,2*LN(1+CA33/2),$BY33,$BX33,$BZ33,$AJ33,1,8)+(AJ33/365.25)*CH33/AH33,0)</f>
        <v>#VALUE!</v>
      </c>
      <c r="BO33" s="93" t="e">
        <f aca="false">xSPRDOPT($BW33,$BV33,$CG33,0,$BY33,$BX33,$BZ33,$AJ33,1,0)</f>
        <v>#NAME?</v>
      </c>
      <c r="BP33" s="93"/>
      <c r="BQ33" s="93"/>
      <c r="BR33" s="93"/>
      <c r="BS33" s="101" t="e">
        <f aca="false">G33*AF33*AH33</f>
        <v>#VALUE!</v>
      </c>
      <c r="BV33" s="230" t="n">
        <v>4.40214035809837</v>
      </c>
      <c r="BW33" s="92" t="n">
        <v>4.4155</v>
      </c>
      <c r="BX33" s="93" t="n">
        <v>0.628251079270582</v>
      </c>
      <c r="BY33" s="93" t="n">
        <v>0.621945092170055</v>
      </c>
      <c r="BZ33" s="93" t="n">
        <v>0.99287864325662</v>
      </c>
      <c r="CA33" s="93" t="n">
        <v>0.068263969545907</v>
      </c>
      <c r="CB33" s="93" t="n">
        <v>0.987217950295506</v>
      </c>
      <c r="CC33" s="227" t="n">
        <v>-0.03</v>
      </c>
      <c r="CD33" s="227" t="n">
        <v>0.06</v>
      </c>
      <c r="CE33" s="227" t="n">
        <v>0.175</v>
      </c>
      <c r="CF33" s="227" t="n">
        <v>-0.0075</v>
      </c>
      <c r="CG33" s="227" t="n">
        <v>0.0192</v>
      </c>
      <c r="CH33" s="227" t="n">
        <v>3.06531173566755</v>
      </c>
      <c r="CI33" s="82" t="n">
        <v>4.248</v>
      </c>
    </row>
    <row r="34" customFormat="false" ht="12.75" hidden="false" customHeight="false" outlineLevel="0" collapsed="false">
      <c r="D34" s="83" t="e">
        <f aca="false">D33+AH33</f>
        <v>#VALUE!</v>
      </c>
      <c r="F34" s="84" t="e">
        <f aca="false">VLOOKUP(AG34,$AL$4:$AS$15,2)</f>
        <v>#VALUE!</v>
      </c>
      <c r="G34" s="84" t="e">
        <f aca="false">F34*$AU34</f>
        <v>#VALUE!</v>
      </c>
      <c r="H34" s="85" t="e">
        <f aca="false">(AL34+AM34+AN34)/(1-(AR34))</f>
        <v>#VALUE!</v>
      </c>
      <c r="I34" s="85" t="e">
        <f aca="false">(AL34+AO34+AP34)</f>
        <v>#VALUE!</v>
      </c>
      <c r="K34" s="85" t="e">
        <f aca="false">MAX(((I34-H34)-AQ34)*AH34*AU34,0)</f>
        <v>#VALUE!</v>
      </c>
      <c r="L34" s="220" t="e">
        <f aca="false">MAX(Q34-K34,0)</f>
        <v>#VALUE!</v>
      </c>
      <c r="M34" s="85"/>
      <c r="N34" s="231" t="e">
        <f aca="false">SQRT(($AX34^2*$AE34+$AW34^2*$AI34)/($AE34+$AI34))</f>
        <v>#VALUE!</v>
      </c>
      <c r="O34" s="231" t="e">
        <f aca="false">SQRT(($AY34^2*$AE34+$AW34^2*$AI34)/($AE34+$AI34))</f>
        <v>#VALUE!</v>
      </c>
      <c r="P34" s="94" t="e">
        <f aca="false">(VLOOKUP(AI34,CorrelationTwo,2)*(AW34^2)*AI34+VLOOKUP(D34,CorrelationOne,$AK$9)*AX34*AY34*AE34)/((AI34+AE34)*O34*N34)</f>
        <v>#VALUE!</v>
      </c>
      <c r="Q34" s="220" t="e">
        <f aca="false">xSPRDOPT(I34,H34,AQ34,0,O34,N34,P34,D34-$G$5,1,0)*AH34*AU34</f>
        <v>#VALUE!</v>
      </c>
      <c r="R34" s="223"/>
      <c r="S34" s="87" t="e">
        <f aca="false">xSPRDOPT(I34,H34,AQ34,AT34,O34,N34,P34,D34-$G$5,1,2)*AF34*F34*AH34</f>
        <v>#VALUE!</v>
      </c>
      <c r="T34" s="87" t="e">
        <f aca="false">xSPRDOPT(I34,H34,AQ34,AT34,O34,N34,P34,D34-$G$5,1,1)*AF34*F34*AH34</f>
        <v>#VALUE!</v>
      </c>
      <c r="U34" s="220"/>
      <c r="V34" s="224" t="e">
        <f aca="false">VLOOKUP($AG34,$AL$4:$AS$15,8)*AH34*AU34</f>
        <v>#VALUE!</v>
      </c>
      <c r="W34" s="224"/>
      <c r="X34" s="225" t="e">
        <f aca="false">((BM34*BC34)+(BL34*BB34))*AH34*F34</f>
        <v>#VALUE!</v>
      </c>
      <c r="Y34" s="225" t="e">
        <f aca="false">($F34*$AH34)*((($BG34/2)*($BC34)^2)+(($BF34/2)*($BB34)^2)+($BH34*$BC34*$BB34))</f>
        <v>#VALUE!</v>
      </c>
      <c r="Z34" s="225" t="e">
        <f aca="false">($BI34*$F34*$AH34*($G$5-$BV$5))/365.25</f>
        <v>#VALUE!</v>
      </c>
      <c r="AA34" s="225" t="e">
        <f aca="false">(($BK34*$BE34)+($BJ34*$BD34))*$F34*$AH34*$AF34</f>
        <v>#VALUE!</v>
      </c>
      <c r="AB34" s="225" t="e">
        <f aca="false">BN34*(AT34-CA34)*F34*AH34</f>
        <v>#VALUE!</v>
      </c>
      <c r="AC34" s="225" t="e">
        <f aca="false">BO34*CB34*F34*AH34*CA34*($G$5-$BV$5)/365.25</f>
        <v>#NAME?</v>
      </c>
      <c r="AE34" s="101" t="n">
        <v>15</v>
      </c>
      <c r="AF34" s="101" t="e">
        <f aca="false">IF(AND(D34&gt;=$G$7,D34&lt;=$G$8),1,0)</f>
        <v>#VALUE!</v>
      </c>
      <c r="AG34" s="101" t="e">
        <f aca="false">MONTH(D34)</f>
        <v>#VALUE!</v>
      </c>
      <c r="AH34" s="101" t="e">
        <f aca="false">(EOMONTH(D34,0)-EOMONTH(D34-DAY(D34),0))*AF34</f>
        <v>#VALUE!</v>
      </c>
      <c r="AI34" s="101" t="e">
        <f aca="false">AI33+AH33</f>
        <v>#VALUE!</v>
      </c>
      <c r="AJ34" s="101" t="e">
        <f aca="false">D34-$BV$5</f>
        <v>#VALUE!</v>
      </c>
      <c r="AK34" s="226" t="e">
        <f aca="false">((AL34+AM34+AN34)/(1-0.03))-(AL34+AM34+AN34)</f>
        <v>#VALUE!</v>
      </c>
      <c r="AL34" s="92" t="e">
        <f aca="false">VLOOKUP($D34,CurveTbl,$AK$4)</f>
        <v>#VALUE!</v>
      </c>
      <c r="AM34" s="227" t="e">
        <f aca="false">VLOOKUP($D34,CurveTbl,$AH$3)</f>
        <v>#VALUE!</v>
      </c>
      <c r="AN34" s="227" t="e">
        <f aca="false">VLOOKUP($D34,CurveTbl,$AH$4)+VLOOKUP($AG34,$AL$3:$AS$15,6)</f>
        <v>#VALUE!</v>
      </c>
      <c r="AO34" s="228" t="e">
        <f aca="false">VLOOKUP($D34,CurveTbl,$AH$5)</f>
        <v>#VALUE!</v>
      </c>
      <c r="AP34" s="227" t="e">
        <f aca="false">VLOOKUP($D34,CurveTbl,$AH$6)+VLOOKUP($AG34,$AL$3:$AS$15,7)</f>
        <v>#VALUE!</v>
      </c>
      <c r="AQ34" s="92" t="e">
        <f aca="false">VLOOKUP($AG34,$AL$4:$AS$15,3)+VLOOKUP($AG34,$AL$4:$AS$15,5)+($AH$10*VLOOKUP(D34,GRITable,2))</f>
        <v>#VALUE!</v>
      </c>
      <c r="AR34" s="93" t="e">
        <f aca="false">VLOOKUP($AG34,$AL$4:$AS$15,4)</f>
        <v>#VALUE!</v>
      </c>
      <c r="AS34" s="92" t="e">
        <f aca="false">(AL34+AM34+AN34)*AR34/(1-AR34)</f>
        <v>#VALUE!</v>
      </c>
      <c r="AT34" s="93" t="e">
        <f aca="false">VLOOKUP(D34,CurveTbl,$AK$6)</f>
        <v>#VALUE!</v>
      </c>
      <c r="AU34" s="93" t="e">
        <f aca="false">(1+$AT34/2)^(-2*($D34-$G$5)/365.25)*$AF34</f>
        <v>#VALUE!</v>
      </c>
      <c r="AV34" s="91" t="e">
        <f aca="false">ROUND(G34*AR34,0)</f>
        <v>#VALUE!</v>
      </c>
      <c r="AW34" s="93" t="e">
        <f aca="false">VLOOKUP($D34,CurveTbl,$AK$8)</f>
        <v>#VALUE!</v>
      </c>
      <c r="AX34" s="93" t="e">
        <f aca="false">VLOOKUP($D34,CurveTbl,$AH$7)</f>
        <v>#VALUE!</v>
      </c>
      <c r="AY34" s="93" t="e">
        <f aca="false">VLOOKUP($D34,CurveTbl,$AH$8)</f>
        <v>#VALUE!</v>
      </c>
      <c r="AZ34" s="93"/>
      <c r="BA34" s="229"/>
      <c r="BB34" s="227" t="e">
        <f aca="false">$H34-$BV34</f>
        <v>#VALUE!</v>
      </c>
      <c r="BC34" s="227" t="e">
        <f aca="false">I34-BW34</f>
        <v>#VALUE!</v>
      </c>
      <c r="BD34" s="93" t="e">
        <f aca="false">N34-BX34</f>
        <v>#VALUE!</v>
      </c>
      <c r="BE34" s="93" t="e">
        <f aca="false">O34-BY34</f>
        <v>#VALUE!</v>
      </c>
      <c r="BF34" s="93" t="e">
        <f aca="false">xSPRDOPT($BW34,$BV34,$CG34,0,$BY34,$BX34,$BZ34,$AJ34,1,4)*$CB34</f>
        <v>#NAME?</v>
      </c>
      <c r="BG34" s="93" t="e">
        <f aca="false">xSPRDOPT($BW34,$BV34,$CG34,0,$BY34,$BX34,$BZ34,$AJ34,1,3)*$CB34</f>
        <v>#NAME?</v>
      </c>
      <c r="BH34" s="93" t="e">
        <f aca="false">IF(OR(BF34&lt;&gt;0,BG34&lt;&gt;0),xSPRDOPT($BW34,$BV34,$CG34,0,$BY34,$BX34,$BZ34,$AJ34,1,12)*$CB34,0)</f>
        <v>#NAME?</v>
      </c>
      <c r="BI34" s="93" t="e">
        <f aca="false">xSPRDOPT($BW34,$BV34,$CG34,2*LN(1+CA34/2),$BY34,$BX34,$BZ34,$AJ34,1,9)</f>
        <v>#NAME?</v>
      </c>
      <c r="BJ34" s="93" t="e">
        <f aca="false">xSPRDOPT($BW34,$BV34,$CG34,0,$BY34,$BX34,$BZ34,$AJ34,1,6)*$CB34</f>
        <v>#NAME?</v>
      </c>
      <c r="BK34" s="93" t="e">
        <f aca="false">xSPRDOPT($BW34,$BV34,$CG34,0,$BY34,$BX34,$BZ34,$AJ34,1,5)*$CB34</f>
        <v>#NAME?</v>
      </c>
      <c r="BL34" s="93" t="e">
        <f aca="false">xSPRDOPT(BW34,BV34,CG34,0,BY34,BX34,BZ34,AJ34,1,2)*CB34</f>
        <v>#NAME?</v>
      </c>
      <c r="BM34" s="93" t="e">
        <f aca="false">xSPRDOPT(BW34,BV34,CG34,0,BY34,BX34,BZ34,AJ34,1,1)*CB34</f>
        <v>#NAME?</v>
      </c>
      <c r="BN34" s="93" t="e">
        <f aca="false">IF(AH34&lt;&gt;0,xSPRDOPT($BW34,$BV34,$CG34,2*LN(1+CA34/2),$BY34,$BX34,$BZ34,$AJ34,1,8)+(AJ34/365.25)*CH34/AH34,0)</f>
        <v>#VALUE!</v>
      </c>
      <c r="BO34" s="93" t="e">
        <f aca="false">xSPRDOPT($BW34,$BV34,$CG34,0,$BY34,$BX34,$BZ34,$AJ34,1,0)</f>
        <v>#NAME?</v>
      </c>
      <c r="BP34" s="93"/>
      <c r="BQ34" s="93"/>
      <c r="BR34" s="93"/>
      <c r="BS34" s="101" t="e">
        <f aca="false">G34*AF34*AH34</f>
        <v>#VALUE!</v>
      </c>
      <c r="BV34" s="230" t="n">
        <v>4.40214035809837</v>
      </c>
      <c r="BW34" s="92" t="n">
        <v>4.4155</v>
      </c>
      <c r="BX34" s="93" t="n">
        <v>0.628251079270582</v>
      </c>
      <c r="BY34" s="93" t="n">
        <v>0.621945092170055</v>
      </c>
      <c r="BZ34" s="93" t="n">
        <v>0.99287864325662</v>
      </c>
      <c r="CA34" s="93" t="n">
        <v>0.068263969545907</v>
      </c>
      <c r="CB34" s="93" t="n">
        <v>0.987217950295506</v>
      </c>
      <c r="CC34" s="227" t="n">
        <v>-0.03</v>
      </c>
      <c r="CD34" s="227" t="n">
        <v>0.06</v>
      </c>
      <c r="CE34" s="227" t="n">
        <v>0.175</v>
      </c>
      <c r="CF34" s="227" t="n">
        <v>-0.0075</v>
      </c>
      <c r="CG34" s="227" t="n">
        <v>0.0192</v>
      </c>
      <c r="CH34" s="227" t="n">
        <v>3.06531173566755</v>
      </c>
      <c r="CI34" s="82" t="n">
        <v>4.248</v>
      </c>
    </row>
    <row r="35" customFormat="false" ht="12.75" hidden="false" customHeight="false" outlineLevel="0" collapsed="false">
      <c r="D35" s="83" t="e">
        <f aca="false">D34+AH34</f>
        <v>#VALUE!</v>
      </c>
      <c r="F35" s="84" t="e">
        <f aca="false">VLOOKUP(AG35,$AL$4:$AS$15,2)</f>
        <v>#VALUE!</v>
      </c>
      <c r="G35" s="84" t="e">
        <f aca="false">F35*$AU35</f>
        <v>#VALUE!</v>
      </c>
      <c r="H35" s="85" t="e">
        <f aca="false">(AL35+AM35+AN35)/(1-(AR35))</f>
        <v>#VALUE!</v>
      </c>
      <c r="I35" s="85" t="e">
        <f aca="false">(AL35+AO35+AP35)</f>
        <v>#VALUE!</v>
      </c>
      <c r="K35" s="85" t="e">
        <f aca="false">MAX(((I35-H35)-AQ35)*AH35*AU35,0)</f>
        <v>#VALUE!</v>
      </c>
      <c r="L35" s="220" t="e">
        <f aca="false">MAX(Q35-K35,0)</f>
        <v>#VALUE!</v>
      </c>
      <c r="M35" s="85"/>
      <c r="N35" s="231" t="e">
        <f aca="false">SQRT(($AX35^2*$AE35+$AW35^2*$AI35)/($AE35+$AI35))</f>
        <v>#VALUE!</v>
      </c>
      <c r="O35" s="231" t="e">
        <f aca="false">SQRT(($AY35^2*$AE35+$AW35^2*$AI35)/($AE35+$AI35))</f>
        <v>#VALUE!</v>
      </c>
      <c r="P35" s="94" t="e">
        <f aca="false">(VLOOKUP(AI35,CorrelationTwo,2)*(AW35^2)*AI35+VLOOKUP(D35,CorrelationOne,$AK$9)*AX35*AY35*AE35)/((AI35+AE35)*O35*N35)</f>
        <v>#VALUE!</v>
      </c>
      <c r="Q35" s="220" t="e">
        <f aca="false">xSPRDOPT(I35,H35,AQ35,0,O35,N35,P35,D35-$G$5,1,0)*AH35*AU35</f>
        <v>#VALUE!</v>
      </c>
      <c r="R35" s="223"/>
      <c r="S35" s="87" t="e">
        <f aca="false">xSPRDOPT(I35,H35,AQ35,AT35,O35,N35,P35,D35-$G$5,1,2)*AF35*F35*AH35</f>
        <v>#VALUE!</v>
      </c>
      <c r="T35" s="87" t="e">
        <f aca="false">xSPRDOPT(I35,H35,AQ35,AT35,O35,N35,P35,D35-$G$5,1,1)*AF35*F35*AH35</f>
        <v>#VALUE!</v>
      </c>
      <c r="U35" s="220"/>
      <c r="V35" s="224" t="e">
        <f aca="false">VLOOKUP($AG35,$AL$4:$AS$15,8)*AH35*AU35</f>
        <v>#VALUE!</v>
      </c>
      <c r="W35" s="224"/>
      <c r="X35" s="225" t="e">
        <f aca="false">((BM35*BC35)+(BL35*BB35))*AH35*F35</f>
        <v>#VALUE!</v>
      </c>
      <c r="Y35" s="225" t="e">
        <f aca="false">($F35*$AH35)*((($BG35/2)*($BC35)^2)+(($BF35/2)*($BB35)^2)+($BH35*$BC35*$BB35))</f>
        <v>#VALUE!</v>
      </c>
      <c r="Z35" s="225" t="e">
        <f aca="false">($BI35*$F35*$AH35*($G$5-$BV$5))/365.25</f>
        <v>#VALUE!</v>
      </c>
      <c r="AA35" s="225" t="e">
        <f aca="false">(($BK35*$BE35)+($BJ35*$BD35))*$F35*$AH35*$AF35</f>
        <v>#VALUE!</v>
      </c>
      <c r="AB35" s="225" t="e">
        <f aca="false">BN35*(AT35-CA35)*F35*AH35</f>
        <v>#VALUE!</v>
      </c>
      <c r="AC35" s="225" t="e">
        <f aca="false">BO35*CB35*F35*AH35*CA35*($G$5-$BV$5)/365.25</f>
        <v>#NAME?</v>
      </c>
      <c r="AE35" s="101" t="n">
        <v>15</v>
      </c>
      <c r="AF35" s="101" t="e">
        <f aca="false">IF(AND(D35&gt;=$G$7,D35&lt;=$G$8),1,0)</f>
        <v>#VALUE!</v>
      </c>
      <c r="AG35" s="101" t="e">
        <f aca="false">MONTH(D35)</f>
        <v>#VALUE!</v>
      </c>
      <c r="AH35" s="101" t="e">
        <f aca="false">(EOMONTH(D35,0)-EOMONTH(D35-DAY(D35),0))*AF35</f>
        <v>#VALUE!</v>
      </c>
      <c r="AI35" s="101" t="e">
        <f aca="false">AI34+AH34</f>
        <v>#VALUE!</v>
      </c>
      <c r="AJ35" s="101" t="e">
        <f aca="false">D35-$BV$5</f>
        <v>#VALUE!</v>
      </c>
      <c r="AK35" s="226" t="e">
        <f aca="false">((AL35+AM35+AN35)/(1-0.03))-(AL35+AM35+AN35)</f>
        <v>#VALUE!</v>
      </c>
      <c r="AL35" s="92" t="e">
        <f aca="false">VLOOKUP($D35,CurveTbl,$AK$4)</f>
        <v>#VALUE!</v>
      </c>
      <c r="AM35" s="227" t="e">
        <f aca="false">VLOOKUP($D35,CurveTbl,$AH$3)</f>
        <v>#VALUE!</v>
      </c>
      <c r="AN35" s="227" t="e">
        <f aca="false">VLOOKUP($D35,CurveTbl,$AH$4)+VLOOKUP($AG35,$AL$3:$AS$15,6)</f>
        <v>#VALUE!</v>
      </c>
      <c r="AO35" s="228" t="e">
        <f aca="false">VLOOKUP($D35,CurveTbl,$AH$5)</f>
        <v>#VALUE!</v>
      </c>
      <c r="AP35" s="227" t="e">
        <f aca="false">VLOOKUP($D35,CurveTbl,$AH$6)+VLOOKUP($AG35,$AL$3:$AS$15,7)</f>
        <v>#VALUE!</v>
      </c>
      <c r="AQ35" s="92" t="e">
        <f aca="false">VLOOKUP($AG35,$AL$4:$AS$15,3)+VLOOKUP($AG35,$AL$4:$AS$15,5)+($AH$10*VLOOKUP(D35,GRITable,2))</f>
        <v>#VALUE!</v>
      </c>
      <c r="AR35" s="93" t="e">
        <f aca="false">VLOOKUP($AG35,$AL$4:$AS$15,4)</f>
        <v>#VALUE!</v>
      </c>
      <c r="AS35" s="92" t="e">
        <f aca="false">(AL35+AM35+AN35)*AR35/(1-AR35)</f>
        <v>#VALUE!</v>
      </c>
      <c r="AT35" s="93" t="e">
        <f aca="false">VLOOKUP(D35,CurveTbl,$AK$6)</f>
        <v>#VALUE!</v>
      </c>
      <c r="AU35" s="93" t="e">
        <f aca="false">(1+$AT35/2)^(-2*($D35-$G$5)/365.25)*$AF35</f>
        <v>#VALUE!</v>
      </c>
      <c r="AV35" s="91" t="e">
        <f aca="false">ROUND(G35*AR35,0)</f>
        <v>#VALUE!</v>
      </c>
      <c r="AW35" s="93" t="e">
        <f aca="false">VLOOKUP($D35,CurveTbl,$AK$8)</f>
        <v>#VALUE!</v>
      </c>
      <c r="AX35" s="93" t="e">
        <f aca="false">VLOOKUP($D35,CurveTbl,$AH$7)</f>
        <v>#VALUE!</v>
      </c>
      <c r="AY35" s="93" t="e">
        <f aca="false">VLOOKUP($D35,CurveTbl,$AH$8)</f>
        <v>#VALUE!</v>
      </c>
      <c r="AZ35" s="93"/>
      <c r="BA35" s="229"/>
      <c r="BB35" s="227" t="e">
        <f aca="false">$H35-$BV35</f>
        <v>#VALUE!</v>
      </c>
      <c r="BC35" s="227" t="e">
        <f aca="false">I35-BW35</f>
        <v>#VALUE!</v>
      </c>
      <c r="BD35" s="93" t="e">
        <f aca="false">N35-BX35</f>
        <v>#VALUE!</v>
      </c>
      <c r="BE35" s="93" t="e">
        <f aca="false">O35-BY35</f>
        <v>#VALUE!</v>
      </c>
      <c r="BF35" s="93" t="e">
        <f aca="false">xSPRDOPT($BW35,$BV35,$CG35,0,$BY35,$BX35,$BZ35,$AJ35,1,4)*$CB35</f>
        <v>#NAME?</v>
      </c>
      <c r="BG35" s="93" t="e">
        <f aca="false">xSPRDOPT($BW35,$BV35,$CG35,0,$BY35,$BX35,$BZ35,$AJ35,1,3)*$CB35</f>
        <v>#NAME?</v>
      </c>
      <c r="BH35" s="93" t="e">
        <f aca="false">IF(OR(BF35&lt;&gt;0,BG35&lt;&gt;0),xSPRDOPT($BW35,$BV35,$CG35,0,$BY35,$BX35,$BZ35,$AJ35,1,12)*$CB35,0)</f>
        <v>#NAME?</v>
      </c>
      <c r="BI35" s="93" t="e">
        <f aca="false">xSPRDOPT($BW35,$BV35,$CG35,2*LN(1+CA35/2),$BY35,$BX35,$BZ35,$AJ35,1,9)</f>
        <v>#NAME?</v>
      </c>
      <c r="BJ35" s="93" t="e">
        <f aca="false">xSPRDOPT($BW35,$BV35,$CG35,0,$BY35,$BX35,$BZ35,$AJ35,1,6)*$CB35</f>
        <v>#NAME?</v>
      </c>
      <c r="BK35" s="93" t="e">
        <f aca="false">xSPRDOPT($BW35,$BV35,$CG35,0,$BY35,$BX35,$BZ35,$AJ35,1,5)*$CB35</f>
        <v>#NAME?</v>
      </c>
      <c r="BL35" s="93" t="e">
        <f aca="false">xSPRDOPT(BW35,BV35,CG35,0,BY35,BX35,BZ35,AJ35,1,2)*CB35</f>
        <v>#NAME?</v>
      </c>
      <c r="BM35" s="93" t="e">
        <f aca="false">xSPRDOPT(BW35,BV35,CG35,0,BY35,BX35,BZ35,AJ35,1,1)*CB35</f>
        <v>#NAME?</v>
      </c>
      <c r="BN35" s="93" t="e">
        <f aca="false">IF(AH35&lt;&gt;0,xSPRDOPT($BW35,$BV35,$CG35,2*LN(1+CA35/2),$BY35,$BX35,$BZ35,$AJ35,1,8)+(AJ35/365.25)*CH35/AH35,0)</f>
        <v>#VALUE!</v>
      </c>
      <c r="BO35" s="93" t="e">
        <f aca="false">xSPRDOPT($BW35,$BV35,$CG35,0,$BY35,$BX35,$BZ35,$AJ35,1,0)</f>
        <v>#NAME?</v>
      </c>
      <c r="BP35" s="93"/>
      <c r="BQ35" s="93"/>
      <c r="BR35" s="93"/>
      <c r="BS35" s="101" t="e">
        <f aca="false">G35*AF35*AH35</f>
        <v>#VALUE!</v>
      </c>
      <c r="BV35" s="230" t="n">
        <v>4.40214035809837</v>
      </c>
      <c r="BW35" s="92" t="n">
        <v>4.4155</v>
      </c>
      <c r="BX35" s="93" t="n">
        <v>0.628251079270582</v>
      </c>
      <c r="BY35" s="93" t="n">
        <v>0.621945092170055</v>
      </c>
      <c r="BZ35" s="93" t="n">
        <v>0.99287864325662</v>
      </c>
      <c r="CA35" s="93" t="n">
        <v>0.068263969545907</v>
      </c>
      <c r="CB35" s="93" t="n">
        <v>0.987217950295506</v>
      </c>
      <c r="CC35" s="227" t="n">
        <v>-0.03</v>
      </c>
      <c r="CD35" s="227" t="n">
        <v>0.06</v>
      </c>
      <c r="CE35" s="227" t="n">
        <v>0.175</v>
      </c>
      <c r="CF35" s="227" t="n">
        <v>-0.0075</v>
      </c>
      <c r="CG35" s="227" t="n">
        <v>0.0192</v>
      </c>
      <c r="CH35" s="227" t="n">
        <v>3.06531173566755</v>
      </c>
      <c r="CI35" s="82" t="n">
        <v>4.248</v>
      </c>
    </row>
    <row r="36" customFormat="false" ht="12.75" hidden="false" customHeight="false" outlineLevel="0" collapsed="false">
      <c r="D36" s="83" t="e">
        <f aca="false">D35+AH35</f>
        <v>#VALUE!</v>
      </c>
      <c r="F36" s="84" t="e">
        <f aca="false">VLOOKUP(AG36,$AL$4:$AS$15,2)</f>
        <v>#VALUE!</v>
      </c>
      <c r="G36" s="84" t="e">
        <f aca="false">F36*$AU36</f>
        <v>#VALUE!</v>
      </c>
      <c r="H36" s="85" t="e">
        <f aca="false">(AL36+AM36+AN36)/(1-(AR36))</f>
        <v>#VALUE!</v>
      </c>
      <c r="I36" s="85" t="e">
        <f aca="false">(AL36+AO36+AP36)</f>
        <v>#VALUE!</v>
      </c>
      <c r="K36" s="85" t="e">
        <f aca="false">MAX(((I36-H36)-AQ36)*AH36*AU36,0)</f>
        <v>#VALUE!</v>
      </c>
      <c r="L36" s="220" t="e">
        <f aca="false">MAX(Q36-K36,0)</f>
        <v>#VALUE!</v>
      </c>
      <c r="M36" s="85"/>
      <c r="N36" s="231" t="e">
        <f aca="false">SQRT(($AX36^2*$AE36+$AW36^2*$AI36)/($AE36+$AI36))</f>
        <v>#VALUE!</v>
      </c>
      <c r="O36" s="231" t="e">
        <f aca="false">SQRT(($AY36^2*$AE36+$AW36^2*$AI36)/($AE36+$AI36))</f>
        <v>#VALUE!</v>
      </c>
      <c r="P36" s="94" t="e">
        <f aca="false">(VLOOKUP(AI36,CorrelationTwo,2)*(AW36^2)*AI36+VLOOKUP(D36,CorrelationOne,$AK$9)*AX36*AY36*AE36)/((AI36+AE36)*O36*N36)</f>
        <v>#VALUE!</v>
      </c>
      <c r="Q36" s="220" t="e">
        <f aca="false">xSPRDOPT(I36,H36,AQ36,0,O36,N36,P36,D36-$G$5,1,0)*AH36*AU36</f>
        <v>#VALUE!</v>
      </c>
      <c r="R36" s="223"/>
      <c r="S36" s="87" t="e">
        <f aca="false">xSPRDOPT(I36,H36,AQ36,AT36,O36,N36,P36,D36-$G$5,1,2)*AF36*F36*AH36</f>
        <v>#VALUE!</v>
      </c>
      <c r="T36" s="87" t="e">
        <f aca="false">xSPRDOPT(I36,H36,AQ36,AT36,O36,N36,P36,D36-$G$5,1,1)*AF36*F36*AH36</f>
        <v>#VALUE!</v>
      </c>
      <c r="U36" s="220"/>
      <c r="V36" s="224" t="e">
        <f aca="false">VLOOKUP($AG36,$AL$4:$AS$15,8)*AH36*AU36</f>
        <v>#VALUE!</v>
      </c>
      <c r="W36" s="224"/>
      <c r="X36" s="225" t="e">
        <f aca="false">((BM36*BC36)+(BL36*BB36))*AH36*F36</f>
        <v>#VALUE!</v>
      </c>
      <c r="Y36" s="225" t="e">
        <f aca="false">($F36*$AH36)*((($BG36/2)*($BC36)^2)+(($BF36/2)*($BB36)^2)+($BH36*$BC36*$BB36))</f>
        <v>#VALUE!</v>
      </c>
      <c r="Z36" s="225" t="e">
        <f aca="false">($BI36*$F36*$AH36*($G$5-$BV$5))/365.25</f>
        <v>#VALUE!</v>
      </c>
      <c r="AA36" s="225" t="e">
        <f aca="false">(($BK36*$BE36)+($BJ36*$BD36))*$F36*$AH36*$AF36</f>
        <v>#VALUE!</v>
      </c>
      <c r="AB36" s="225" t="e">
        <f aca="false">BN36*(AT36-CA36)*F36*AH36</f>
        <v>#VALUE!</v>
      </c>
      <c r="AC36" s="225" t="e">
        <f aca="false">BO36*CB36*F36*AH36*CA36*($G$5-$BV$5)/365.25</f>
        <v>#NAME?</v>
      </c>
      <c r="AE36" s="101" t="n">
        <v>15</v>
      </c>
      <c r="AF36" s="101" t="e">
        <f aca="false">IF(AND(D36&gt;=$G$7,D36&lt;=$G$8),1,0)</f>
        <v>#VALUE!</v>
      </c>
      <c r="AG36" s="101" t="e">
        <f aca="false">MONTH(D36)</f>
        <v>#VALUE!</v>
      </c>
      <c r="AH36" s="101" t="e">
        <f aca="false">(EOMONTH(D36,0)-EOMONTH(D36-DAY(D36),0))*AF36</f>
        <v>#VALUE!</v>
      </c>
      <c r="AI36" s="101" t="e">
        <f aca="false">AI35+AH35</f>
        <v>#VALUE!</v>
      </c>
      <c r="AJ36" s="101" t="e">
        <f aca="false">D36-$BV$5</f>
        <v>#VALUE!</v>
      </c>
      <c r="AK36" s="226" t="e">
        <f aca="false">((AL36+AM36+AN36)/(1-0.03))-(AL36+AM36+AN36)</f>
        <v>#VALUE!</v>
      </c>
      <c r="AL36" s="92" t="e">
        <f aca="false">VLOOKUP($D36,CurveTbl,$AK$4)</f>
        <v>#VALUE!</v>
      </c>
      <c r="AM36" s="227" t="e">
        <f aca="false">VLOOKUP($D36,CurveTbl,$AH$3)</f>
        <v>#VALUE!</v>
      </c>
      <c r="AN36" s="227" t="e">
        <f aca="false">VLOOKUP($D36,CurveTbl,$AH$4)+VLOOKUP($AG36,$AL$3:$AS$15,6)</f>
        <v>#VALUE!</v>
      </c>
      <c r="AO36" s="228" t="e">
        <f aca="false">VLOOKUP($D36,CurveTbl,$AH$5)</f>
        <v>#VALUE!</v>
      </c>
      <c r="AP36" s="227" t="e">
        <f aca="false">VLOOKUP($D36,CurveTbl,$AH$6)+VLOOKUP($AG36,$AL$3:$AS$15,7)</f>
        <v>#VALUE!</v>
      </c>
      <c r="AQ36" s="92" t="e">
        <f aca="false">VLOOKUP($AG36,$AL$4:$AS$15,3)+VLOOKUP($AG36,$AL$4:$AS$15,5)+($AH$10*VLOOKUP(D36,GRITable,2))</f>
        <v>#VALUE!</v>
      </c>
      <c r="AR36" s="93" t="e">
        <f aca="false">VLOOKUP($AG36,$AL$4:$AS$15,4)</f>
        <v>#VALUE!</v>
      </c>
      <c r="AS36" s="92" t="e">
        <f aca="false">(AL36+AM36+AN36)*AR36/(1-AR36)</f>
        <v>#VALUE!</v>
      </c>
      <c r="AT36" s="93" t="e">
        <f aca="false">VLOOKUP(D36,CurveTbl,$AK$6)</f>
        <v>#VALUE!</v>
      </c>
      <c r="AU36" s="93" t="e">
        <f aca="false">(1+$AT36/2)^(-2*($D36-$G$5)/365.25)*$AF36</f>
        <v>#VALUE!</v>
      </c>
      <c r="AV36" s="91" t="e">
        <f aca="false">ROUND(G36*AR36,0)</f>
        <v>#VALUE!</v>
      </c>
      <c r="AW36" s="93" t="e">
        <f aca="false">VLOOKUP($D36,CurveTbl,$AK$8)</f>
        <v>#VALUE!</v>
      </c>
      <c r="AX36" s="93" t="e">
        <f aca="false">VLOOKUP($D36,CurveTbl,$AH$7)</f>
        <v>#VALUE!</v>
      </c>
      <c r="AY36" s="93" t="e">
        <f aca="false">VLOOKUP($D36,CurveTbl,$AH$8)</f>
        <v>#VALUE!</v>
      </c>
      <c r="AZ36" s="93"/>
      <c r="BA36" s="229"/>
      <c r="BB36" s="227" t="e">
        <f aca="false">$H36-$BV36</f>
        <v>#VALUE!</v>
      </c>
      <c r="BC36" s="227" t="e">
        <f aca="false">I36-BW36</f>
        <v>#VALUE!</v>
      </c>
      <c r="BD36" s="93" t="e">
        <f aca="false">N36-BX36</f>
        <v>#VALUE!</v>
      </c>
      <c r="BE36" s="93" t="e">
        <f aca="false">O36-BY36</f>
        <v>#VALUE!</v>
      </c>
      <c r="BF36" s="93" t="e">
        <f aca="false">xSPRDOPT($BW36,$BV36,$CG36,0,$BY36,$BX36,$BZ36,$AJ36,1,4)*$CB36</f>
        <v>#NAME?</v>
      </c>
      <c r="BG36" s="93" t="e">
        <f aca="false">xSPRDOPT($BW36,$BV36,$CG36,0,$BY36,$BX36,$BZ36,$AJ36,1,3)*$CB36</f>
        <v>#NAME?</v>
      </c>
      <c r="BH36" s="93" t="e">
        <f aca="false">IF(OR(BF36&lt;&gt;0,BG36&lt;&gt;0),xSPRDOPT($BW36,$BV36,$CG36,0,$BY36,$BX36,$BZ36,$AJ36,1,12)*$CB36,0)</f>
        <v>#NAME?</v>
      </c>
      <c r="BI36" s="93" t="e">
        <f aca="false">xSPRDOPT($BW36,$BV36,$CG36,2*LN(1+CA36/2),$BY36,$BX36,$BZ36,$AJ36,1,9)</f>
        <v>#NAME?</v>
      </c>
      <c r="BJ36" s="93" t="e">
        <f aca="false">xSPRDOPT($BW36,$BV36,$CG36,0,$BY36,$BX36,$BZ36,$AJ36,1,6)*$CB36</f>
        <v>#NAME?</v>
      </c>
      <c r="BK36" s="93" t="e">
        <f aca="false">xSPRDOPT($BW36,$BV36,$CG36,0,$BY36,$BX36,$BZ36,$AJ36,1,5)*$CB36</f>
        <v>#NAME?</v>
      </c>
      <c r="BL36" s="93" t="e">
        <f aca="false">xSPRDOPT(BW36,BV36,CG36,0,BY36,BX36,BZ36,AJ36,1,2)*CB36</f>
        <v>#NAME?</v>
      </c>
      <c r="BM36" s="93" t="e">
        <f aca="false">xSPRDOPT(BW36,BV36,CG36,0,BY36,BX36,BZ36,AJ36,1,1)*CB36</f>
        <v>#NAME?</v>
      </c>
      <c r="BN36" s="93" t="e">
        <f aca="false">IF(AH36&lt;&gt;0,xSPRDOPT($BW36,$BV36,$CG36,2*LN(1+CA36/2),$BY36,$BX36,$BZ36,$AJ36,1,8)+(AJ36/365.25)*CH36/AH36,0)</f>
        <v>#VALUE!</v>
      </c>
      <c r="BO36" s="93" t="e">
        <f aca="false">xSPRDOPT($BW36,$BV36,$CG36,0,$BY36,$BX36,$BZ36,$AJ36,1,0)</f>
        <v>#NAME?</v>
      </c>
      <c r="BP36" s="93"/>
      <c r="BQ36" s="93"/>
      <c r="BR36" s="93"/>
      <c r="BS36" s="101" t="e">
        <f aca="false">G36*AF36*AH36</f>
        <v>#VALUE!</v>
      </c>
      <c r="BV36" s="230" t="n">
        <v>4.40214035809837</v>
      </c>
      <c r="BW36" s="92" t="n">
        <v>4.4155</v>
      </c>
      <c r="BX36" s="93" t="n">
        <v>0.628251079270582</v>
      </c>
      <c r="BY36" s="93" t="n">
        <v>0.621945092170055</v>
      </c>
      <c r="BZ36" s="93" t="n">
        <v>0.99287864325662</v>
      </c>
      <c r="CA36" s="93" t="n">
        <v>0.068263969545907</v>
      </c>
      <c r="CB36" s="93" t="n">
        <v>0.987217950295506</v>
      </c>
      <c r="CC36" s="227" t="n">
        <v>-0.03</v>
      </c>
      <c r="CD36" s="227" t="n">
        <v>0.06</v>
      </c>
      <c r="CE36" s="227" t="n">
        <v>0.175</v>
      </c>
      <c r="CF36" s="227" t="n">
        <v>-0.0075</v>
      </c>
      <c r="CG36" s="227" t="n">
        <v>0.0192</v>
      </c>
      <c r="CH36" s="227" t="n">
        <v>3.06531173566755</v>
      </c>
      <c r="CI36" s="82" t="n">
        <v>4.248</v>
      </c>
    </row>
    <row r="37" customFormat="false" ht="12.75" hidden="false" customHeight="false" outlineLevel="0" collapsed="false">
      <c r="D37" s="83" t="e">
        <f aca="false">D36+AH36</f>
        <v>#VALUE!</v>
      </c>
      <c r="F37" s="84" t="e">
        <f aca="false">VLOOKUP(AG37,$AL$4:$AS$15,2)</f>
        <v>#VALUE!</v>
      </c>
      <c r="G37" s="84" t="e">
        <f aca="false">F37*$AU37</f>
        <v>#VALUE!</v>
      </c>
      <c r="H37" s="85" t="e">
        <f aca="false">(AL37+AM37+AN37)/(1-(AR37))</f>
        <v>#VALUE!</v>
      </c>
      <c r="I37" s="85" t="e">
        <f aca="false">(AL37+AO37+AP37)</f>
        <v>#VALUE!</v>
      </c>
      <c r="K37" s="85" t="e">
        <f aca="false">MAX(((I37-H37)-AQ37)*AH37*AU37,0)</f>
        <v>#VALUE!</v>
      </c>
      <c r="L37" s="220" t="e">
        <f aca="false">MAX(Q37-K37,0)</f>
        <v>#VALUE!</v>
      </c>
      <c r="M37" s="85"/>
      <c r="N37" s="231" t="e">
        <f aca="false">SQRT(($AX37^2*$AE37+$AW37^2*$AI37)/($AE37+$AI37))</f>
        <v>#VALUE!</v>
      </c>
      <c r="O37" s="231" t="e">
        <f aca="false">SQRT(($AY37^2*$AE37+$AW37^2*$AI37)/($AE37+$AI37))</f>
        <v>#VALUE!</v>
      </c>
      <c r="P37" s="94" t="e">
        <f aca="false">(VLOOKUP(AI37,CorrelationTwo,2)*(AW37^2)*AI37+VLOOKUP(D37,CorrelationOne,$AK$9)*AX37*AY37*AE37)/((AI37+AE37)*O37*N37)</f>
        <v>#VALUE!</v>
      </c>
      <c r="Q37" s="220" t="e">
        <f aca="false">xSPRDOPT(I37,H37,AQ37,0,O37,N37,P37,D37-$G$5,1,0)*AH37*AU37</f>
        <v>#VALUE!</v>
      </c>
      <c r="R37" s="223"/>
      <c r="S37" s="87" t="e">
        <f aca="false">xSPRDOPT(I37,H37,AQ37,AT37,O37,N37,P37,D37-$G$5,1,2)*AF37*F37*AH37</f>
        <v>#VALUE!</v>
      </c>
      <c r="T37" s="87" t="e">
        <f aca="false">xSPRDOPT(I37,H37,AQ37,AT37,O37,N37,P37,D37-$G$5,1,1)*AF37*F37*AH37</f>
        <v>#VALUE!</v>
      </c>
      <c r="U37" s="220"/>
      <c r="V37" s="224" t="e">
        <f aca="false">VLOOKUP($AG37,$AL$4:$AS$15,8)*AH37*AU37</f>
        <v>#VALUE!</v>
      </c>
      <c r="W37" s="224"/>
      <c r="X37" s="225" t="e">
        <f aca="false">((BM37*BC37)+(BL37*BB37))*AH37*F37</f>
        <v>#VALUE!</v>
      </c>
      <c r="Y37" s="225" t="e">
        <f aca="false">($F37*$AH37)*((($BG37/2)*($BC37)^2)+(($BF37/2)*($BB37)^2)+($BH37*$BC37*$BB37))</f>
        <v>#VALUE!</v>
      </c>
      <c r="Z37" s="225" t="e">
        <f aca="false">($BI37*$F37*$AH37*($G$5-$BV$5))/365.25</f>
        <v>#VALUE!</v>
      </c>
      <c r="AA37" s="225" t="e">
        <f aca="false">(($BK37*$BE37)+($BJ37*$BD37))*$F37*$AH37*$AF37</f>
        <v>#VALUE!</v>
      </c>
      <c r="AB37" s="225" t="e">
        <f aca="false">BN37*(AT37-CA37)*F37*AH37</f>
        <v>#VALUE!</v>
      </c>
      <c r="AC37" s="225" t="e">
        <f aca="false">BO37*CB37*F37*AH37*CA37*($G$5-$BV$5)/365.25</f>
        <v>#NAME?</v>
      </c>
      <c r="AE37" s="101" t="n">
        <v>15</v>
      </c>
      <c r="AF37" s="101" t="e">
        <f aca="false">IF(AND(D37&gt;=$G$7,D37&lt;=$G$8),1,0)</f>
        <v>#VALUE!</v>
      </c>
      <c r="AG37" s="101" t="e">
        <f aca="false">MONTH(D37)</f>
        <v>#VALUE!</v>
      </c>
      <c r="AH37" s="101" t="e">
        <f aca="false">(EOMONTH(D37,0)-EOMONTH(D37-DAY(D37),0))*AF37</f>
        <v>#VALUE!</v>
      </c>
      <c r="AI37" s="101" t="e">
        <f aca="false">AI36+AH36</f>
        <v>#VALUE!</v>
      </c>
      <c r="AJ37" s="101" t="e">
        <f aca="false">D37-$BV$5</f>
        <v>#VALUE!</v>
      </c>
      <c r="AK37" s="226" t="e">
        <f aca="false">((AL37+AM37+AN37)/(1-0.03))-(AL37+AM37+AN37)</f>
        <v>#VALUE!</v>
      </c>
      <c r="AL37" s="92" t="e">
        <f aca="false">VLOOKUP($D37,CurveTbl,$AK$4)</f>
        <v>#VALUE!</v>
      </c>
      <c r="AM37" s="227" t="e">
        <f aca="false">VLOOKUP($D37,CurveTbl,$AH$3)</f>
        <v>#VALUE!</v>
      </c>
      <c r="AN37" s="227" t="e">
        <f aca="false">VLOOKUP($D37,CurveTbl,$AH$4)+VLOOKUP($AG37,$AL$3:$AS$15,6)</f>
        <v>#VALUE!</v>
      </c>
      <c r="AO37" s="228" t="e">
        <f aca="false">VLOOKUP($D37,CurveTbl,$AH$5)</f>
        <v>#VALUE!</v>
      </c>
      <c r="AP37" s="227" t="e">
        <f aca="false">VLOOKUP($D37,CurveTbl,$AH$6)+VLOOKUP($AG37,$AL$3:$AS$15,7)</f>
        <v>#VALUE!</v>
      </c>
      <c r="AQ37" s="92" t="e">
        <f aca="false">VLOOKUP($AG37,$AL$4:$AS$15,3)+VLOOKUP($AG37,$AL$4:$AS$15,5)+($AH$10*VLOOKUP(D37,GRITable,2))</f>
        <v>#VALUE!</v>
      </c>
      <c r="AR37" s="93" t="e">
        <f aca="false">VLOOKUP($AG37,$AL$4:$AS$15,4)</f>
        <v>#VALUE!</v>
      </c>
      <c r="AS37" s="92" t="e">
        <f aca="false">(AL37+AM37+AN37)*AR37/(1-AR37)</f>
        <v>#VALUE!</v>
      </c>
      <c r="AT37" s="93" t="e">
        <f aca="false">VLOOKUP(D37,CurveTbl,$AK$6)</f>
        <v>#VALUE!</v>
      </c>
      <c r="AU37" s="93" t="e">
        <f aca="false">(1+$AT37/2)^(-2*($D37-$G$5)/365.25)*$AF37</f>
        <v>#VALUE!</v>
      </c>
      <c r="AV37" s="91" t="e">
        <f aca="false">ROUND(G37*AR37,0)</f>
        <v>#VALUE!</v>
      </c>
      <c r="AW37" s="93" t="e">
        <f aca="false">VLOOKUP($D37,CurveTbl,$AK$8)</f>
        <v>#VALUE!</v>
      </c>
      <c r="AX37" s="93" t="e">
        <f aca="false">VLOOKUP($D37,CurveTbl,$AH$7)</f>
        <v>#VALUE!</v>
      </c>
      <c r="AY37" s="93" t="e">
        <f aca="false">VLOOKUP($D37,CurveTbl,$AH$8)</f>
        <v>#VALUE!</v>
      </c>
      <c r="AZ37" s="93"/>
      <c r="BA37" s="229"/>
      <c r="BB37" s="227" t="e">
        <f aca="false">$H37-$BV37</f>
        <v>#VALUE!</v>
      </c>
      <c r="BC37" s="227" t="e">
        <f aca="false">I37-BW37</f>
        <v>#VALUE!</v>
      </c>
      <c r="BD37" s="93" t="e">
        <f aca="false">N37-BX37</f>
        <v>#VALUE!</v>
      </c>
      <c r="BE37" s="93" t="e">
        <f aca="false">O37-BY37</f>
        <v>#VALUE!</v>
      </c>
      <c r="BF37" s="93" t="e">
        <f aca="false">xSPRDOPT($BW37,$BV37,$CG37,0,$BY37,$BX37,$BZ37,$AJ37,1,4)*$CB37</f>
        <v>#NAME?</v>
      </c>
      <c r="BG37" s="93" t="e">
        <f aca="false">xSPRDOPT($BW37,$BV37,$CG37,0,$BY37,$BX37,$BZ37,$AJ37,1,3)*$CB37</f>
        <v>#NAME?</v>
      </c>
      <c r="BH37" s="93" t="e">
        <f aca="false">IF(OR(BF37&lt;&gt;0,BG37&lt;&gt;0),xSPRDOPT($BW37,$BV37,$CG37,0,$BY37,$BX37,$BZ37,$AJ37,1,12)*$CB37,0)</f>
        <v>#NAME?</v>
      </c>
      <c r="BI37" s="93" t="e">
        <f aca="false">xSPRDOPT($BW37,$BV37,$CG37,2*LN(1+CA37/2),$BY37,$BX37,$BZ37,$AJ37,1,9)</f>
        <v>#NAME?</v>
      </c>
      <c r="BJ37" s="93" t="e">
        <f aca="false">xSPRDOPT($BW37,$BV37,$CG37,0,$BY37,$BX37,$BZ37,$AJ37,1,6)*$CB37</f>
        <v>#NAME?</v>
      </c>
      <c r="BK37" s="93" t="e">
        <f aca="false">xSPRDOPT($BW37,$BV37,$CG37,0,$BY37,$BX37,$BZ37,$AJ37,1,5)*$CB37</f>
        <v>#NAME?</v>
      </c>
      <c r="BL37" s="93" t="e">
        <f aca="false">xSPRDOPT(BW37,BV37,CG37,0,BY37,BX37,BZ37,AJ37,1,2)*CB37</f>
        <v>#NAME?</v>
      </c>
      <c r="BM37" s="93" t="e">
        <f aca="false">xSPRDOPT(BW37,BV37,CG37,0,BY37,BX37,BZ37,AJ37,1,1)*CB37</f>
        <v>#NAME?</v>
      </c>
      <c r="BN37" s="93" t="e">
        <f aca="false">IF(AH37&lt;&gt;0,xSPRDOPT($BW37,$BV37,$CG37,2*LN(1+CA37/2),$BY37,$BX37,$BZ37,$AJ37,1,8)+(AJ37/365.25)*CH37/AH37,0)</f>
        <v>#VALUE!</v>
      </c>
      <c r="BO37" s="93" t="e">
        <f aca="false">xSPRDOPT($BW37,$BV37,$CG37,0,$BY37,$BX37,$BZ37,$AJ37,1,0)</f>
        <v>#NAME?</v>
      </c>
      <c r="BP37" s="93"/>
      <c r="BQ37" s="93"/>
      <c r="BR37" s="93"/>
      <c r="BS37" s="101" t="e">
        <f aca="false">G37*AF37*AH37</f>
        <v>#VALUE!</v>
      </c>
      <c r="BV37" s="230" t="n">
        <v>4.40214035809837</v>
      </c>
      <c r="BW37" s="92" t="n">
        <v>4.4155</v>
      </c>
      <c r="BX37" s="93" t="n">
        <v>0.628251079270582</v>
      </c>
      <c r="BY37" s="93" t="n">
        <v>0.621945092170055</v>
      </c>
      <c r="BZ37" s="93" t="n">
        <v>0.99287864325662</v>
      </c>
      <c r="CA37" s="93" t="n">
        <v>0.068263969545907</v>
      </c>
      <c r="CB37" s="93" t="n">
        <v>0.987217950295506</v>
      </c>
      <c r="CC37" s="227" t="n">
        <v>-0.03</v>
      </c>
      <c r="CD37" s="227" t="n">
        <v>0.06</v>
      </c>
      <c r="CE37" s="227" t="n">
        <v>0.175</v>
      </c>
      <c r="CF37" s="227" t="n">
        <v>-0.0075</v>
      </c>
      <c r="CG37" s="227" t="n">
        <v>0.0192</v>
      </c>
      <c r="CH37" s="227" t="n">
        <v>3.06531173566755</v>
      </c>
      <c r="CI37" s="82" t="n">
        <v>4.248</v>
      </c>
    </row>
    <row r="38" customFormat="false" ht="12.75" hidden="false" customHeight="false" outlineLevel="0" collapsed="false">
      <c r="D38" s="83" t="e">
        <f aca="false">D37+AH37</f>
        <v>#VALUE!</v>
      </c>
      <c r="F38" s="84" t="e">
        <f aca="false">VLOOKUP(AG38,$AL$4:$AS$15,2)</f>
        <v>#VALUE!</v>
      </c>
      <c r="G38" s="84" t="e">
        <f aca="false">F38*$AU38</f>
        <v>#VALUE!</v>
      </c>
      <c r="H38" s="85" t="e">
        <f aca="false">(AL38+AM38+AN38)/(1-(AR38))</f>
        <v>#VALUE!</v>
      </c>
      <c r="I38" s="85" t="e">
        <f aca="false">(AL38+AO38+AP38)</f>
        <v>#VALUE!</v>
      </c>
      <c r="K38" s="85" t="e">
        <f aca="false">MAX(((I38-H38)-AQ38)*AH38*AU38,0)</f>
        <v>#VALUE!</v>
      </c>
      <c r="L38" s="220" t="e">
        <f aca="false">MAX(Q38-K38,0)</f>
        <v>#VALUE!</v>
      </c>
      <c r="M38" s="85"/>
      <c r="N38" s="231" t="e">
        <f aca="false">SQRT(($AX38^2*$AE38+$AW38^2*$AI38)/($AE38+$AI38))</f>
        <v>#VALUE!</v>
      </c>
      <c r="O38" s="231" t="e">
        <f aca="false">SQRT(($AY38^2*$AE38+$AW38^2*$AI38)/($AE38+$AI38))</f>
        <v>#VALUE!</v>
      </c>
      <c r="P38" s="94" t="e">
        <f aca="false">(VLOOKUP(AI38,CorrelationTwo,2)*(AW38^2)*AI38+VLOOKUP(D38,CorrelationOne,$AK$9)*AX38*AY38*AE38)/((AI38+AE38)*O38*N38)</f>
        <v>#VALUE!</v>
      </c>
      <c r="Q38" s="220" t="e">
        <f aca="false">xSPRDOPT(I38,H38,AQ38,0,O38,N38,P38,D38-$G$5,1,0)*AH38*AU38</f>
        <v>#VALUE!</v>
      </c>
      <c r="R38" s="223"/>
      <c r="S38" s="87" t="e">
        <f aca="false">xSPRDOPT(I38,H38,AQ38,AT38,O38,N38,P38,D38-$G$5,1,2)*AF38*F38*AH38</f>
        <v>#VALUE!</v>
      </c>
      <c r="T38" s="87" t="e">
        <f aca="false">xSPRDOPT(I38,H38,AQ38,AT38,O38,N38,P38,D38-$G$5,1,1)*AF38*F38*AH38</f>
        <v>#VALUE!</v>
      </c>
      <c r="U38" s="220"/>
      <c r="V38" s="224" t="e">
        <f aca="false">VLOOKUP($AG38,$AL$4:$AS$15,8)*AH38*AU38</f>
        <v>#VALUE!</v>
      </c>
      <c r="W38" s="224"/>
      <c r="X38" s="225" t="e">
        <f aca="false">((BM38*BC38)+(BL38*BB38))*AH38*F38</f>
        <v>#VALUE!</v>
      </c>
      <c r="Y38" s="225" t="e">
        <f aca="false">($F38*$AH38)*((($BG38/2)*($BC38)^2)+(($BF38/2)*($BB38)^2)+($BH38*$BC38*$BB38))</f>
        <v>#VALUE!</v>
      </c>
      <c r="Z38" s="225" t="e">
        <f aca="false">($BI38*$F38*$AH38*($G$5-$BV$5))/365.25</f>
        <v>#VALUE!</v>
      </c>
      <c r="AA38" s="225" t="e">
        <f aca="false">(($BK38*$BE38)+($BJ38*$BD38))*$F38*$AH38*$AF38</f>
        <v>#VALUE!</v>
      </c>
      <c r="AB38" s="225" t="e">
        <f aca="false">BN38*(AT38-CA38)*F38*AH38</f>
        <v>#VALUE!</v>
      </c>
      <c r="AC38" s="225" t="e">
        <f aca="false">BO38*CB38*F38*AH38*CA38*($G$5-$BV$5)/365.25</f>
        <v>#NAME?</v>
      </c>
      <c r="AE38" s="101" t="n">
        <v>15</v>
      </c>
      <c r="AF38" s="101" t="e">
        <f aca="false">IF(AND(D38&gt;=$G$7,D38&lt;=$G$8),1,0)</f>
        <v>#VALUE!</v>
      </c>
      <c r="AG38" s="101" t="e">
        <f aca="false">MONTH(D38)</f>
        <v>#VALUE!</v>
      </c>
      <c r="AH38" s="101" t="e">
        <f aca="false">(EOMONTH(D38,0)-EOMONTH(D38-DAY(D38),0))*AF38</f>
        <v>#VALUE!</v>
      </c>
      <c r="AI38" s="101" t="e">
        <f aca="false">AI37+AH37</f>
        <v>#VALUE!</v>
      </c>
      <c r="AJ38" s="101" t="e">
        <f aca="false">D38-$BV$5</f>
        <v>#VALUE!</v>
      </c>
      <c r="AK38" s="226" t="e">
        <f aca="false">((AL38+AM38+AN38)/(1-0.03))-(AL38+AM38+AN38)</f>
        <v>#VALUE!</v>
      </c>
      <c r="AL38" s="92" t="e">
        <f aca="false">VLOOKUP($D38,CurveTbl,$AK$4)</f>
        <v>#VALUE!</v>
      </c>
      <c r="AM38" s="227" t="e">
        <f aca="false">VLOOKUP($D38,CurveTbl,$AH$3)</f>
        <v>#VALUE!</v>
      </c>
      <c r="AN38" s="227" t="e">
        <f aca="false">VLOOKUP($D38,CurveTbl,$AH$4)+VLOOKUP($AG38,$AL$3:$AS$15,6)</f>
        <v>#VALUE!</v>
      </c>
      <c r="AO38" s="228" t="e">
        <f aca="false">VLOOKUP($D38,CurveTbl,$AH$5)</f>
        <v>#VALUE!</v>
      </c>
      <c r="AP38" s="227" t="e">
        <f aca="false">VLOOKUP($D38,CurveTbl,$AH$6)+VLOOKUP($AG38,$AL$3:$AS$15,7)</f>
        <v>#VALUE!</v>
      </c>
      <c r="AQ38" s="92" t="e">
        <f aca="false">VLOOKUP($AG38,$AL$4:$AS$15,3)+VLOOKUP($AG38,$AL$4:$AS$15,5)+($AH$10*VLOOKUP(D38,GRITable,2))</f>
        <v>#VALUE!</v>
      </c>
      <c r="AR38" s="93" t="e">
        <f aca="false">VLOOKUP($AG38,$AL$4:$AS$15,4)</f>
        <v>#VALUE!</v>
      </c>
      <c r="AS38" s="92" t="e">
        <f aca="false">(AL38+AM38+AN38)*AR38/(1-AR38)</f>
        <v>#VALUE!</v>
      </c>
      <c r="AT38" s="93" t="e">
        <f aca="false">VLOOKUP(D38,CurveTbl,$AK$6)</f>
        <v>#VALUE!</v>
      </c>
      <c r="AU38" s="93" t="e">
        <f aca="false">(1+$AT38/2)^(-2*($D38-$G$5)/365.25)*$AF38</f>
        <v>#VALUE!</v>
      </c>
      <c r="AV38" s="91" t="e">
        <f aca="false">ROUND(G38*AR38,0)</f>
        <v>#VALUE!</v>
      </c>
      <c r="AW38" s="93" t="e">
        <f aca="false">VLOOKUP($D38,CurveTbl,$AK$8)</f>
        <v>#VALUE!</v>
      </c>
      <c r="AX38" s="93" t="e">
        <f aca="false">VLOOKUP($D38,CurveTbl,$AH$7)</f>
        <v>#VALUE!</v>
      </c>
      <c r="AY38" s="93" t="e">
        <f aca="false">VLOOKUP($D38,CurveTbl,$AH$8)</f>
        <v>#VALUE!</v>
      </c>
      <c r="AZ38" s="93"/>
      <c r="BA38" s="229"/>
      <c r="BB38" s="227" t="e">
        <f aca="false">$H38-$BV38</f>
        <v>#VALUE!</v>
      </c>
      <c r="BC38" s="227" t="e">
        <f aca="false">I38-BW38</f>
        <v>#VALUE!</v>
      </c>
      <c r="BD38" s="93" t="e">
        <f aca="false">N38-BX38</f>
        <v>#VALUE!</v>
      </c>
      <c r="BE38" s="93" t="e">
        <f aca="false">O38-BY38</f>
        <v>#VALUE!</v>
      </c>
      <c r="BF38" s="93" t="e">
        <f aca="false">xSPRDOPT($BW38,$BV38,$CG38,0,$BY38,$BX38,$BZ38,$AJ38,1,4)*$CB38</f>
        <v>#NAME?</v>
      </c>
      <c r="BG38" s="93" t="e">
        <f aca="false">xSPRDOPT($BW38,$BV38,$CG38,0,$BY38,$BX38,$BZ38,$AJ38,1,3)*$CB38</f>
        <v>#NAME?</v>
      </c>
      <c r="BH38" s="93" t="e">
        <f aca="false">IF(OR(BF38&lt;&gt;0,BG38&lt;&gt;0),xSPRDOPT($BW38,$BV38,$CG38,0,$BY38,$BX38,$BZ38,$AJ38,1,12)*$CB38,0)</f>
        <v>#NAME?</v>
      </c>
      <c r="BI38" s="93" t="e">
        <f aca="false">xSPRDOPT($BW38,$BV38,$CG38,2*LN(1+CA38/2),$BY38,$BX38,$BZ38,$AJ38,1,9)</f>
        <v>#NAME?</v>
      </c>
      <c r="BJ38" s="93" t="e">
        <f aca="false">xSPRDOPT($BW38,$BV38,$CG38,0,$BY38,$BX38,$BZ38,$AJ38,1,6)*$CB38</f>
        <v>#NAME?</v>
      </c>
      <c r="BK38" s="93" t="e">
        <f aca="false">xSPRDOPT($BW38,$BV38,$CG38,0,$BY38,$BX38,$BZ38,$AJ38,1,5)*$CB38</f>
        <v>#NAME?</v>
      </c>
      <c r="BL38" s="93" t="e">
        <f aca="false">xSPRDOPT(BW38,BV38,CG38,0,BY38,BX38,BZ38,AJ38,1,2)*CB38</f>
        <v>#NAME?</v>
      </c>
      <c r="BM38" s="93" t="e">
        <f aca="false">xSPRDOPT(BW38,BV38,CG38,0,BY38,BX38,BZ38,AJ38,1,1)*CB38</f>
        <v>#NAME?</v>
      </c>
      <c r="BN38" s="93" t="e">
        <f aca="false">IF(AH38&lt;&gt;0,xSPRDOPT($BW38,$BV38,$CG38,2*LN(1+CA38/2),$BY38,$BX38,$BZ38,$AJ38,1,8)+(AJ38/365.25)*CH38/AH38,0)</f>
        <v>#VALUE!</v>
      </c>
      <c r="BO38" s="93" t="e">
        <f aca="false">xSPRDOPT($BW38,$BV38,$CG38,0,$BY38,$BX38,$BZ38,$AJ38,1,0)</f>
        <v>#NAME?</v>
      </c>
      <c r="BP38" s="93"/>
      <c r="BQ38" s="93"/>
      <c r="BR38" s="93"/>
      <c r="BS38" s="101" t="e">
        <f aca="false">G38*AF38*AH38</f>
        <v>#VALUE!</v>
      </c>
      <c r="BV38" s="230" t="n">
        <v>4.40214035809837</v>
      </c>
      <c r="BW38" s="92" t="n">
        <v>4.4155</v>
      </c>
      <c r="BX38" s="93" t="n">
        <v>0.628251079270582</v>
      </c>
      <c r="BY38" s="93" t="n">
        <v>0.621945092170055</v>
      </c>
      <c r="BZ38" s="93" t="n">
        <v>0.99287864325662</v>
      </c>
      <c r="CA38" s="93" t="n">
        <v>0.068263969545907</v>
      </c>
      <c r="CB38" s="93" t="n">
        <v>0.987217950295506</v>
      </c>
      <c r="CC38" s="227" t="n">
        <v>-0.03</v>
      </c>
      <c r="CD38" s="227" t="n">
        <v>0.06</v>
      </c>
      <c r="CE38" s="227" t="n">
        <v>0.175</v>
      </c>
      <c r="CF38" s="227" t="n">
        <v>-0.0075</v>
      </c>
      <c r="CG38" s="227" t="n">
        <v>0.0192</v>
      </c>
      <c r="CH38" s="227" t="n">
        <v>3.06531173566755</v>
      </c>
      <c r="CI38" s="82" t="n">
        <v>4.248</v>
      </c>
    </row>
    <row r="39" customFormat="false" ht="12.75" hidden="false" customHeight="false" outlineLevel="0" collapsed="false">
      <c r="D39" s="83" t="e">
        <f aca="false">D38+AH38</f>
        <v>#VALUE!</v>
      </c>
      <c r="F39" s="84" t="e">
        <f aca="false">VLOOKUP(AG39,$AL$4:$AS$15,2)</f>
        <v>#VALUE!</v>
      </c>
      <c r="G39" s="84" t="e">
        <f aca="false">F39*$AU39</f>
        <v>#VALUE!</v>
      </c>
      <c r="H39" s="85" t="e">
        <f aca="false">(AL39+AM39+AN39)/(1-(AR39))</f>
        <v>#VALUE!</v>
      </c>
      <c r="I39" s="85" t="e">
        <f aca="false">(AL39+AO39+AP39)</f>
        <v>#VALUE!</v>
      </c>
      <c r="K39" s="85" t="e">
        <f aca="false">MAX(((I39-H39)-AQ39)*AH39*AU39,0)</f>
        <v>#VALUE!</v>
      </c>
      <c r="L39" s="220" t="e">
        <f aca="false">MAX(Q39-K39,0)</f>
        <v>#VALUE!</v>
      </c>
      <c r="M39" s="85"/>
      <c r="N39" s="231" t="e">
        <f aca="false">SQRT(($AX39^2*$AE39+$AW39^2*$AI39)/($AE39+$AI39))</f>
        <v>#VALUE!</v>
      </c>
      <c r="O39" s="231" t="e">
        <f aca="false">SQRT(($AY39^2*$AE39+$AW39^2*$AI39)/($AE39+$AI39))</f>
        <v>#VALUE!</v>
      </c>
      <c r="P39" s="94" t="e">
        <f aca="false">(VLOOKUP(AI39,CorrelationTwo,2)*(AW39^2)*AI39+VLOOKUP(D39,CorrelationOne,$AK$9)*AX39*AY39*AE39)/((AI39+AE39)*O39*N39)</f>
        <v>#VALUE!</v>
      </c>
      <c r="Q39" s="220" t="e">
        <f aca="false">xSPRDOPT(I39,H39,AQ39,0,O39,N39,P39,D39-$G$5,1,0)*AH39*AU39</f>
        <v>#VALUE!</v>
      </c>
      <c r="R39" s="223"/>
      <c r="S39" s="87" t="e">
        <f aca="false">xSPRDOPT(I39,H39,AQ39,AT39,O39,N39,P39,D39-$G$5,1,2)*AF39*F39*AH39</f>
        <v>#VALUE!</v>
      </c>
      <c r="T39" s="87" t="e">
        <f aca="false">xSPRDOPT(I39,H39,AQ39,AT39,O39,N39,P39,D39-$G$5,1,1)*AF39*F39*AH39</f>
        <v>#VALUE!</v>
      </c>
      <c r="U39" s="220"/>
      <c r="V39" s="224" t="e">
        <f aca="false">VLOOKUP($AG39,$AL$4:$AS$15,8)*AH39*AU39</f>
        <v>#VALUE!</v>
      </c>
      <c r="W39" s="224"/>
      <c r="X39" s="225" t="e">
        <f aca="false">((BM39*BC39)+(BL39*BB39))*AH39*F39</f>
        <v>#VALUE!</v>
      </c>
      <c r="Y39" s="225" t="e">
        <f aca="false">($F39*$AH39)*((($BG39/2)*($BC39)^2)+(($BF39/2)*($BB39)^2)+($BH39*$BC39*$BB39))</f>
        <v>#VALUE!</v>
      </c>
      <c r="Z39" s="225" t="e">
        <f aca="false">($BI39*$F39*$AH39*($G$5-$BV$5))/365.25</f>
        <v>#VALUE!</v>
      </c>
      <c r="AA39" s="225" t="e">
        <f aca="false">(($BK39*$BE39)+($BJ39*$BD39))*$F39*$AH39*$AF39</f>
        <v>#VALUE!</v>
      </c>
      <c r="AB39" s="225" t="e">
        <f aca="false">BN39*(AT39-CA39)*F39*AH39</f>
        <v>#VALUE!</v>
      </c>
      <c r="AC39" s="225" t="e">
        <f aca="false">BO39*CB39*F39*AH39*CA39*($G$5-$BV$5)/365.25</f>
        <v>#NAME?</v>
      </c>
      <c r="AE39" s="101" t="n">
        <v>15</v>
      </c>
      <c r="AF39" s="101" t="e">
        <f aca="false">IF(AND(D39&gt;=$G$7,D39&lt;=$G$8),1,0)</f>
        <v>#VALUE!</v>
      </c>
      <c r="AG39" s="101" t="e">
        <f aca="false">MONTH(D39)</f>
        <v>#VALUE!</v>
      </c>
      <c r="AH39" s="101" t="e">
        <f aca="false">(EOMONTH(D39,0)-EOMONTH(D39-DAY(D39),0))*AF39</f>
        <v>#VALUE!</v>
      </c>
      <c r="AI39" s="101" t="e">
        <f aca="false">AI38+AH38</f>
        <v>#VALUE!</v>
      </c>
      <c r="AJ39" s="101" t="e">
        <f aca="false">D39-$BV$5</f>
        <v>#VALUE!</v>
      </c>
      <c r="AK39" s="226" t="e">
        <f aca="false">((AL39+AM39+AN39)/(1-0.03))-(AL39+AM39+AN39)</f>
        <v>#VALUE!</v>
      </c>
      <c r="AL39" s="92" t="e">
        <f aca="false">VLOOKUP($D39,CurveTbl,$AK$4)</f>
        <v>#VALUE!</v>
      </c>
      <c r="AM39" s="227" t="e">
        <f aca="false">VLOOKUP($D39,CurveTbl,$AH$3)</f>
        <v>#VALUE!</v>
      </c>
      <c r="AN39" s="227" t="e">
        <f aca="false">VLOOKUP($D39,CurveTbl,$AH$4)+VLOOKUP($AG39,$AL$3:$AS$15,6)</f>
        <v>#VALUE!</v>
      </c>
      <c r="AO39" s="228" t="e">
        <f aca="false">VLOOKUP($D39,CurveTbl,$AH$5)</f>
        <v>#VALUE!</v>
      </c>
      <c r="AP39" s="227" t="e">
        <f aca="false">VLOOKUP($D39,CurveTbl,$AH$6)+VLOOKUP($AG39,$AL$3:$AS$15,7)</f>
        <v>#VALUE!</v>
      </c>
      <c r="AQ39" s="92" t="e">
        <f aca="false">VLOOKUP($AG39,$AL$4:$AS$15,3)+VLOOKUP($AG39,$AL$4:$AS$15,5)+($AH$10*VLOOKUP(D39,GRITable,2))</f>
        <v>#VALUE!</v>
      </c>
      <c r="AR39" s="93" t="e">
        <f aca="false">VLOOKUP($AG39,$AL$4:$AS$15,4)</f>
        <v>#VALUE!</v>
      </c>
      <c r="AS39" s="92" t="e">
        <f aca="false">(AL39+AM39+AN39)*AR39/(1-AR39)</f>
        <v>#VALUE!</v>
      </c>
      <c r="AT39" s="93" t="e">
        <f aca="false">VLOOKUP(D39,CurveTbl,$AK$6)</f>
        <v>#VALUE!</v>
      </c>
      <c r="AU39" s="93" t="e">
        <f aca="false">(1+$AT39/2)^(-2*($D39-$G$5)/365.25)*$AF39</f>
        <v>#VALUE!</v>
      </c>
      <c r="AV39" s="91" t="e">
        <f aca="false">ROUND(G39*AR39,0)</f>
        <v>#VALUE!</v>
      </c>
      <c r="AW39" s="93" t="e">
        <f aca="false">VLOOKUP($D39,CurveTbl,$AK$8)</f>
        <v>#VALUE!</v>
      </c>
      <c r="AX39" s="93" t="e">
        <f aca="false">VLOOKUP($D39,CurveTbl,$AH$7)</f>
        <v>#VALUE!</v>
      </c>
      <c r="AY39" s="93" t="e">
        <f aca="false">VLOOKUP($D39,CurveTbl,$AH$8)</f>
        <v>#VALUE!</v>
      </c>
      <c r="AZ39" s="93"/>
      <c r="BA39" s="229"/>
      <c r="BB39" s="227" t="e">
        <f aca="false">$H39-$BV39</f>
        <v>#VALUE!</v>
      </c>
      <c r="BC39" s="227" t="e">
        <f aca="false">I39-BW39</f>
        <v>#VALUE!</v>
      </c>
      <c r="BD39" s="93" t="e">
        <f aca="false">N39-BX39</f>
        <v>#VALUE!</v>
      </c>
      <c r="BE39" s="93" t="e">
        <f aca="false">O39-BY39</f>
        <v>#VALUE!</v>
      </c>
      <c r="BF39" s="93" t="e">
        <f aca="false">xSPRDOPT($BW39,$BV39,$CG39,0,$BY39,$BX39,$BZ39,$AJ39,1,4)*$CB39</f>
        <v>#NAME?</v>
      </c>
      <c r="BG39" s="93" t="e">
        <f aca="false">xSPRDOPT($BW39,$BV39,$CG39,0,$BY39,$BX39,$BZ39,$AJ39,1,3)*$CB39</f>
        <v>#NAME?</v>
      </c>
      <c r="BH39" s="93" t="e">
        <f aca="false">IF(OR(BF39&lt;&gt;0,BG39&lt;&gt;0),xSPRDOPT($BW39,$BV39,$CG39,0,$BY39,$BX39,$BZ39,$AJ39,1,12)*$CB39,0)</f>
        <v>#NAME?</v>
      </c>
      <c r="BI39" s="93" t="e">
        <f aca="false">xSPRDOPT($BW39,$BV39,$CG39,2*LN(1+CA39/2),$BY39,$BX39,$BZ39,$AJ39,1,9)</f>
        <v>#NAME?</v>
      </c>
      <c r="BJ39" s="93" t="e">
        <f aca="false">xSPRDOPT($BW39,$BV39,$CG39,0,$BY39,$BX39,$BZ39,$AJ39,1,6)*$CB39</f>
        <v>#NAME?</v>
      </c>
      <c r="BK39" s="93" t="e">
        <f aca="false">xSPRDOPT($BW39,$BV39,$CG39,0,$BY39,$BX39,$BZ39,$AJ39,1,5)*$CB39</f>
        <v>#NAME?</v>
      </c>
      <c r="BL39" s="93" t="e">
        <f aca="false">xSPRDOPT(BW39,BV39,CG39,0,BY39,BX39,BZ39,AJ39,1,2)*CB39</f>
        <v>#NAME?</v>
      </c>
      <c r="BM39" s="93" t="e">
        <f aca="false">xSPRDOPT(BW39,BV39,CG39,0,BY39,BX39,BZ39,AJ39,1,1)*CB39</f>
        <v>#NAME?</v>
      </c>
      <c r="BN39" s="93" t="e">
        <f aca="false">IF(AH39&lt;&gt;0,xSPRDOPT($BW39,$BV39,$CG39,2*LN(1+CA39/2),$BY39,$BX39,$BZ39,$AJ39,1,8)+(AJ39/365.25)*CH39/AH39,0)</f>
        <v>#VALUE!</v>
      </c>
      <c r="BO39" s="93" t="e">
        <f aca="false">xSPRDOPT($BW39,$BV39,$CG39,0,$BY39,$BX39,$BZ39,$AJ39,1,0)</f>
        <v>#NAME?</v>
      </c>
      <c r="BP39" s="93"/>
      <c r="BQ39" s="93"/>
      <c r="BR39" s="93"/>
      <c r="BS39" s="101" t="e">
        <f aca="false">G39*AF39*AH39</f>
        <v>#VALUE!</v>
      </c>
      <c r="BV39" s="230" t="n">
        <v>4.40214035809837</v>
      </c>
      <c r="BW39" s="92" t="n">
        <v>4.4155</v>
      </c>
      <c r="BX39" s="93" t="n">
        <v>0.628251079270582</v>
      </c>
      <c r="BY39" s="93" t="n">
        <v>0.621945092170055</v>
      </c>
      <c r="BZ39" s="93" t="n">
        <v>0.99287864325662</v>
      </c>
      <c r="CA39" s="93" t="n">
        <v>0.068263969545907</v>
      </c>
      <c r="CB39" s="93" t="n">
        <v>0.987217950295506</v>
      </c>
      <c r="CC39" s="227" t="n">
        <v>-0.03</v>
      </c>
      <c r="CD39" s="227" t="n">
        <v>0.06</v>
      </c>
      <c r="CE39" s="227" t="n">
        <v>0.175</v>
      </c>
      <c r="CF39" s="227" t="n">
        <v>-0.0075</v>
      </c>
      <c r="CG39" s="227" t="n">
        <v>0.0192</v>
      </c>
      <c r="CH39" s="227" t="n">
        <v>3.06531173566755</v>
      </c>
      <c r="CI39" s="82" t="n">
        <v>4.248</v>
      </c>
    </row>
    <row r="40" customFormat="false" ht="12.75" hidden="false" customHeight="false" outlineLevel="0" collapsed="false">
      <c r="D40" s="83" t="e">
        <f aca="false">D39+AH39</f>
        <v>#VALUE!</v>
      </c>
      <c r="F40" s="84" t="e">
        <f aca="false">VLOOKUP(AG40,$AL$4:$AS$15,2)</f>
        <v>#VALUE!</v>
      </c>
      <c r="G40" s="84" t="e">
        <f aca="false">F40*$AU40</f>
        <v>#VALUE!</v>
      </c>
      <c r="H40" s="85" t="e">
        <f aca="false">(AL40+AM40+AN40)/(1-(AR40))</f>
        <v>#VALUE!</v>
      </c>
      <c r="I40" s="85" t="e">
        <f aca="false">(AL40+AO40+AP40)</f>
        <v>#VALUE!</v>
      </c>
      <c r="K40" s="85" t="e">
        <f aca="false">MAX(((I40-H40)-AQ40)*AH40*AU40,0)</f>
        <v>#VALUE!</v>
      </c>
      <c r="L40" s="220" t="e">
        <f aca="false">MAX(Q40-K40,0)</f>
        <v>#VALUE!</v>
      </c>
      <c r="M40" s="85"/>
      <c r="N40" s="231" t="e">
        <f aca="false">SQRT(($AX40^2*$AE40+$AW40^2*$AI40)/($AE40+$AI40))</f>
        <v>#VALUE!</v>
      </c>
      <c r="O40" s="231" t="e">
        <f aca="false">SQRT(($AY40^2*$AE40+$AW40^2*$AI40)/($AE40+$AI40))</f>
        <v>#VALUE!</v>
      </c>
      <c r="P40" s="94" t="e">
        <f aca="false">(VLOOKUP(AI40,CorrelationTwo,2)*(AW40^2)*AI40+VLOOKUP(D40,CorrelationOne,$AK$9)*AX40*AY40*AE40)/((AI40+AE40)*O40*N40)</f>
        <v>#VALUE!</v>
      </c>
      <c r="Q40" s="220" t="e">
        <f aca="false">xSPRDOPT(I40,H40,AQ40,0,O40,N40,P40,D40-$G$5,1,0)*AH40*AU40</f>
        <v>#VALUE!</v>
      </c>
      <c r="R40" s="223"/>
      <c r="S40" s="87" t="e">
        <f aca="false">xSPRDOPT(I40,H40,AQ40,AT40,O40,N40,P40,D40-$G$5,1,2)*AF40*F40*AH40</f>
        <v>#VALUE!</v>
      </c>
      <c r="T40" s="87" t="e">
        <f aca="false">xSPRDOPT(I40,H40,AQ40,AT40,O40,N40,P40,D40-$G$5,1,1)*AF40*F40*AH40</f>
        <v>#VALUE!</v>
      </c>
      <c r="U40" s="220"/>
      <c r="V40" s="224" t="e">
        <f aca="false">VLOOKUP($AG40,$AL$4:$AS$15,8)*AH40*AU40</f>
        <v>#VALUE!</v>
      </c>
      <c r="W40" s="224"/>
      <c r="X40" s="225" t="e">
        <f aca="false">((BM40*BC40)+(BL40*BB40))*AH40*F40</f>
        <v>#VALUE!</v>
      </c>
      <c r="Y40" s="225" t="e">
        <f aca="false">($F40*$AH40)*((($BG40/2)*($BC40)^2)+(($BF40/2)*($BB40)^2)+($BH40*$BC40*$BB40))</f>
        <v>#VALUE!</v>
      </c>
      <c r="Z40" s="225" t="e">
        <f aca="false">($BI40*$F40*$AH40*($G$5-$BV$5))/365.25</f>
        <v>#VALUE!</v>
      </c>
      <c r="AA40" s="225" t="e">
        <f aca="false">(($BK40*$BE40)+($BJ40*$BD40))*$F40*$AH40*$AF40</f>
        <v>#VALUE!</v>
      </c>
      <c r="AB40" s="225" t="e">
        <f aca="false">BN40*(AT40-CA40)*F40*AH40</f>
        <v>#VALUE!</v>
      </c>
      <c r="AC40" s="225" t="e">
        <f aca="false">BO40*CB40*F40*AH40*CA40*($G$5-$BV$5)/365.25</f>
        <v>#NAME?</v>
      </c>
      <c r="AE40" s="101" t="n">
        <v>15</v>
      </c>
      <c r="AF40" s="101" t="e">
        <f aca="false">IF(AND(D40&gt;=$G$7,D40&lt;=$G$8),1,0)</f>
        <v>#VALUE!</v>
      </c>
      <c r="AG40" s="101" t="e">
        <f aca="false">MONTH(D40)</f>
        <v>#VALUE!</v>
      </c>
      <c r="AH40" s="101" t="e">
        <f aca="false">(EOMONTH(D40,0)-EOMONTH(D40-DAY(D40),0))*AF40</f>
        <v>#VALUE!</v>
      </c>
      <c r="AI40" s="101" t="e">
        <f aca="false">AI39+AH39</f>
        <v>#VALUE!</v>
      </c>
      <c r="AJ40" s="101" t="e">
        <f aca="false">D40-$BV$5</f>
        <v>#VALUE!</v>
      </c>
      <c r="AK40" s="226" t="e">
        <f aca="false">((AL40+AM40+AN40)/(1-0.03))-(AL40+AM40+AN40)</f>
        <v>#VALUE!</v>
      </c>
      <c r="AL40" s="92" t="e">
        <f aca="false">VLOOKUP($D40,CurveTbl,$AK$4)</f>
        <v>#VALUE!</v>
      </c>
      <c r="AM40" s="227" t="e">
        <f aca="false">VLOOKUP($D40,CurveTbl,$AH$3)</f>
        <v>#VALUE!</v>
      </c>
      <c r="AN40" s="227" t="e">
        <f aca="false">VLOOKUP($D40,CurveTbl,$AH$4)+VLOOKUP($AG40,$AL$3:$AS$15,6)</f>
        <v>#VALUE!</v>
      </c>
      <c r="AO40" s="228" t="e">
        <f aca="false">VLOOKUP($D40,CurveTbl,$AH$5)</f>
        <v>#VALUE!</v>
      </c>
      <c r="AP40" s="227" t="e">
        <f aca="false">VLOOKUP($D40,CurveTbl,$AH$6)+VLOOKUP($AG40,$AL$3:$AS$15,7)</f>
        <v>#VALUE!</v>
      </c>
      <c r="AQ40" s="92" t="e">
        <f aca="false">VLOOKUP($AG40,$AL$4:$AS$15,3)+VLOOKUP($AG40,$AL$4:$AS$15,5)+($AH$10*VLOOKUP(D40,GRITable,2))</f>
        <v>#VALUE!</v>
      </c>
      <c r="AR40" s="93" t="e">
        <f aca="false">VLOOKUP($AG40,$AL$4:$AS$15,4)</f>
        <v>#VALUE!</v>
      </c>
      <c r="AS40" s="92" t="e">
        <f aca="false">(AL40+AM40+AN40)*AR40/(1-AR40)</f>
        <v>#VALUE!</v>
      </c>
      <c r="AT40" s="93" t="e">
        <f aca="false">VLOOKUP(D40,CurveTbl,$AK$6)</f>
        <v>#VALUE!</v>
      </c>
      <c r="AU40" s="93" t="e">
        <f aca="false">(1+$AT40/2)^(-2*($D40-$G$5)/365.25)*$AF40</f>
        <v>#VALUE!</v>
      </c>
      <c r="AV40" s="91" t="e">
        <f aca="false">ROUND(G40*AR40,0)</f>
        <v>#VALUE!</v>
      </c>
      <c r="AW40" s="93" t="e">
        <f aca="false">VLOOKUP($D40,CurveTbl,$AK$8)</f>
        <v>#VALUE!</v>
      </c>
      <c r="AX40" s="93" t="e">
        <f aca="false">VLOOKUP($D40,CurveTbl,$AH$7)</f>
        <v>#VALUE!</v>
      </c>
      <c r="AY40" s="93" t="e">
        <f aca="false">VLOOKUP($D40,CurveTbl,$AH$8)</f>
        <v>#VALUE!</v>
      </c>
      <c r="AZ40" s="93"/>
      <c r="BA40" s="229"/>
      <c r="BB40" s="227" t="e">
        <f aca="false">$H40-$BV40</f>
        <v>#VALUE!</v>
      </c>
      <c r="BC40" s="227" t="e">
        <f aca="false">I40-BW40</f>
        <v>#VALUE!</v>
      </c>
      <c r="BD40" s="93" t="e">
        <f aca="false">N40-BX40</f>
        <v>#VALUE!</v>
      </c>
      <c r="BE40" s="93" t="e">
        <f aca="false">O40-BY40</f>
        <v>#VALUE!</v>
      </c>
      <c r="BF40" s="93" t="e">
        <f aca="false">xSPRDOPT($BW40,$BV40,$CG40,0,$BY40,$BX40,$BZ40,$AJ40,1,4)*$CB40</f>
        <v>#NAME?</v>
      </c>
      <c r="BG40" s="93" t="e">
        <f aca="false">xSPRDOPT($BW40,$BV40,$CG40,0,$BY40,$BX40,$BZ40,$AJ40,1,3)*$CB40</f>
        <v>#NAME?</v>
      </c>
      <c r="BH40" s="93" t="e">
        <f aca="false">IF(OR(BF40&lt;&gt;0,BG40&lt;&gt;0),xSPRDOPT($BW40,$BV40,$CG40,0,$BY40,$BX40,$BZ40,$AJ40,1,12)*$CB40,0)</f>
        <v>#NAME?</v>
      </c>
      <c r="BI40" s="93" t="e">
        <f aca="false">xSPRDOPT($BW40,$BV40,$CG40,2*LN(1+CA40/2),$BY40,$BX40,$BZ40,$AJ40,1,9)</f>
        <v>#NAME?</v>
      </c>
      <c r="BJ40" s="93" t="e">
        <f aca="false">xSPRDOPT($BW40,$BV40,$CG40,0,$BY40,$BX40,$BZ40,$AJ40,1,6)*$CB40</f>
        <v>#NAME?</v>
      </c>
      <c r="BK40" s="93" t="e">
        <f aca="false">xSPRDOPT($BW40,$BV40,$CG40,0,$BY40,$BX40,$BZ40,$AJ40,1,5)*$CB40</f>
        <v>#NAME?</v>
      </c>
      <c r="BL40" s="93" t="e">
        <f aca="false">xSPRDOPT(BW40,BV40,CG40,0,BY40,BX40,BZ40,AJ40,1,2)*CB40</f>
        <v>#NAME?</v>
      </c>
      <c r="BM40" s="93" t="e">
        <f aca="false">xSPRDOPT(BW40,BV40,CG40,0,BY40,BX40,BZ40,AJ40,1,1)*CB40</f>
        <v>#NAME?</v>
      </c>
      <c r="BN40" s="93" t="e">
        <f aca="false">IF(AH40&lt;&gt;0,xSPRDOPT($BW40,$BV40,$CG40,2*LN(1+CA40/2),$BY40,$BX40,$BZ40,$AJ40,1,8)+(AJ40/365.25)*CH40/AH40,0)</f>
        <v>#VALUE!</v>
      </c>
      <c r="BO40" s="93" t="e">
        <f aca="false">xSPRDOPT($BW40,$BV40,$CG40,0,$BY40,$BX40,$BZ40,$AJ40,1,0)</f>
        <v>#NAME?</v>
      </c>
      <c r="BP40" s="93"/>
      <c r="BQ40" s="93"/>
      <c r="BR40" s="93"/>
      <c r="BS40" s="101" t="e">
        <f aca="false">G40*AF40*AH40</f>
        <v>#VALUE!</v>
      </c>
      <c r="BV40" s="230" t="n">
        <v>4.40214035809837</v>
      </c>
      <c r="BW40" s="92" t="n">
        <v>4.4155</v>
      </c>
      <c r="BX40" s="93" t="n">
        <v>0.628251079270582</v>
      </c>
      <c r="BY40" s="93" t="n">
        <v>0.621945092170055</v>
      </c>
      <c r="BZ40" s="93" t="n">
        <v>0.99287864325662</v>
      </c>
      <c r="CA40" s="93" t="n">
        <v>0.068263969545907</v>
      </c>
      <c r="CB40" s="93" t="n">
        <v>0.987217950295506</v>
      </c>
      <c r="CC40" s="227" t="n">
        <v>-0.03</v>
      </c>
      <c r="CD40" s="227" t="n">
        <v>0.06</v>
      </c>
      <c r="CE40" s="227" t="n">
        <v>0.175</v>
      </c>
      <c r="CF40" s="227" t="n">
        <v>-0.0075</v>
      </c>
      <c r="CG40" s="227" t="n">
        <v>0.0192</v>
      </c>
      <c r="CH40" s="227" t="n">
        <v>3.06531173566755</v>
      </c>
      <c r="CI40" s="82" t="n">
        <v>4.248</v>
      </c>
    </row>
    <row r="41" customFormat="false" ht="12.75" hidden="false" customHeight="false" outlineLevel="0" collapsed="false">
      <c r="D41" s="83" t="e">
        <f aca="false">D40+AH40</f>
        <v>#VALUE!</v>
      </c>
      <c r="F41" s="84" t="e">
        <f aca="false">VLOOKUP(AG41,$AL$4:$AS$15,2)</f>
        <v>#VALUE!</v>
      </c>
      <c r="G41" s="84" t="e">
        <f aca="false">F41*$AU41</f>
        <v>#VALUE!</v>
      </c>
      <c r="H41" s="85" t="e">
        <f aca="false">(AL41+AM41+AN41)/(1-(AR41))</f>
        <v>#VALUE!</v>
      </c>
      <c r="I41" s="85" t="e">
        <f aca="false">(AL41+AO41+AP41)</f>
        <v>#VALUE!</v>
      </c>
      <c r="K41" s="85" t="e">
        <f aca="false">MAX(((I41-H41)-AQ41)*AH41*AU41,0)</f>
        <v>#VALUE!</v>
      </c>
      <c r="L41" s="220" t="e">
        <f aca="false">MAX(Q41-K41,0)</f>
        <v>#VALUE!</v>
      </c>
      <c r="M41" s="85"/>
      <c r="N41" s="231" t="e">
        <f aca="false">SQRT(($AX41^2*$AE41+$AW41^2*$AI41)/($AE41+$AI41))</f>
        <v>#VALUE!</v>
      </c>
      <c r="O41" s="231" t="e">
        <f aca="false">SQRT(($AY41^2*$AE41+$AW41^2*$AI41)/($AE41+$AI41))</f>
        <v>#VALUE!</v>
      </c>
      <c r="P41" s="94" t="e">
        <f aca="false">(VLOOKUP(AI41,CorrelationTwo,2)*(AW41^2)*AI41+VLOOKUP(D41,CorrelationOne,$AK$9)*AX41*AY41*AE41)/((AI41+AE41)*O41*N41)</f>
        <v>#VALUE!</v>
      </c>
      <c r="Q41" s="220" t="e">
        <f aca="false">xSPRDOPT(I41,H41,AQ41,0,O41,N41,P41,D41-$G$5,1,0)*AH41*AU41</f>
        <v>#VALUE!</v>
      </c>
      <c r="R41" s="223"/>
      <c r="S41" s="87" t="e">
        <f aca="false">xSPRDOPT(I41,H41,AQ41,AT41,O41,N41,P41,D41-$G$5,1,2)*AF41*F41*AH41</f>
        <v>#VALUE!</v>
      </c>
      <c r="T41" s="87" t="e">
        <f aca="false">xSPRDOPT(I41,H41,AQ41,AT41,O41,N41,P41,D41-$G$5,1,1)*AF41*F41*AH41</f>
        <v>#VALUE!</v>
      </c>
      <c r="U41" s="220"/>
      <c r="V41" s="224" t="e">
        <f aca="false">VLOOKUP($AG41,$AL$4:$AS$15,8)*AH41*AU41</f>
        <v>#VALUE!</v>
      </c>
      <c r="W41" s="224"/>
      <c r="X41" s="225" t="e">
        <f aca="false">((BM41*BC41)+(BL41*BB41))*AH41*F41</f>
        <v>#VALUE!</v>
      </c>
      <c r="Y41" s="225" t="e">
        <f aca="false">($F41*$AH41)*((($BG41/2)*($BC41)^2)+(($BF41/2)*($BB41)^2)+($BH41*$BC41*$BB41))</f>
        <v>#VALUE!</v>
      </c>
      <c r="Z41" s="225" t="e">
        <f aca="false">($BI41*$F41*$AH41*($G$5-$BV$5))/365.25</f>
        <v>#VALUE!</v>
      </c>
      <c r="AA41" s="225" t="e">
        <f aca="false">(($BK41*$BE41)+($BJ41*$BD41))*$F41*$AH41*$AF41</f>
        <v>#VALUE!</v>
      </c>
      <c r="AB41" s="225" t="e">
        <f aca="false">BN41*(AT41-CA41)*F41*AH41</f>
        <v>#VALUE!</v>
      </c>
      <c r="AC41" s="225" t="e">
        <f aca="false">BO41*CB41*F41*AH41*CA41*($G$5-$BV$5)/365.25</f>
        <v>#NAME?</v>
      </c>
      <c r="AE41" s="101" t="n">
        <v>15</v>
      </c>
      <c r="AF41" s="101" t="e">
        <f aca="false">IF(AND(D41&gt;=$G$7,D41&lt;=$G$8),1,0)</f>
        <v>#VALUE!</v>
      </c>
      <c r="AG41" s="101" t="e">
        <f aca="false">MONTH(D41)</f>
        <v>#VALUE!</v>
      </c>
      <c r="AH41" s="101" t="e">
        <f aca="false">(EOMONTH(D41,0)-EOMONTH(D41-DAY(D41),0))*AF41</f>
        <v>#VALUE!</v>
      </c>
      <c r="AI41" s="101" t="e">
        <f aca="false">AI40+AH40</f>
        <v>#VALUE!</v>
      </c>
      <c r="AJ41" s="101" t="e">
        <f aca="false">D41-$BV$5</f>
        <v>#VALUE!</v>
      </c>
      <c r="AK41" s="226" t="e">
        <f aca="false">((AL41+AM41+AN41)/(1-0.03))-(AL41+AM41+AN41)</f>
        <v>#VALUE!</v>
      </c>
      <c r="AL41" s="92" t="e">
        <f aca="false">VLOOKUP($D41,CurveTbl,$AK$4)</f>
        <v>#VALUE!</v>
      </c>
      <c r="AM41" s="227" t="e">
        <f aca="false">VLOOKUP($D41,CurveTbl,$AH$3)</f>
        <v>#VALUE!</v>
      </c>
      <c r="AN41" s="227" t="e">
        <f aca="false">VLOOKUP($D41,CurveTbl,$AH$4)+VLOOKUP($AG41,$AL$3:$AS$15,6)</f>
        <v>#VALUE!</v>
      </c>
      <c r="AO41" s="228" t="e">
        <f aca="false">VLOOKUP($D41,CurveTbl,$AH$5)</f>
        <v>#VALUE!</v>
      </c>
      <c r="AP41" s="227" t="e">
        <f aca="false">VLOOKUP($D41,CurveTbl,$AH$6)+VLOOKUP($AG41,$AL$3:$AS$15,7)</f>
        <v>#VALUE!</v>
      </c>
      <c r="AQ41" s="92" t="e">
        <f aca="false">VLOOKUP($AG41,$AL$4:$AS$15,3)+VLOOKUP($AG41,$AL$4:$AS$15,5)+($AH$10*VLOOKUP(D41,GRITable,2))</f>
        <v>#VALUE!</v>
      </c>
      <c r="AR41" s="93" t="e">
        <f aca="false">VLOOKUP($AG41,$AL$4:$AS$15,4)</f>
        <v>#VALUE!</v>
      </c>
      <c r="AS41" s="92" t="e">
        <f aca="false">(AL41+AM41+AN41)*AR41/(1-AR41)</f>
        <v>#VALUE!</v>
      </c>
      <c r="AT41" s="93" t="e">
        <f aca="false">VLOOKUP(D41,CurveTbl,$AK$6)</f>
        <v>#VALUE!</v>
      </c>
      <c r="AU41" s="93" t="e">
        <f aca="false">(1+$AT41/2)^(-2*($D41-$G$5)/365.25)*$AF41</f>
        <v>#VALUE!</v>
      </c>
      <c r="AV41" s="91" t="e">
        <f aca="false">ROUND(G41*AR41,0)</f>
        <v>#VALUE!</v>
      </c>
      <c r="AW41" s="93" t="e">
        <f aca="false">VLOOKUP($D41,CurveTbl,$AK$8)</f>
        <v>#VALUE!</v>
      </c>
      <c r="AX41" s="93" t="e">
        <f aca="false">VLOOKUP($D41,CurveTbl,$AH$7)</f>
        <v>#VALUE!</v>
      </c>
      <c r="AY41" s="93" t="e">
        <f aca="false">VLOOKUP($D41,CurveTbl,$AH$8)</f>
        <v>#VALUE!</v>
      </c>
      <c r="AZ41" s="93"/>
      <c r="BA41" s="229"/>
      <c r="BB41" s="227" t="e">
        <f aca="false">$H41-$BV41</f>
        <v>#VALUE!</v>
      </c>
      <c r="BC41" s="227" t="e">
        <f aca="false">I41-BW41</f>
        <v>#VALUE!</v>
      </c>
      <c r="BD41" s="93" t="e">
        <f aca="false">N41-BX41</f>
        <v>#VALUE!</v>
      </c>
      <c r="BE41" s="93" t="e">
        <f aca="false">O41-BY41</f>
        <v>#VALUE!</v>
      </c>
      <c r="BF41" s="93" t="e">
        <f aca="false">xSPRDOPT($BW41,$BV41,$CG41,0,$BY41,$BX41,$BZ41,$AJ41,1,4)*$CB41</f>
        <v>#NAME?</v>
      </c>
      <c r="BG41" s="93" t="e">
        <f aca="false">xSPRDOPT($BW41,$BV41,$CG41,0,$BY41,$BX41,$BZ41,$AJ41,1,3)*$CB41</f>
        <v>#NAME?</v>
      </c>
      <c r="BH41" s="93" t="e">
        <f aca="false">IF(OR(BF41&lt;&gt;0,BG41&lt;&gt;0),xSPRDOPT($BW41,$BV41,$CG41,0,$BY41,$BX41,$BZ41,$AJ41,1,12)*$CB41,0)</f>
        <v>#NAME?</v>
      </c>
      <c r="BI41" s="93" t="e">
        <f aca="false">xSPRDOPT($BW41,$BV41,$CG41,2*LN(1+CA41/2),$BY41,$BX41,$BZ41,$AJ41,1,9)</f>
        <v>#NAME?</v>
      </c>
      <c r="BJ41" s="93" t="e">
        <f aca="false">xSPRDOPT($BW41,$BV41,$CG41,0,$BY41,$BX41,$BZ41,$AJ41,1,6)*$CB41</f>
        <v>#NAME?</v>
      </c>
      <c r="BK41" s="93" t="e">
        <f aca="false">xSPRDOPT($BW41,$BV41,$CG41,0,$BY41,$BX41,$BZ41,$AJ41,1,5)*$CB41</f>
        <v>#NAME?</v>
      </c>
      <c r="BL41" s="93" t="e">
        <f aca="false">xSPRDOPT(BW41,BV41,CG41,0,BY41,BX41,BZ41,AJ41,1,2)*CB41</f>
        <v>#NAME?</v>
      </c>
      <c r="BM41" s="93" t="e">
        <f aca="false">xSPRDOPT(BW41,BV41,CG41,0,BY41,BX41,BZ41,AJ41,1,1)*CB41</f>
        <v>#NAME?</v>
      </c>
      <c r="BN41" s="93" t="e">
        <f aca="false">IF(AH41&lt;&gt;0,xSPRDOPT($BW41,$BV41,$CG41,2*LN(1+CA41/2),$BY41,$BX41,$BZ41,$AJ41,1,8)+(AJ41/365.25)*CH41/AH41,0)</f>
        <v>#VALUE!</v>
      </c>
      <c r="BO41" s="93" t="e">
        <f aca="false">xSPRDOPT($BW41,$BV41,$CG41,0,$BY41,$BX41,$BZ41,$AJ41,1,0)</f>
        <v>#NAME?</v>
      </c>
      <c r="BP41" s="93"/>
      <c r="BQ41" s="93"/>
      <c r="BR41" s="93"/>
      <c r="BS41" s="101" t="e">
        <f aca="false">G41*AF41*AH41</f>
        <v>#VALUE!</v>
      </c>
      <c r="BV41" s="230" t="n">
        <v>4.40214035809837</v>
      </c>
      <c r="BW41" s="92" t="n">
        <v>4.4155</v>
      </c>
      <c r="BX41" s="93" t="n">
        <v>0.628251079270582</v>
      </c>
      <c r="BY41" s="93" t="n">
        <v>0.621945092170055</v>
      </c>
      <c r="BZ41" s="93" t="n">
        <v>0.99287864325662</v>
      </c>
      <c r="CA41" s="93" t="n">
        <v>0.068263969545907</v>
      </c>
      <c r="CB41" s="93" t="n">
        <v>0.987217950295506</v>
      </c>
      <c r="CC41" s="227" t="n">
        <v>-0.03</v>
      </c>
      <c r="CD41" s="227" t="n">
        <v>0.06</v>
      </c>
      <c r="CE41" s="227" t="n">
        <v>0.175</v>
      </c>
      <c r="CF41" s="227" t="n">
        <v>-0.0075</v>
      </c>
      <c r="CG41" s="227" t="n">
        <v>0.0192</v>
      </c>
      <c r="CH41" s="227" t="n">
        <v>3.06531173566755</v>
      </c>
      <c r="CI41" s="82" t="n">
        <v>4.248</v>
      </c>
    </row>
    <row r="42" customFormat="false" ht="12.75" hidden="false" customHeight="false" outlineLevel="0" collapsed="false">
      <c r="D42" s="83" t="e">
        <f aca="false">D41+AH41</f>
        <v>#VALUE!</v>
      </c>
      <c r="F42" s="84" t="e">
        <f aca="false">VLOOKUP(AG42,$AL$4:$AS$15,2)</f>
        <v>#VALUE!</v>
      </c>
      <c r="G42" s="84" t="e">
        <f aca="false">F42*$AU42</f>
        <v>#VALUE!</v>
      </c>
      <c r="H42" s="85" t="e">
        <f aca="false">(AL42+AM42+AN42)/(1-(AR42))</f>
        <v>#VALUE!</v>
      </c>
      <c r="I42" s="85" t="e">
        <f aca="false">(AL42+AO42+AP42)</f>
        <v>#VALUE!</v>
      </c>
      <c r="K42" s="85" t="e">
        <f aca="false">MAX(((I42-H42)-AQ42)*AH42*AU42,0)</f>
        <v>#VALUE!</v>
      </c>
      <c r="L42" s="220" t="e">
        <f aca="false">MAX(Q42-K42,0)</f>
        <v>#VALUE!</v>
      </c>
      <c r="M42" s="85"/>
      <c r="N42" s="231" t="e">
        <f aca="false">SQRT(($AX42^2*$AE42+$AW42^2*$AI42)/($AE42+$AI42))</f>
        <v>#VALUE!</v>
      </c>
      <c r="O42" s="231" t="e">
        <f aca="false">SQRT(($AY42^2*$AE42+$AW42^2*$AI42)/($AE42+$AI42))</f>
        <v>#VALUE!</v>
      </c>
      <c r="P42" s="94" t="e">
        <f aca="false">(VLOOKUP(AI42,CorrelationTwo,2)*(AW42^2)*AI42+VLOOKUP(D42,CorrelationOne,$AK$9)*AX42*AY42*AE42)/((AI42+AE42)*O42*N42)</f>
        <v>#VALUE!</v>
      </c>
      <c r="Q42" s="220" t="e">
        <f aca="false">xSPRDOPT(I42,H42,AQ42,0,O42,N42,P42,D42-$G$5,1,0)*AH42*AU42</f>
        <v>#VALUE!</v>
      </c>
      <c r="R42" s="223"/>
      <c r="S42" s="87" t="e">
        <f aca="false">xSPRDOPT(I42,H42,AQ42,AT42,O42,N42,P42,D42-$G$5,1,2)*AF42*F42*AH42</f>
        <v>#VALUE!</v>
      </c>
      <c r="T42" s="87" t="e">
        <f aca="false">xSPRDOPT(I42,H42,AQ42,AT42,O42,N42,P42,D42-$G$5,1,1)*AF42*F42*AH42</f>
        <v>#VALUE!</v>
      </c>
      <c r="U42" s="220"/>
      <c r="V42" s="224" t="e">
        <f aca="false">VLOOKUP($AG42,$AL$4:$AS$15,8)*AH42*AU42</f>
        <v>#VALUE!</v>
      </c>
      <c r="W42" s="224"/>
      <c r="X42" s="225" t="e">
        <f aca="false">((BM42*BC42)+(BL42*BB42))*AH42*F42</f>
        <v>#VALUE!</v>
      </c>
      <c r="Y42" s="225" t="e">
        <f aca="false">($F42*$AH42)*((($BG42/2)*($BC42)^2)+(($BF42/2)*($BB42)^2)+($BH42*$BC42*$BB42))</f>
        <v>#VALUE!</v>
      </c>
      <c r="Z42" s="225" t="e">
        <f aca="false">($BI42*$F42*$AH42*($G$5-$BV$5))/365.25</f>
        <v>#VALUE!</v>
      </c>
      <c r="AA42" s="225" t="e">
        <f aca="false">(($BK42*$BE42)+($BJ42*$BD42))*$F42*$AH42*$AF42</f>
        <v>#VALUE!</v>
      </c>
      <c r="AB42" s="225" t="e">
        <f aca="false">BN42*(AT42-CA42)*F42*AH42</f>
        <v>#VALUE!</v>
      </c>
      <c r="AC42" s="225" t="e">
        <f aca="false">BO42*CB42*F42*AH42*CA42*($G$5-$BV$5)/365.25</f>
        <v>#NAME?</v>
      </c>
      <c r="AE42" s="101" t="n">
        <v>15</v>
      </c>
      <c r="AF42" s="101" t="e">
        <f aca="false">IF(AND(D42&gt;=$G$7,D42&lt;=$G$8),1,0)</f>
        <v>#VALUE!</v>
      </c>
      <c r="AG42" s="101" t="e">
        <f aca="false">MONTH(D42)</f>
        <v>#VALUE!</v>
      </c>
      <c r="AH42" s="101" t="e">
        <f aca="false">(EOMONTH(D42,0)-EOMONTH(D42-DAY(D42),0))*AF42</f>
        <v>#VALUE!</v>
      </c>
      <c r="AI42" s="101" t="e">
        <f aca="false">AI41+AH41</f>
        <v>#VALUE!</v>
      </c>
      <c r="AJ42" s="101" t="e">
        <f aca="false">D42-$BV$5</f>
        <v>#VALUE!</v>
      </c>
      <c r="AK42" s="226" t="e">
        <f aca="false">((AL42+AM42+AN42)/(1-0.03))-(AL42+AM42+AN42)</f>
        <v>#VALUE!</v>
      </c>
      <c r="AL42" s="92" t="e">
        <f aca="false">VLOOKUP($D42,CurveTbl,$AK$4)</f>
        <v>#VALUE!</v>
      </c>
      <c r="AM42" s="227" t="e">
        <f aca="false">VLOOKUP($D42,CurveTbl,$AH$3)</f>
        <v>#VALUE!</v>
      </c>
      <c r="AN42" s="227" t="e">
        <f aca="false">VLOOKUP($D42,CurveTbl,$AH$4)+VLOOKUP($AG42,$AL$3:$AS$15,6)</f>
        <v>#VALUE!</v>
      </c>
      <c r="AO42" s="228" t="e">
        <f aca="false">VLOOKUP($D42,CurveTbl,$AH$5)</f>
        <v>#VALUE!</v>
      </c>
      <c r="AP42" s="227" t="e">
        <f aca="false">VLOOKUP($D42,CurveTbl,$AH$6)+VLOOKUP($AG42,$AL$3:$AS$15,7)</f>
        <v>#VALUE!</v>
      </c>
      <c r="AQ42" s="92" t="e">
        <f aca="false">VLOOKUP($AG42,$AL$4:$AS$15,3)+VLOOKUP($AG42,$AL$4:$AS$15,5)+($AH$10*VLOOKUP(D42,GRITable,2))</f>
        <v>#VALUE!</v>
      </c>
      <c r="AR42" s="93" t="e">
        <f aca="false">VLOOKUP($AG42,$AL$4:$AS$15,4)</f>
        <v>#VALUE!</v>
      </c>
      <c r="AS42" s="92" t="e">
        <f aca="false">(AL42+AM42+AN42)*AR42/(1-AR42)</f>
        <v>#VALUE!</v>
      </c>
      <c r="AT42" s="93" t="e">
        <f aca="false">VLOOKUP(D42,CurveTbl,$AK$6)</f>
        <v>#VALUE!</v>
      </c>
      <c r="AU42" s="93" t="e">
        <f aca="false">(1+$AT42/2)^(-2*($D42-$G$5)/365.25)*$AF42</f>
        <v>#VALUE!</v>
      </c>
      <c r="AV42" s="91" t="e">
        <f aca="false">ROUND(G42*AR42,0)</f>
        <v>#VALUE!</v>
      </c>
      <c r="AW42" s="93" t="e">
        <f aca="false">VLOOKUP($D42,CurveTbl,$AK$8)</f>
        <v>#VALUE!</v>
      </c>
      <c r="AX42" s="93" t="e">
        <f aca="false">VLOOKUP($D42,CurveTbl,$AH$7)</f>
        <v>#VALUE!</v>
      </c>
      <c r="AY42" s="93" t="e">
        <f aca="false">VLOOKUP($D42,CurveTbl,$AH$8)</f>
        <v>#VALUE!</v>
      </c>
      <c r="AZ42" s="93"/>
      <c r="BA42" s="229"/>
      <c r="BB42" s="227" t="e">
        <f aca="false">$H42-$BV42</f>
        <v>#VALUE!</v>
      </c>
      <c r="BC42" s="227" t="e">
        <f aca="false">I42-BW42</f>
        <v>#VALUE!</v>
      </c>
      <c r="BD42" s="93" t="e">
        <f aca="false">N42-BX42</f>
        <v>#VALUE!</v>
      </c>
      <c r="BE42" s="93" t="e">
        <f aca="false">O42-BY42</f>
        <v>#VALUE!</v>
      </c>
      <c r="BF42" s="93" t="e">
        <f aca="false">xSPRDOPT($BW42,$BV42,$CG42,0,$BY42,$BX42,$BZ42,$AJ42,1,4)*$CB42</f>
        <v>#NAME?</v>
      </c>
      <c r="BG42" s="93" t="e">
        <f aca="false">xSPRDOPT($BW42,$BV42,$CG42,0,$BY42,$BX42,$BZ42,$AJ42,1,3)*$CB42</f>
        <v>#NAME?</v>
      </c>
      <c r="BH42" s="93" t="e">
        <f aca="false">IF(OR(BF42&lt;&gt;0,BG42&lt;&gt;0),xSPRDOPT($BW42,$BV42,$CG42,0,$BY42,$BX42,$BZ42,$AJ42,1,12)*$CB42,0)</f>
        <v>#NAME?</v>
      </c>
      <c r="BI42" s="93" t="e">
        <f aca="false">xSPRDOPT($BW42,$BV42,$CG42,2*LN(1+CA42/2),$BY42,$BX42,$BZ42,$AJ42,1,9)</f>
        <v>#NAME?</v>
      </c>
      <c r="BJ42" s="93" t="e">
        <f aca="false">xSPRDOPT($BW42,$BV42,$CG42,0,$BY42,$BX42,$BZ42,$AJ42,1,6)*$CB42</f>
        <v>#NAME?</v>
      </c>
      <c r="BK42" s="93" t="e">
        <f aca="false">xSPRDOPT($BW42,$BV42,$CG42,0,$BY42,$BX42,$BZ42,$AJ42,1,5)*$CB42</f>
        <v>#NAME?</v>
      </c>
      <c r="BL42" s="93" t="e">
        <f aca="false">xSPRDOPT(BW42,BV42,CG42,0,BY42,BX42,BZ42,AJ42,1,2)*CB42</f>
        <v>#NAME?</v>
      </c>
      <c r="BM42" s="93" t="e">
        <f aca="false">xSPRDOPT(BW42,BV42,CG42,0,BY42,BX42,BZ42,AJ42,1,1)*CB42</f>
        <v>#NAME?</v>
      </c>
      <c r="BN42" s="93" t="e">
        <f aca="false">IF(AH42&lt;&gt;0,xSPRDOPT($BW42,$BV42,$CG42,2*LN(1+CA42/2),$BY42,$BX42,$BZ42,$AJ42,1,8)+(AJ42/365.25)*CH42/AH42,0)</f>
        <v>#VALUE!</v>
      </c>
      <c r="BO42" s="93" t="e">
        <f aca="false">xSPRDOPT($BW42,$BV42,$CG42,0,$BY42,$BX42,$BZ42,$AJ42,1,0)</f>
        <v>#NAME?</v>
      </c>
      <c r="BP42" s="93"/>
      <c r="BQ42" s="93"/>
      <c r="BR42" s="93"/>
      <c r="BS42" s="101" t="e">
        <f aca="false">G42*AF42*AH42</f>
        <v>#VALUE!</v>
      </c>
      <c r="BV42" s="230" t="n">
        <v>4.40214035809837</v>
      </c>
      <c r="BW42" s="92" t="n">
        <v>4.4155</v>
      </c>
      <c r="BX42" s="93" t="n">
        <v>0.628251079270582</v>
      </c>
      <c r="BY42" s="93" t="n">
        <v>0.621945092170055</v>
      </c>
      <c r="BZ42" s="93" t="n">
        <v>0.99287864325662</v>
      </c>
      <c r="CA42" s="93" t="n">
        <v>0.068263969545907</v>
      </c>
      <c r="CB42" s="93" t="n">
        <v>0.987217950295506</v>
      </c>
      <c r="CC42" s="227" t="n">
        <v>-0.03</v>
      </c>
      <c r="CD42" s="227" t="n">
        <v>0.06</v>
      </c>
      <c r="CE42" s="227" t="n">
        <v>0.175</v>
      </c>
      <c r="CF42" s="227" t="n">
        <v>-0.0075</v>
      </c>
      <c r="CG42" s="227" t="n">
        <v>0.0192</v>
      </c>
      <c r="CH42" s="227" t="n">
        <v>3.06531173566755</v>
      </c>
      <c r="CI42" s="82" t="n">
        <v>4.248</v>
      </c>
    </row>
    <row r="43" customFormat="false" ht="12.75" hidden="false" customHeight="false" outlineLevel="0" collapsed="false">
      <c r="D43" s="83" t="e">
        <f aca="false">D42+AH42</f>
        <v>#VALUE!</v>
      </c>
      <c r="F43" s="84" t="e">
        <f aca="false">VLOOKUP(AG43,$AL$4:$AS$15,2)</f>
        <v>#VALUE!</v>
      </c>
      <c r="G43" s="84" t="e">
        <f aca="false">F43*$AU43</f>
        <v>#VALUE!</v>
      </c>
      <c r="H43" s="85" t="e">
        <f aca="false">(AL43+AM43+AN43)/(1-(AR43))</f>
        <v>#VALUE!</v>
      </c>
      <c r="I43" s="85" t="e">
        <f aca="false">(AL43+AO43+AP43)</f>
        <v>#VALUE!</v>
      </c>
      <c r="K43" s="85" t="e">
        <f aca="false">MAX(((I43-H43)-AQ43)*AH43*AU43,0)</f>
        <v>#VALUE!</v>
      </c>
      <c r="L43" s="220" t="e">
        <f aca="false">MAX(Q43-K43,0)</f>
        <v>#VALUE!</v>
      </c>
      <c r="M43" s="85"/>
      <c r="N43" s="231" t="e">
        <f aca="false">SQRT(($AX43^2*$AE43+$AW43^2*$AI43)/($AE43+$AI43))</f>
        <v>#VALUE!</v>
      </c>
      <c r="O43" s="231" t="e">
        <f aca="false">SQRT(($AY43^2*$AE43+$AW43^2*$AI43)/($AE43+$AI43))</f>
        <v>#VALUE!</v>
      </c>
      <c r="P43" s="94" t="e">
        <f aca="false">(VLOOKUP(AI43,CorrelationTwo,2)*(AW43^2)*AI43+VLOOKUP(D43,CorrelationOne,$AK$9)*AX43*AY43*AE43)/((AI43+AE43)*O43*N43)</f>
        <v>#VALUE!</v>
      </c>
      <c r="Q43" s="220" t="e">
        <f aca="false">xSPRDOPT(I43,H43,AQ43,0,O43,N43,P43,D43-$G$5,1,0)*AH43*AU43</f>
        <v>#VALUE!</v>
      </c>
      <c r="R43" s="223"/>
      <c r="S43" s="87" t="e">
        <f aca="false">xSPRDOPT(I43,H43,AQ43,AT43,O43,N43,P43,D43-$G$5,1,2)*AF43*F43*AH43</f>
        <v>#VALUE!</v>
      </c>
      <c r="T43" s="87" t="e">
        <f aca="false">xSPRDOPT(I43,H43,AQ43,AT43,O43,N43,P43,D43-$G$5,1,1)*AF43*F43*AH43</f>
        <v>#VALUE!</v>
      </c>
      <c r="U43" s="220"/>
      <c r="V43" s="224" t="e">
        <f aca="false">VLOOKUP($AG43,$AL$4:$AS$15,8)*AH43*AU43</f>
        <v>#VALUE!</v>
      </c>
      <c r="W43" s="224"/>
      <c r="X43" s="225" t="e">
        <f aca="false">((BM43*BC43)+(BL43*BB43))*AH43*F43</f>
        <v>#VALUE!</v>
      </c>
      <c r="Y43" s="225" t="e">
        <f aca="false">($F43*$AH43)*((($BG43/2)*($BC43)^2)+(($BF43/2)*($BB43)^2)+($BH43*$BC43*$BB43))</f>
        <v>#VALUE!</v>
      </c>
      <c r="Z43" s="225" t="e">
        <f aca="false">($BI43*$F43*$AH43*($G$5-$BV$5))/365.25</f>
        <v>#VALUE!</v>
      </c>
      <c r="AA43" s="225" t="e">
        <f aca="false">(($BK43*$BE43)+($BJ43*$BD43))*$F43*$AH43*$AF43</f>
        <v>#VALUE!</v>
      </c>
      <c r="AB43" s="225" t="e">
        <f aca="false">BN43*(AT43-CA43)*F43*AH43</f>
        <v>#VALUE!</v>
      </c>
      <c r="AC43" s="225" t="e">
        <f aca="false">BO43*CB43*F43*AH43*CA43*($G$5-$BV$5)/365.25</f>
        <v>#NAME?</v>
      </c>
      <c r="AE43" s="101" t="n">
        <v>15</v>
      </c>
      <c r="AF43" s="101" t="e">
        <f aca="false">IF(AND(D43&gt;=$G$7,D43&lt;=$G$8),1,0)</f>
        <v>#VALUE!</v>
      </c>
      <c r="AG43" s="101" t="e">
        <f aca="false">MONTH(D43)</f>
        <v>#VALUE!</v>
      </c>
      <c r="AH43" s="101" t="e">
        <f aca="false">(EOMONTH(D43,0)-EOMONTH(D43-DAY(D43),0))*AF43</f>
        <v>#VALUE!</v>
      </c>
      <c r="AI43" s="101" t="e">
        <f aca="false">AI42+AH42</f>
        <v>#VALUE!</v>
      </c>
      <c r="AJ43" s="101" t="e">
        <f aca="false">D43-$BV$5</f>
        <v>#VALUE!</v>
      </c>
      <c r="AK43" s="226" t="e">
        <f aca="false">((AL43+AM43+AN43)/(1-0.03))-(AL43+AM43+AN43)</f>
        <v>#VALUE!</v>
      </c>
      <c r="AL43" s="92" t="e">
        <f aca="false">VLOOKUP($D43,CurveTbl,$AK$4)</f>
        <v>#VALUE!</v>
      </c>
      <c r="AM43" s="227" t="e">
        <f aca="false">VLOOKUP($D43,CurveTbl,$AH$3)</f>
        <v>#VALUE!</v>
      </c>
      <c r="AN43" s="227" t="e">
        <f aca="false">VLOOKUP($D43,CurveTbl,$AH$4)+VLOOKUP($AG43,$AL$3:$AS$15,6)</f>
        <v>#VALUE!</v>
      </c>
      <c r="AO43" s="228" t="e">
        <f aca="false">VLOOKUP($D43,CurveTbl,$AH$5)</f>
        <v>#VALUE!</v>
      </c>
      <c r="AP43" s="227" t="e">
        <f aca="false">VLOOKUP($D43,CurveTbl,$AH$6)+VLOOKUP($AG43,$AL$3:$AS$15,7)</f>
        <v>#VALUE!</v>
      </c>
      <c r="AQ43" s="92" t="e">
        <f aca="false">VLOOKUP($AG43,$AL$4:$AS$15,3)+VLOOKUP($AG43,$AL$4:$AS$15,5)+($AH$10*VLOOKUP(D43,GRITable,2))</f>
        <v>#VALUE!</v>
      </c>
      <c r="AR43" s="93" t="e">
        <f aca="false">VLOOKUP($AG43,$AL$4:$AS$15,4)</f>
        <v>#VALUE!</v>
      </c>
      <c r="AS43" s="92" t="e">
        <f aca="false">(AL43+AM43+AN43)*AR43/(1-AR43)</f>
        <v>#VALUE!</v>
      </c>
      <c r="AT43" s="93" t="e">
        <f aca="false">VLOOKUP(D43,CurveTbl,$AK$6)</f>
        <v>#VALUE!</v>
      </c>
      <c r="AU43" s="93" t="e">
        <f aca="false">(1+$AT43/2)^(-2*($D43-$G$5)/365.25)*$AF43</f>
        <v>#VALUE!</v>
      </c>
      <c r="AV43" s="91" t="e">
        <f aca="false">ROUND(G43*AR43,0)</f>
        <v>#VALUE!</v>
      </c>
      <c r="AW43" s="93" t="e">
        <f aca="false">VLOOKUP($D43,CurveTbl,$AK$8)</f>
        <v>#VALUE!</v>
      </c>
      <c r="AX43" s="93" t="e">
        <f aca="false">VLOOKUP($D43,CurveTbl,$AH$7)</f>
        <v>#VALUE!</v>
      </c>
      <c r="AY43" s="93" t="e">
        <f aca="false">VLOOKUP($D43,CurveTbl,$AH$8)</f>
        <v>#VALUE!</v>
      </c>
      <c r="AZ43" s="93"/>
      <c r="BA43" s="229"/>
      <c r="BB43" s="227" t="e">
        <f aca="false">$H43-$BV43</f>
        <v>#VALUE!</v>
      </c>
      <c r="BC43" s="227" t="e">
        <f aca="false">I43-BW43</f>
        <v>#VALUE!</v>
      </c>
      <c r="BD43" s="93" t="e">
        <f aca="false">N43-BX43</f>
        <v>#VALUE!</v>
      </c>
      <c r="BE43" s="93" t="e">
        <f aca="false">O43-BY43</f>
        <v>#VALUE!</v>
      </c>
      <c r="BF43" s="93" t="e">
        <f aca="false">xSPRDOPT($BW43,$BV43,$CG43,0,$BY43,$BX43,$BZ43,$AJ43,1,4)*$CB43</f>
        <v>#NAME?</v>
      </c>
      <c r="BG43" s="93" t="e">
        <f aca="false">xSPRDOPT($BW43,$BV43,$CG43,0,$BY43,$BX43,$BZ43,$AJ43,1,3)*$CB43</f>
        <v>#NAME?</v>
      </c>
      <c r="BH43" s="93" t="e">
        <f aca="false">IF(OR(BF43&lt;&gt;0,BG43&lt;&gt;0),xSPRDOPT($BW43,$BV43,$CG43,0,$BY43,$BX43,$BZ43,$AJ43,1,12)*$CB43,0)</f>
        <v>#NAME?</v>
      </c>
      <c r="BI43" s="93" t="e">
        <f aca="false">xSPRDOPT($BW43,$BV43,$CG43,2*LN(1+CA43/2),$BY43,$BX43,$BZ43,$AJ43,1,9)</f>
        <v>#NAME?</v>
      </c>
      <c r="BJ43" s="93" t="e">
        <f aca="false">xSPRDOPT($BW43,$BV43,$CG43,0,$BY43,$BX43,$BZ43,$AJ43,1,6)*$CB43</f>
        <v>#NAME?</v>
      </c>
      <c r="BK43" s="93" t="e">
        <f aca="false">xSPRDOPT($BW43,$BV43,$CG43,0,$BY43,$BX43,$BZ43,$AJ43,1,5)*$CB43</f>
        <v>#NAME?</v>
      </c>
      <c r="BL43" s="93" t="e">
        <f aca="false">xSPRDOPT(BW43,BV43,CG43,0,BY43,BX43,BZ43,AJ43,1,2)*CB43</f>
        <v>#NAME?</v>
      </c>
      <c r="BM43" s="93" t="e">
        <f aca="false">xSPRDOPT(BW43,BV43,CG43,0,BY43,BX43,BZ43,AJ43,1,1)*CB43</f>
        <v>#NAME?</v>
      </c>
      <c r="BN43" s="93" t="e">
        <f aca="false">IF(AH43&lt;&gt;0,xSPRDOPT($BW43,$BV43,$CG43,2*LN(1+CA43/2),$BY43,$BX43,$BZ43,$AJ43,1,8)+(AJ43/365.25)*CH43/AH43,0)</f>
        <v>#VALUE!</v>
      </c>
      <c r="BO43" s="93" t="e">
        <f aca="false">xSPRDOPT($BW43,$BV43,$CG43,0,$BY43,$BX43,$BZ43,$AJ43,1,0)</f>
        <v>#NAME?</v>
      </c>
      <c r="BP43" s="93"/>
      <c r="BQ43" s="93"/>
      <c r="BR43" s="93"/>
      <c r="BS43" s="101" t="e">
        <f aca="false">G43*AF43*AH43</f>
        <v>#VALUE!</v>
      </c>
      <c r="BV43" s="230" t="n">
        <v>4.40214035809837</v>
      </c>
      <c r="BW43" s="92" t="n">
        <v>4.4155</v>
      </c>
      <c r="BX43" s="93" t="n">
        <v>0.628251079270582</v>
      </c>
      <c r="BY43" s="93" t="n">
        <v>0.621945092170055</v>
      </c>
      <c r="BZ43" s="93" t="n">
        <v>0.99287864325662</v>
      </c>
      <c r="CA43" s="93" t="n">
        <v>0.068263969545907</v>
      </c>
      <c r="CB43" s="93" t="n">
        <v>0.987217950295506</v>
      </c>
      <c r="CC43" s="227" t="n">
        <v>-0.03</v>
      </c>
      <c r="CD43" s="227" t="n">
        <v>0.06</v>
      </c>
      <c r="CE43" s="227" t="n">
        <v>0.175</v>
      </c>
      <c r="CF43" s="227" t="n">
        <v>-0.0075</v>
      </c>
      <c r="CG43" s="227" t="n">
        <v>0.0192</v>
      </c>
      <c r="CH43" s="227" t="n">
        <v>3.06531173566755</v>
      </c>
      <c r="CI43" s="82" t="n">
        <v>4.248</v>
      </c>
    </row>
    <row r="44" customFormat="false" ht="12.75" hidden="false" customHeight="false" outlineLevel="0" collapsed="false">
      <c r="D44" s="83" t="e">
        <f aca="false">D43+AH43</f>
        <v>#VALUE!</v>
      </c>
      <c r="F44" s="84" t="e">
        <f aca="false">VLOOKUP(AG44,$AL$4:$AS$15,2)</f>
        <v>#VALUE!</v>
      </c>
      <c r="G44" s="84" t="e">
        <f aca="false">F44*$AU44</f>
        <v>#VALUE!</v>
      </c>
      <c r="H44" s="85" t="e">
        <f aca="false">(AL44+AM44+AN44)/(1-(AR44))</f>
        <v>#VALUE!</v>
      </c>
      <c r="I44" s="85" t="e">
        <f aca="false">(AL44+AO44+AP44)</f>
        <v>#VALUE!</v>
      </c>
      <c r="K44" s="85" t="e">
        <f aca="false">MAX(((I44-H44)-AQ44)*AH44*AU44,0)</f>
        <v>#VALUE!</v>
      </c>
      <c r="L44" s="220" t="e">
        <f aca="false">MAX(Q44-K44,0)</f>
        <v>#VALUE!</v>
      </c>
      <c r="M44" s="85"/>
      <c r="N44" s="231" t="e">
        <f aca="false">SQRT(($AX44^2*$AE44+$AW44^2*$AI44)/($AE44+$AI44))</f>
        <v>#VALUE!</v>
      </c>
      <c r="O44" s="231" t="e">
        <f aca="false">SQRT(($AY44^2*$AE44+$AW44^2*$AI44)/($AE44+$AI44))</f>
        <v>#VALUE!</v>
      </c>
      <c r="P44" s="94" t="e">
        <f aca="false">(VLOOKUP(AI44,CorrelationTwo,2)*(AW44^2)*AI44+VLOOKUP(D44,CorrelationOne,$AK$9)*AX44*AY44*AE44)/((AI44+AE44)*O44*N44)</f>
        <v>#VALUE!</v>
      </c>
      <c r="Q44" s="220" t="e">
        <f aca="false">xSPRDOPT(I44,H44,AQ44,0,O44,N44,P44,D44-$G$5,1,0)*AH44*AU44</f>
        <v>#VALUE!</v>
      </c>
      <c r="R44" s="223"/>
      <c r="S44" s="87" t="e">
        <f aca="false">xSPRDOPT(I44,H44,AQ44,AT44,O44,N44,P44,D44-$G$5,1,2)*AF44*F44*AH44</f>
        <v>#VALUE!</v>
      </c>
      <c r="T44" s="87" t="e">
        <f aca="false">xSPRDOPT(I44,H44,AQ44,AT44,O44,N44,P44,D44-$G$5,1,1)*AF44*F44*AH44</f>
        <v>#VALUE!</v>
      </c>
      <c r="U44" s="220"/>
      <c r="V44" s="224" t="e">
        <f aca="false">VLOOKUP($AG44,$AL$4:$AS$15,8)*AH44*AU44</f>
        <v>#VALUE!</v>
      </c>
      <c r="W44" s="224"/>
      <c r="X44" s="225" t="e">
        <f aca="false">((BM44*BC44)+(BL44*BB44))*AH44*F44</f>
        <v>#VALUE!</v>
      </c>
      <c r="Y44" s="225" t="e">
        <f aca="false">($F44*$AH44)*((($BG44/2)*($BC44)^2)+(($BF44/2)*($BB44)^2)+($BH44*$BC44*$BB44))</f>
        <v>#VALUE!</v>
      </c>
      <c r="Z44" s="225" t="e">
        <f aca="false">($BI44*$F44*$AH44*($G$5-$BV$5))/365.25</f>
        <v>#VALUE!</v>
      </c>
      <c r="AA44" s="225" t="e">
        <f aca="false">(($BK44*$BE44)+($BJ44*$BD44))*$F44*$AH44*$AF44</f>
        <v>#VALUE!</v>
      </c>
      <c r="AB44" s="225" t="e">
        <f aca="false">BN44*(AT44-CA44)*F44*AH44</f>
        <v>#VALUE!</v>
      </c>
      <c r="AC44" s="225" t="e">
        <f aca="false">BO44*CB44*F44*AH44*CA44*($G$5-$BV$5)/365.25</f>
        <v>#NAME?</v>
      </c>
      <c r="AE44" s="101" t="n">
        <v>15</v>
      </c>
      <c r="AF44" s="101" t="e">
        <f aca="false">IF(AND(D44&gt;=$G$7,D44&lt;=$G$8),1,0)</f>
        <v>#VALUE!</v>
      </c>
      <c r="AG44" s="101" t="e">
        <f aca="false">MONTH(D44)</f>
        <v>#VALUE!</v>
      </c>
      <c r="AH44" s="101" t="e">
        <f aca="false">(EOMONTH(D44,0)-EOMONTH(D44-DAY(D44),0))*AF44</f>
        <v>#VALUE!</v>
      </c>
      <c r="AI44" s="101" t="e">
        <f aca="false">AI43+AH43</f>
        <v>#VALUE!</v>
      </c>
      <c r="AJ44" s="101" t="e">
        <f aca="false">D44-$BV$5</f>
        <v>#VALUE!</v>
      </c>
      <c r="AK44" s="226" t="e">
        <f aca="false">((AL44+AM44+AN44)/(1-0.03))-(AL44+AM44+AN44)</f>
        <v>#VALUE!</v>
      </c>
      <c r="AL44" s="92" t="e">
        <f aca="false">VLOOKUP($D44,CurveTbl,$AK$4)</f>
        <v>#VALUE!</v>
      </c>
      <c r="AM44" s="227" t="e">
        <f aca="false">VLOOKUP($D44,CurveTbl,$AH$3)</f>
        <v>#VALUE!</v>
      </c>
      <c r="AN44" s="227" t="e">
        <f aca="false">VLOOKUP($D44,CurveTbl,$AH$4)+VLOOKUP($AG44,$AL$3:$AS$15,6)</f>
        <v>#VALUE!</v>
      </c>
      <c r="AO44" s="228" t="e">
        <f aca="false">VLOOKUP($D44,CurveTbl,$AH$5)</f>
        <v>#VALUE!</v>
      </c>
      <c r="AP44" s="227" t="e">
        <f aca="false">VLOOKUP($D44,CurveTbl,$AH$6)+VLOOKUP($AG44,$AL$3:$AS$15,7)</f>
        <v>#VALUE!</v>
      </c>
      <c r="AQ44" s="92" t="e">
        <f aca="false">VLOOKUP($AG44,$AL$4:$AS$15,3)+VLOOKUP($AG44,$AL$4:$AS$15,5)+($AH$10*VLOOKUP(D44,GRITable,2))</f>
        <v>#VALUE!</v>
      </c>
      <c r="AR44" s="93" t="e">
        <f aca="false">VLOOKUP($AG44,$AL$4:$AS$15,4)</f>
        <v>#VALUE!</v>
      </c>
      <c r="AS44" s="92" t="e">
        <f aca="false">(AL44+AM44+AN44)*AR44/(1-AR44)</f>
        <v>#VALUE!</v>
      </c>
      <c r="AT44" s="93" t="e">
        <f aca="false">VLOOKUP(D44,CurveTbl,$AK$6)</f>
        <v>#VALUE!</v>
      </c>
      <c r="AU44" s="93" t="e">
        <f aca="false">(1+$AT44/2)^(-2*($D44-$G$5)/365.25)*$AF44</f>
        <v>#VALUE!</v>
      </c>
      <c r="AV44" s="91" t="e">
        <f aca="false">ROUND(G44*AR44,0)</f>
        <v>#VALUE!</v>
      </c>
      <c r="AW44" s="93" t="e">
        <f aca="false">VLOOKUP($D44,CurveTbl,$AK$8)</f>
        <v>#VALUE!</v>
      </c>
      <c r="AX44" s="93" t="e">
        <f aca="false">VLOOKUP($D44,CurveTbl,$AH$7)</f>
        <v>#VALUE!</v>
      </c>
      <c r="AY44" s="93" t="e">
        <f aca="false">VLOOKUP($D44,CurveTbl,$AH$8)</f>
        <v>#VALUE!</v>
      </c>
      <c r="AZ44" s="93"/>
      <c r="BA44" s="229"/>
      <c r="BB44" s="227" t="e">
        <f aca="false">$H44-$BV44</f>
        <v>#VALUE!</v>
      </c>
      <c r="BC44" s="227" t="e">
        <f aca="false">I44-BW44</f>
        <v>#VALUE!</v>
      </c>
      <c r="BD44" s="93" t="e">
        <f aca="false">N44-BX44</f>
        <v>#VALUE!</v>
      </c>
      <c r="BE44" s="93" t="e">
        <f aca="false">O44-BY44</f>
        <v>#VALUE!</v>
      </c>
      <c r="BF44" s="93" t="e">
        <f aca="false">xSPRDOPT($BW44,$BV44,$CG44,0,$BY44,$BX44,$BZ44,$AJ44,1,4)*$CB44</f>
        <v>#NAME?</v>
      </c>
      <c r="BG44" s="93" t="e">
        <f aca="false">xSPRDOPT($BW44,$BV44,$CG44,0,$BY44,$BX44,$BZ44,$AJ44,1,3)*$CB44</f>
        <v>#NAME?</v>
      </c>
      <c r="BH44" s="93" t="e">
        <f aca="false">IF(OR(BF44&lt;&gt;0,BG44&lt;&gt;0),xSPRDOPT($BW44,$BV44,$CG44,0,$BY44,$BX44,$BZ44,$AJ44,1,12)*$CB44,0)</f>
        <v>#NAME?</v>
      </c>
      <c r="BI44" s="93" t="e">
        <f aca="false">xSPRDOPT($BW44,$BV44,$CG44,2*LN(1+CA44/2),$BY44,$BX44,$BZ44,$AJ44,1,9)</f>
        <v>#NAME?</v>
      </c>
      <c r="BJ44" s="93" t="e">
        <f aca="false">xSPRDOPT($BW44,$BV44,$CG44,0,$BY44,$BX44,$BZ44,$AJ44,1,6)*$CB44</f>
        <v>#NAME?</v>
      </c>
      <c r="BK44" s="93" t="e">
        <f aca="false">xSPRDOPT($BW44,$BV44,$CG44,0,$BY44,$BX44,$BZ44,$AJ44,1,5)*$CB44</f>
        <v>#NAME?</v>
      </c>
      <c r="BL44" s="93" t="e">
        <f aca="false">xSPRDOPT(BW44,BV44,CG44,0,BY44,BX44,BZ44,AJ44,1,2)*CB44</f>
        <v>#NAME?</v>
      </c>
      <c r="BM44" s="93" t="e">
        <f aca="false">xSPRDOPT(BW44,BV44,CG44,0,BY44,BX44,BZ44,AJ44,1,1)*CB44</f>
        <v>#NAME?</v>
      </c>
      <c r="BN44" s="93" t="e">
        <f aca="false">IF(AH44&lt;&gt;0,xSPRDOPT($BW44,$BV44,$CG44,2*LN(1+CA44/2),$BY44,$BX44,$BZ44,$AJ44,1,8)+(AJ44/365.25)*CH44/AH44,0)</f>
        <v>#VALUE!</v>
      </c>
      <c r="BO44" s="93" t="e">
        <f aca="false">xSPRDOPT($BW44,$BV44,$CG44,0,$BY44,$BX44,$BZ44,$AJ44,1,0)</f>
        <v>#NAME?</v>
      </c>
      <c r="BP44" s="93"/>
      <c r="BQ44" s="93"/>
      <c r="BR44" s="93"/>
      <c r="BS44" s="101" t="e">
        <f aca="false">G44*AF44*AH44</f>
        <v>#VALUE!</v>
      </c>
      <c r="BV44" s="230" t="n">
        <v>4.40214035809837</v>
      </c>
      <c r="BW44" s="92" t="n">
        <v>4.4155</v>
      </c>
      <c r="BX44" s="93" t="n">
        <v>0.628251079270582</v>
      </c>
      <c r="BY44" s="93" t="n">
        <v>0.621945092170055</v>
      </c>
      <c r="BZ44" s="93" t="n">
        <v>0.99287864325662</v>
      </c>
      <c r="CA44" s="93" t="n">
        <v>0.068263969545907</v>
      </c>
      <c r="CB44" s="93" t="n">
        <v>0.987217950295506</v>
      </c>
      <c r="CC44" s="227" t="n">
        <v>-0.03</v>
      </c>
      <c r="CD44" s="227" t="n">
        <v>0.06</v>
      </c>
      <c r="CE44" s="227" t="n">
        <v>0.175</v>
      </c>
      <c r="CF44" s="227" t="n">
        <v>-0.0075</v>
      </c>
      <c r="CG44" s="227" t="n">
        <v>0.0192</v>
      </c>
      <c r="CH44" s="227" t="n">
        <v>3.06531173566755</v>
      </c>
      <c r="CI44" s="82" t="n">
        <v>4.248</v>
      </c>
    </row>
    <row r="45" customFormat="false" ht="12.75" hidden="false" customHeight="false" outlineLevel="0" collapsed="false">
      <c r="D45" s="83" t="e">
        <f aca="false">D44+AH44</f>
        <v>#VALUE!</v>
      </c>
      <c r="F45" s="84" t="e">
        <f aca="false">VLOOKUP(AG45,$AL$4:$AS$15,2)</f>
        <v>#VALUE!</v>
      </c>
      <c r="G45" s="84" t="e">
        <f aca="false">F45*$AU45</f>
        <v>#VALUE!</v>
      </c>
      <c r="H45" s="85" t="e">
        <f aca="false">(AL45+AM45+AN45)/(1-(AR45))</f>
        <v>#VALUE!</v>
      </c>
      <c r="I45" s="85" t="e">
        <f aca="false">(AL45+AO45+AP45)</f>
        <v>#VALUE!</v>
      </c>
      <c r="K45" s="85" t="e">
        <f aca="false">MAX(((I45-H45)-AQ45)*AH45*AU45,0)</f>
        <v>#VALUE!</v>
      </c>
      <c r="L45" s="220" t="e">
        <f aca="false">MAX(Q45-K45,0)</f>
        <v>#VALUE!</v>
      </c>
      <c r="M45" s="85"/>
      <c r="N45" s="231" t="e">
        <f aca="false">SQRT(($AX45^2*$AE45+$AW45^2*$AI45)/($AE45+$AI45))</f>
        <v>#VALUE!</v>
      </c>
      <c r="O45" s="231" t="e">
        <f aca="false">SQRT(($AY45^2*$AE45+$AW45^2*$AI45)/($AE45+$AI45))</f>
        <v>#VALUE!</v>
      </c>
      <c r="P45" s="94" t="e">
        <f aca="false">(VLOOKUP(AI45,CorrelationTwo,2)*(AW45^2)*AI45+VLOOKUP(D45,CorrelationOne,$AK$9)*AX45*AY45*AE45)/((AI45+AE45)*O45*N45)</f>
        <v>#VALUE!</v>
      </c>
      <c r="Q45" s="220" t="e">
        <f aca="false">xSPRDOPT(I45,H45,AQ45,0,O45,N45,P45,D45-$G$5,1,0)*AH45*AU45</f>
        <v>#VALUE!</v>
      </c>
      <c r="R45" s="223"/>
      <c r="S45" s="87" t="e">
        <f aca="false">xSPRDOPT(I45,H45,AQ45,AT45,O45,N45,P45,D45-$G$5,1,2)*AF45*F45*AH45</f>
        <v>#VALUE!</v>
      </c>
      <c r="T45" s="87" t="e">
        <f aca="false">xSPRDOPT(I45,H45,AQ45,AT45,O45,N45,P45,D45-$G$5,1,1)*AF45*F45*AH45</f>
        <v>#VALUE!</v>
      </c>
      <c r="U45" s="220"/>
      <c r="V45" s="224" t="e">
        <f aca="false">VLOOKUP($AG45,$AL$4:$AS$15,8)*AH45*AU45</f>
        <v>#VALUE!</v>
      </c>
      <c r="W45" s="224"/>
      <c r="X45" s="225" t="e">
        <f aca="false">((BM45*BC45)+(BL45*BB45))*AH45*F45</f>
        <v>#VALUE!</v>
      </c>
      <c r="Y45" s="225" t="e">
        <f aca="false">($F45*$AH45)*((($BG45/2)*($BC45)^2)+(($BF45/2)*($BB45)^2)+($BH45*$BC45*$BB45))</f>
        <v>#VALUE!</v>
      </c>
      <c r="Z45" s="225" t="e">
        <f aca="false">($BI45*$F45*$AH45*($G$5-$BV$5))/365.25</f>
        <v>#VALUE!</v>
      </c>
      <c r="AA45" s="225" t="e">
        <f aca="false">(($BK45*$BE45)+($BJ45*$BD45))*$F45*$AH45*$AF45</f>
        <v>#VALUE!</v>
      </c>
      <c r="AB45" s="225" t="e">
        <f aca="false">BN45*(AT45-CA45)*F45*AH45</f>
        <v>#VALUE!</v>
      </c>
      <c r="AC45" s="225" t="e">
        <f aca="false">BO45*CB45*F45*AH45*CA45*($G$5-$BV$5)/365.25</f>
        <v>#NAME?</v>
      </c>
      <c r="AE45" s="101" t="n">
        <v>15</v>
      </c>
      <c r="AF45" s="101" t="e">
        <f aca="false">IF(AND(D45&gt;=$G$7,D45&lt;=$G$8),1,0)</f>
        <v>#VALUE!</v>
      </c>
      <c r="AG45" s="101" t="e">
        <f aca="false">MONTH(D45)</f>
        <v>#VALUE!</v>
      </c>
      <c r="AH45" s="101" t="e">
        <f aca="false">(EOMONTH(D45,0)-EOMONTH(D45-DAY(D45),0))*AF45</f>
        <v>#VALUE!</v>
      </c>
      <c r="AI45" s="101" t="e">
        <f aca="false">AI44+AH44</f>
        <v>#VALUE!</v>
      </c>
      <c r="AJ45" s="101" t="e">
        <f aca="false">D45-$BV$5</f>
        <v>#VALUE!</v>
      </c>
      <c r="AK45" s="226" t="e">
        <f aca="false">((AL45+AM45+AN45)/(1-0.03))-(AL45+AM45+AN45)</f>
        <v>#VALUE!</v>
      </c>
      <c r="AL45" s="92" t="e">
        <f aca="false">VLOOKUP($D45,CurveTbl,$AK$4)</f>
        <v>#VALUE!</v>
      </c>
      <c r="AM45" s="227" t="e">
        <f aca="false">VLOOKUP($D45,CurveTbl,$AH$3)</f>
        <v>#VALUE!</v>
      </c>
      <c r="AN45" s="227" t="e">
        <f aca="false">VLOOKUP($D45,CurveTbl,$AH$4)+VLOOKUP($AG45,$AL$3:$AS$15,6)</f>
        <v>#VALUE!</v>
      </c>
      <c r="AO45" s="228" t="e">
        <f aca="false">VLOOKUP($D45,CurveTbl,$AH$5)</f>
        <v>#VALUE!</v>
      </c>
      <c r="AP45" s="227" t="e">
        <f aca="false">VLOOKUP($D45,CurveTbl,$AH$6)+VLOOKUP($AG45,$AL$3:$AS$15,7)</f>
        <v>#VALUE!</v>
      </c>
      <c r="AQ45" s="92" t="e">
        <f aca="false">VLOOKUP($AG45,$AL$4:$AS$15,3)+VLOOKUP($AG45,$AL$4:$AS$15,5)+($AH$10*VLOOKUP(D45,GRITable,2))</f>
        <v>#VALUE!</v>
      </c>
      <c r="AR45" s="93" t="e">
        <f aca="false">VLOOKUP($AG45,$AL$4:$AS$15,4)</f>
        <v>#VALUE!</v>
      </c>
      <c r="AS45" s="92" t="e">
        <f aca="false">(AL45+AM45+AN45)*AR45/(1-AR45)</f>
        <v>#VALUE!</v>
      </c>
      <c r="AT45" s="93" t="e">
        <f aca="false">VLOOKUP(D45,CurveTbl,$AK$6)</f>
        <v>#VALUE!</v>
      </c>
      <c r="AU45" s="93" t="e">
        <f aca="false">(1+$AT45/2)^(-2*($D45-$G$5)/365.25)*$AF45</f>
        <v>#VALUE!</v>
      </c>
      <c r="AV45" s="91" t="e">
        <f aca="false">ROUND(G45*AR45,0)</f>
        <v>#VALUE!</v>
      </c>
      <c r="AW45" s="93" t="e">
        <f aca="false">VLOOKUP($D45,CurveTbl,$AK$8)</f>
        <v>#VALUE!</v>
      </c>
      <c r="AX45" s="93" t="e">
        <f aca="false">VLOOKUP($D45,CurveTbl,$AH$7)</f>
        <v>#VALUE!</v>
      </c>
      <c r="AY45" s="93" t="e">
        <f aca="false">VLOOKUP($D45,CurveTbl,$AH$8)</f>
        <v>#VALUE!</v>
      </c>
      <c r="AZ45" s="93"/>
      <c r="BA45" s="229"/>
      <c r="BB45" s="227" t="e">
        <f aca="false">$H45-$BV45</f>
        <v>#VALUE!</v>
      </c>
      <c r="BC45" s="227" t="e">
        <f aca="false">I45-BW45</f>
        <v>#VALUE!</v>
      </c>
      <c r="BD45" s="93" t="e">
        <f aca="false">N45-BX45</f>
        <v>#VALUE!</v>
      </c>
      <c r="BE45" s="93" t="e">
        <f aca="false">O45-BY45</f>
        <v>#VALUE!</v>
      </c>
      <c r="BF45" s="93" t="e">
        <f aca="false">xSPRDOPT($BW45,$BV45,$CG45,0,$BY45,$BX45,$BZ45,$AJ45,1,4)*$CB45</f>
        <v>#NAME?</v>
      </c>
      <c r="BG45" s="93" t="e">
        <f aca="false">xSPRDOPT($BW45,$BV45,$CG45,0,$BY45,$BX45,$BZ45,$AJ45,1,3)*$CB45</f>
        <v>#NAME?</v>
      </c>
      <c r="BH45" s="93" t="e">
        <f aca="false">IF(OR(BF45&lt;&gt;0,BG45&lt;&gt;0),xSPRDOPT($BW45,$BV45,$CG45,0,$BY45,$BX45,$BZ45,$AJ45,1,12)*$CB45,0)</f>
        <v>#NAME?</v>
      </c>
      <c r="BI45" s="93" t="e">
        <f aca="false">xSPRDOPT($BW45,$BV45,$CG45,2*LN(1+CA45/2),$BY45,$BX45,$BZ45,$AJ45,1,9)</f>
        <v>#NAME?</v>
      </c>
      <c r="BJ45" s="93" t="e">
        <f aca="false">xSPRDOPT($BW45,$BV45,$CG45,0,$BY45,$BX45,$BZ45,$AJ45,1,6)*$CB45</f>
        <v>#NAME?</v>
      </c>
      <c r="BK45" s="93" t="e">
        <f aca="false">xSPRDOPT($BW45,$BV45,$CG45,0,$BY45,$BX45,$BZ45,$AJ45,1,5)*$CB45</f>
        <v>#NAME?</v>
      </c>
      <c r="BL45" s="93" t="e">
        <f aca="false">xSPRDOPT(BW45,BV45,CG45,0,BY45,BX45,BZ45,AJ45,1,2)*CB45</f>
        <v>#NAME?</v>
      </c>
      <c r="BM45" s="93" t="e">
        <f aca="false">xSPRDOPT(BW45,BV45,CG45,0,BY45,BX45,BZ45,AJ45,1,1)*CB45</f>
        <v>#NAME?</v>
      </c>
      <c r="BN45" s="93" t="e">
        <f aca="false">IF(AH45&lt;&gt;0,xSPRDOPT($BW45,$BV45,$CG45,2*LN(1+CA45/2),$BY45,$BX45,$BZ45,$AJ45,1,8)+(AJ45/365.25)*CH45/AH45,0)</f>
        <v>#VALUE!</v>
      </c>
      <c r="BO45" s="93" t="e">
        <f aca="false">xSPRDOPT($BW45,$BV45,$CG45,0,$BY45,$BX45,$BZ45,$AJ45,1,0)</f>
        <v>#NAME?</v>
      </c>
      <c r="BP45" s="93"/>
      <c r="BQ45" s="93"/>
      <c r="BR45" s="93"/>
      <c r="BS45" s="101" t="e">
        <f aca="false">G45*AF45*AH45</f>
        <v>#VALUE!</v>
      </c>
      <c r="BV45" s="230" t="n">
        <v>4.40214035809837</v>
      </c>
      <c r="BW45" s="92" t="n">
        <v>4.4155</v>
      </c>
      <c r="BX45" s="93" t="n">
        <v>0.628251079270582</v>
      </c>
      <c r="BY45" s="93" t="n">
        <v>0.621945092170055</v>
      </c>
      <c r="BZ45" s="93" t="n">
        <v>0.99287864325662</v>
      </c>
      <c r="CA45" s="93" t="n">
        <v>0.068263969545907</v>
      </c>
      <c r="CB45" s="93" t="n">
        <v>0.987217950295506</v>
      </c>
      <c r="CC45" s="227" t="n">
        <v>-0.03</v>
      </c>
      <c r="CD45" s="227" t="n">
        <v>0.06</v>
      </c>
      <c r="CE45" s="227" t="n">
        <v>0.175</v>
      </c>
      <c r="CF45" s="227" t="n">
        <v>-0.0075</v>
      </c>
      <c r="CG45" s="227" t="n">
        <v>0.0192</v>
      </c>
      <c r="CH45" s="227" t="n">
        <v>3.06531173566755</v>
      </c>
      <c r="CI45" s="82" t="n">
        <v>4.248</v>
      </c>
    </row>
    <row r="46" customFormat="false" ht="12.75" hidden="false" customHeight="false" outlineLevel="0" collapsed="false">
      <c r="D46" s="83" t="e">
        <f aca="false">D45+AH45</f>
        <v>#VALUE!</v>
      </c>
      <c r="F46" s="84" t="e">
        <f aca="false">VLOOKUP(AG46,$AL$4:$AS$15,2)</f>
        <v>#VALUE!</v>
      </c>
      <c r="G46" s="84" t="e">
        <f aca="false">F46*$AU46</f>
        <v>#VALUE!</v>
      </c>
      <c r="H46" s="85" t="e">
        <f aca="false">(AL46+AM46+AN46)/(1-(AR46))</f>
        <v>#VALUE!</v>
      </c>
      <c r="I46" s="85" t="e">
        <f aca="false">(AL46+AO46+AP46)</f>
        <v>#VALUE!</v>
      </c>
      <c r="K46" s="85" t="e">
        <f aca="false">MAX(((I46-H46)-AQ46)*AH46*AU46,0)</f>
        <v>#VALUE!</v>
      </c>
      <c r="L46" s="220" t="e">
        <f aca="false">MAX(Q46-K46,0)</f>
        <v>#VALUE!</v>
      </c>
      <c r="M46" s="85"/>
      <c r="N46" s="231" t="e">
        <f aca="false">SQRT(($AX46^2*$AE46+$AW46^2*$AI46)/($AE46+$AI46))</f>
        <v>#VALUE!</v>
      </c>
      <c r="O46" s="231" t="e">
        <f aca="false">SQRT(($AY46^2*$AE46+$AW46^2*$AI46)/($AE46+$AI46))</f>
        <v>#VALUE!</v>
      </c>
      <c r="P46" s="94" t="e">
        <f aca="false">(VLOOKUP(AI46,CorrelationTwo,2)*(AW46^2)*AI46+VLOOKUP(D46,CorrelationOne,$AK$9)*AX46*AY46*AE46)/((AI46+AE46)*O46*N46)</f>
        <v>#VALUE!</v>
      </c>
      <c r="Q46" s="220" t="e">
        <f aca="false">xSPRDOPT(I46,H46,AQ46,0,O46,N46,P46,D46-$G$5,1,0)*AH46*AU46</f>
        <v>#VALUE!</v>
      </c>
      <c r="R46" s="223"/>
      <c r="S46" s="87" t="e">
        <f aca="false">xSPRDOPT(I46,H46,AQ46,AT46,O46,N46,P46,D46-$G$5,1,2)*AF46*F46*AH46</f>
        <v>#VALUE!</v>
      </c>
      <c r="T46" s="87" t="e">
        <f aca="false">xSPRDOPT(I46,H46,AQ46,AT46,O46,N46,P46,D46-$G$5,1,1)*AF46*F46*AH46</f>
        <v>#VALUE!</v>
      </c>
      <c r="U46" s="220"/>
      <c r="V46" s="224" t="e">
        <f aca="false">VLOOKUP($AG46,$AL$4:$AS$15,8)*AH46*AU46</f>
        <v>#VALUE!</v>
      </c>
      <c r="W46" s="224"/>
      <c r="X46" s="225" t="e">
        <f aca="false">((BM46*BC46)+(BL46*BB46))*AH46*F46</f>
        <v>#VALUE!</v>
      </c>
      <c r="Y46" s="225" t="e">
        <f aca="false">($F46*$AH46)*((($BG46/2)*($BC46)^2)+(($BF46/2)*($BB46)^2)+($BH46*$BC46*$BB46))</f>
        <v>#VALUE!</v>
      </c>
      <c r="Z46" s="225" t="e">
        <f aca="false">($BI46*$F46*$AH46*($G$5-$BV$5))/365.25</f>
        <v>#VALUE!</v>
      </c>
      <c r="AA46" s="225" t="e">
        <f aca="false">(($BK46*$BE46)+($BJ46*$BD46))*$F46*$AH46*$AF46</f>
        <v>#VALUE!</v>
      </c>
      <c r="AB46" s="225" t="e">
        <f aca="false">BN46*(AT46-CA46)*F46*AH46</f>
        <v>#VALUE!</v>
      </c>
      <c r="AC46" s="225" t="e">
        <f aca="false">BO46*CB46*F46*AH46*CA46*($G$5-$BV$5)/365.25</f>
        <v>#NAME?</v>
      </c>
      <c r="AE46" s="101" t="n">
        <v>15</v>
      </c>
      <c r="AF46" s="101" t="e">
        <f aca="false">IF(AND(D46&gt;=$G$7,D46&lt;=$G$8),1,0)</f>
        <v>#VALUE!</v>
      </c>
      <c r="AG46" s="101" t="e">
        <f aca="false">MONTH(D46)</f>
        <v>#VALUE!</v>
      </c>
      <c r="AH46" s="101" t="e">
        <f aca="false">(EOMONTH(D46,0)-EOMONTH(D46-DAY(D46),0))*AF46</f>
        <v>#VALUE!</v>
      </c>
      <c r="AI46" s="101" t="e">
        <f aca="false">AI45+AH45</f>
        <v>#VALUE!</v>
      </c>
      <c r="AJ46" s="101" t="e">
        <f aca="false">D46-$BV$5</f>
        <v>#VALUE!</v>
      </c>
      <c r="AK46" s="226" t="e">
        <f aca="false">((AL46+AM46+AN46)/(1-0.03))-(AL46+AM46+AN46)</f>
        <v>#VALUE!</v>
      </c>
      <c r="AL46" s="92" t="e">
        <f aca="false">VLOOKUP($D46,CurveTbl,$AK$4)</f>
        <v>#VALUE!</v>
      </c>
      <c r="AM46" s="227" t="e">
        <f aca="false">VLOOKUP($D46,CurveTbl,$AH$3)</f>
        <v>#VALUE!</v>
      </c>
      <c r="AN46" s="227" t="e">
        <f aca="false">VLOOKUP($D46,CurveTbl,$AH$4)+VLOOKUP($AG46,$AL$3:$AS$15,6)</f>
        <v>#VALUE!</v>
      </c>
      <c r="AO46" s="228" t="e">
        <f aca="false">VLOOKUP($D46,CurveTbl,$AH$5)</f>
        <v>#VALUE!</v>
      </c>
      <c r="AP46" s="227" t="e">
        <f aca="false">VLOOKUP($D46,CurveTbl,$AH$6)+VLOOKUP($AG46,$AL$3:$AS$15,7)</f>
        <v>#VALUE!</v>
      </c>
      <c r="AQ46" s="92" t="e">
        <f aca="false">VLOOKUP($AG46,$AL$4:$AS$15,3)+VLOOKUP($AG46,$AL$4:$AS$15,5)+($AH$10*VLOOKUP(D46,GRITable,2))</f>
        <v>#VALUE!</v>
      </c>
      <c r="AR46" s="93" t="e">
        <f aca="false">VLOOKUP($AG46,$AL$4:$AS$15,4)</f>
        <v>#VALUE!</v>
      </c>
      <c r="AS46" s="92" t="e">
        <f aca="false">(AL46+AM46+AN46)*AR46/(1-AR46)</f>
        <v>#VALUE!</v>
      </c>
      <c r="AT46" s="93" t="e">
        <f aca="false">VLOOKUP(D46,CurveTbl,$AK$6)</f>
        <v>#VALUE!</v>
      </c>
      <c r="AU46" s="93" t="e">
        <f aca="false">(1+$AT46/2)^(-2*($D46-$G$5)/365.25)*$AF46</f>
        <v>#VALUE!</v>
      </c>
      <c r="AV46" s="91" t="e">
        <f aca="false">ROUND(G46*AR46,0)</f>
        <v>#VALUE!</v>
      </c>
      <c r="AW46" s="93" t="e">
        <f aca="false">VLOOKUP($D46,CurveTbl,$AK$8)</f>
        <v>#VALUE!</v>
      </c>
      <c r="AX46" s="93" t="e">
        <f aca="false">VLOOKUP($D46,CurveTbl,$AH$7)</f>
        <v>#VALUE!</v>
      </c>
      <c r="AY46" s="93" t="e">
        <f aca="false">VLOOKUP($D46,CurveTbl,$AH$8)</f>
        <v>#VALUE!</v>
      </c>
      <c r="AZ46" s="93"/>
      <c r="BA46" s="229"/>
      <c r="BB46" s="227" t="e">
        <f aca="false">$H46-$BV46</f>
        <v>#VALUE!</v>
      </c>
      <c r="BC46" s="227" t="e">
        <f aca="false">I46-BW46</f>
        <v>#VALUE!</v>
      </c>
      <c r="BD46" s="93" t="e">
        <f aca="false">N46-BX46</f>
        <v>#VALUE!</v>
      </c>
      <c r="BE46" s="93" t="e">
        <f aca="false">O46-BY46</f>
        <v>#VALUE!</v>
      </c>
      <c r="BF46" s="93" t="e">
        <f aca="false">xSPRDOPT($BW46,$BV46,$CG46,0,$BY46,$BX46,$BZ46,$AJ46,1,4)*$CB46</f>
        <v>#NAME?</v>
      </c>
      <c r="BG46" s="93" t="e">
        <f aca="false">xSPRDOPT($BW46,$BV46,$CG46,0,$BY46,$BX46,$BZ46,$AJ46,1,3)*$CB46</f>
        <v>#NAME?</v>
      </c>
      <c r="BH46" s="93" t="e">
        <f aca="false">IF(OR(BF46&lt;&gt;0,BG46&lt;&gt;0),xSPRDOPT($BW46,$BV46,$CG46,0,$BY46,$BX46,$BZ46,$AJ46,1,12)*$CB46,0)</f>
        <v>#NAME?</v>
      </c>
      <c r="BI46" s="93" t="e">
        <f aca="false">xSPRDOPT($BW46,$BV46,$CG46,2*LN(1+CA46/2),$BY46,$BX46,$BZ46,$AJ46,1,9)</f>
        <v>#NAME?</v>
      </c>
      <c r="BJ46" s="93" t="e">
        <f aca="false">xSPRDOPT($BW46,$BV46,$CG46,0,$BY46,$BX46,$BZ46,$AJ46,1,6)*$CB46</f>
        <v>#NAME?</v>
      </c>
      <c r="BK46" s="93" t="e">
        <f aca="false">xSPRDOPT($BW46,$BV46,$CG46,0,$BY46,$BX46,$BZ46,$AJ46,1,5)*$CB46</f>
        <v>#NAME?</v>
      </c>
      <c r="BL46" s="93" t="e">
        <f aca="false">xSPRDOPT(BW46,BV46,CG46,0,BY46,BX46,BZ46,AJ46,1,2)*CB46</f>
        <v>#NAME?</v>
      </c>
      <c r="BM46" s="93" t="e">
        <f aca="false">xSPRDOPT(BW46,BV46,CG46,0,BY46,BX46,BZ46,AJ46,1,1)*CB46</f>
        <v>#NAME?</v>
      </c>
      <c r="BN46" s="93" t="e">
        <f aca="false">IF(AH46&lt;&gt;0,xSPRDOPT($BW46,$BV46,$CG46,2*LN(1+CA46/2),$BY46,$BX46,$BZ46,$AJ46,1,8)+(AJ46/365.25)*CH46/AH46,0)</f>
        <v>#VALUE!</v>
      </c>
      <c r="BO46" s="93" t="e">
        <f aca="false">xSPRDOPT($BW46,$BV46,$CG46,0,$BY46,$BX46,$BZ46,$AJ46,1,0)</f>
        <v>#NAME?</v>
      </c>
      <c r="BP46" s="93"/>
      <c r="BQ46" s="93"/>
      <c r="BR46" s="93"/>
      <c r="BS46" s="101" t="e">
        <f aca="false">G46*AF46*AH46</f>
        <v>#VALUE!</v>
      </c>
      <c r="BV46" s="230" t="n">
        <v>4.40214035809837</v>
      </c>
      <c r="BW46" s="92" t="n">
        <v>4.4155</v>
      </c>
      <c r="BX46" s="93" t="n">
        <v>0.628251079270582</v>
      </c>
      <c r="BY46" s="93" t="n">
        <v>0.621945092170055</v>
      </c>
      <c r="BZ46" s="93" t="n">
        <v>0.99287864325662</v>
      </c>
      <c r="CA46" s="93" t="n">
        <v>0.068263969545907</v>
      </c>
      <c r="CB46" s="93" t="n">
        <v>0.987217950295506</v>
      </c>
      <c r="CC46" s="227" t="n">
        <v>-0.03</v>
      </c>
      <c r="CD46" s="227" t="n">
        <v>0.06</v>
      </c>
      <c r="CE46" s="227" t="n">
        <v>0.175</v>
      </c>
      <c r="CF46" s="227" t="n">
        <v>-0.0075</v>
      </c>
      <c r="CG46" s="227" t="n">
        <v>0.0192</v>
      </c>
      <c r="CH46" s="227" t="n">
        <v>3.06531173566755</v>
      </c>
      <c r="CI46" s="82" t="n">
        <v>4.248</v>
      </c>
    </row>
    <row r="47" customFormat="false" ht="12.75" hidden="false" customHeight="false" outlineLevel="0" collapsed="false">
      <c r="D47" s="83" t="e">
        <f aca="false">D46+AH46</f>
        <v>#VALUE!</v>
      </c>
      <c r="F47" s="84" t="e">
        <f aca="false">VLOOKUP(AG47,$AL$4:$AS$15,2)</f>
        <v>#VALUE!</v>
      </c>
      <c r="G47" s="84" t="e">
        <f aca="false">F47*$AU47</f>
        <v>#VALUE!</v>
      </c>
      <c r="H47" s="85" t="e">
        <f aca="false">(AL47+AM47+AN47)/(1-(AR47))</f>
        <v>#VALUE!</v>
      </c>
      <c r="I47" s="85" t="e">
        <f aca="false">(AL47+AO47+AP47)</f>
        <v>#VALUE!</v>
      </c>
      <c r="K47" s="85" t="e">
        <f aca="false">MAX(((I47-H47)-AQ47)*AH47*AU47,0)</f>
        <v>#VALUE!</v>
      </c>
      <c r="L47" s="220" t="e">
        <f aca="false">MAX(Q47-K47,0)</f>
        <v>#VALUE!</v>
      </c>
      <c r="M47" s="85"/>
      <c r="N47" s="231" t="e">
        <f aca="false">SQRT(($AX47^2*$AE47+$AW47^2*$AI47)/($AE47+$AI47))</f>
        <v>#VALUE!</v>
      </c>
      <c r="O47" s="231" t="e">
        <f aca="false">SQRT(($AY47^2*$AE47+$AW47^2*$AI47)/($AE47+$AI47))</f>
        <v>#VALUE!</v>
      </c>
      <c r="P47" s="94" t="e">
        <f aca="false">(VLOOKUP(AI47,CorrelationTwo,2)*(AW47^2)*AI47+VLOOKUP(D47,CorrelationOne,$AK$9)*AX47*AY47*AE47)/((AI47+AE47)*O47*N47)</f>
        <v>#VALUE!</v>
      </c>
      <c r="Q47" s="220" t="e">
        <f aca="false">xSPRDOPT(I47,H47,AQ47,0,O47,N47,P47,D47-$G$5,1,0)*AH47*AU47</f>
        <v>#VALUE!</v>
      </c>
      <c r="R47" s="223"/>
      <c r="S47" s="87" t="e">
        <f aca="false">xSPRDOPT(I47,H47,AQ47,AT47,O47,N47,P47,D47-$G$5,1,2)*AF47*F47*AH47</f>
        <v>#VALUE!</v>
      </c>
      <c r="T47" s="87" t="e">
        <f aca="false">xSPRDOPT(I47,H47,AQ47,AT47,O47,N47,P47,D47-$G$5,1,1)*AF47*F47*AH47</f>
        <v>#VALUE!</v>
      </c>
      <c r="U47" s="220"/>
      <c r="V47" s="224" t="e">
        <f aca="false">VLOOKUP($AG47,$AL$4:$AS$15,8)*AH47*AU47</f>
        <v>#VALUE!</v>
      </c>
      <c r="W47" s="224"/>
      <c r="X47" s="225" t="e">
        <f aca="false">((BM47*BC47)+(BL47*BB47))*AH47*F47</f>
        <v>#VALUE!</v>
      </c>
      <c r="Y47" s="225" t="e">
        <f aca="false">($F47*$AH47)*((($BG47/2)*($BC47)^2)+(($BF47/2)*($BB47)^2)+($BH47*$BC47*$BB47))</f>
        <v>#VALUE!</v>
      </c>
      <c r="Z47" s="225" t="e">
        <f aca="false">($BI47*$F47*$AH47*($G$5-$BV$5))/365.25</f>
        <v>#VALUE!</v>
      </c>
      <c r="AA47" s="225" t="e">
        <f aca="false">(($BK47*$BE47)+($BJ47*$BD47))*$F47*$AH47*$AF47</f>
        <v>#VALUE!</v>
      </c>
      <c r="AB47" s="225" t="e">
        <f aca="false">BN47*(AT47-CA47)*F47*AH47</f>
        <v>#VALUE!</v>
      </c>
      <c r="AC47" s="225" t="e">
        <f aca="false">BO47*CB47*F47*AH47*CA47*($G$5-$BV$5)/365.25</f>
        <v>#NAME?</v>
      </c>
      <c r="AE47" s="101" t="n">
        <v>15</v>
      </c>
      <c r="AF47" s="101" t="e">
        <f aca="false">IF(AND(D47&gt;=$G$7,D47&lt;=$G$8),1,0)</f>
        <v>#VALUE!</v>
      </c>
      <c r="AG47" s="101" t="e">
        <f aca="false">MONTH(D47)</f>
        <v>#VALUE!</v>
      </c>
      <c r="AH47" s="101" t="e">
        <f aca="false">(EOMONTH(D47,0)-EOMONTH(D47-DAY(D47),0))*AF47</f>
        <v>#VALUE!</v>
      </c>
      <c r="AI47" s="101" t="e">
        <f aca="false">AI46+AH46</f>
        <v>#VALUE!</v>
      </c>
      <c r="AJ47" s="101" t="e">
        <f aca="false">D47-$BV$5</f>
        <v>#VALUE!</v>
      </c>
      <c r="AK47" s="226" t="e">
        <f aca="false">((AL47+AM47+AN47)/(1-0.03))-(AL47+AM47+AN47)</f>
        <v>#VALUE!</v>
      </c>
      <c r="AL47" s="92" t="e">
        <f aca="false">VLOOKUP($D47,CurveTbl,$AK$4)</f>
        <v>#VALUE!</v>
      </c>
      <c r="AM47" s="227" t="e">
        <f aca="false">VLOOKUP($D47,CurveTbl,$AH$3)</f>
        <v>#VALUE!</v>
      </c>
      <c r="AN47" s="227" t="e">
        <f aca="false">VLOOKUP($D47,CurveTbl,$AH$4)+VLOOKUP($AG47,$AL$3:$AS$15,6)</f>
        <v>#VALUE!</v>
      </c>
      <c r="AO47" s="228" t="e">
        <f aca="false">VLOOKUP($D47,CurveTbl,$AH$5)</f>
        <v>#VALUE!</v>
      </c>
      <c r="AP47" s="227" t="e">
        <f aca="false">VLOOKUP($D47,CurveTbl,$AH$6)+VLOOKUP($AG47,$AL$3:$AS$15,7)</f>
        <v>#VALUE!</v>
      </c>
      <c r="AQ47" s="92" t="e">
        <f aca="false">VLOOKUP($AG47,$AL$4:$AS$15,3)+VLOOKUP($AG47,$AL$4:$AS$15,5)+($AH$10*VLOOKUP(D47,GRITable,2))</f>
        <v>#VALUE!</v>
      </c>
      <c r="AR47" s="93" t="e">
        <f aca="false">VLOOKUP($AG47,$AL$4:$AS$15,4)</f>
        <v>#VALUE!</v>
      </c>
      <c r="AS47" s="92" t="e">
        <f aca="false">(AL47+AM47+AN47)*AR47/(1-AR47)</f>
        <v>#VALUE!</v>
      </c>
      <c r="AT47" s="93" t="e">
        <f aca="false">VLOOKUP(D47,CurveTbl,$AK$6)</f>
        <v>#VALUE!</v>
      </c>
      <c r="AU47" s="93" t="e">
        <f aca="false">(1+$AT47/2)^(-2*($D47-$G$5)/365.25)*$AF47</f>
        <v>#VALUE!</v>
      </c>
      <c r="AV47" s="91" t="e">
        <f aca="false">ROUND(G47*AR47,0)</f>
        <v>#VALUE!</v>
      </c>
      <c r="AW47" s="93" t="e">
        <f aca="false">VLOOKUP($D47,CurveTbl,$AK$8)</f>
        <v>#VALUE!</v>
      </c>
      <c r="AX47" s="93" t="e">
        <f aca="false">VLOOKUP($D47,CurveTbl,$AH$7)</f>
        <v>#VALUE!</v>
      </c>
      <c r="AY47" s="93" t="e">
        <f aca="false">VLOOKUP($D47,CurveTbl,$AH$8)</f>
        <v>#VALUE!</v>
      </c>
      <c r="AZ47" s="93"/>
      <c r="BA47" s="229"/>
      <c r="BB47" s="227" t="e">
        <f aca="false">$H47-$BV47</f>
        <v>#VALUE!</v>
      </c>
      <c r="BC47" s="227" t="e">
        <f aca="false">I47-BW47</f>
        <v>#VALUE!</v>
      </c>
      <c r="BD47" s="93" t="e">
        <f aca="false">N47-BX47</f>
        <v>#VALUE!</v>
      </c>
      <c r="BE47" s="93" t="e">
        <f aca="false">O47-BY47</f>
        <v>#VALUE!</v>
      </c>
      <c r="BF47" s="93" t="e">
        <f aca="false">xSPRDOPT($BW47,$BV47,$CG47,0,$BY47,$BX47,$BZ47,$AJ47,1,4)*$CB47</f>
        <v>#NAME?</v>
      </c>
      <c r="BG47" s="93" t="e">
        <f aca="false">xSPRDOPT($BW47,$BV47,$CG47,0,$BY47,$BX47,$BZ47,$AJ47,1,3)*$CB47</f>
        <v>#NAME?</v>
      </c>
      <c r="BH47" s="93" t="e">
        <f aca="false">IF(OR(BF47&lt;&gt;0,BG47&lt;&gt;0),xSPRDOPT($BW47,$BV47,$CG47,0,$BY47,$BX47,$BZ47,$AJ47,1,12)*$CB47,0)</f>
        <v>#NAME?</v>
      </c>
      <c r="BI47" s="93" t="e">
        <f aca="false">xSPRDOPT($BW47,$BV47,$CG47,2*LN(1+CA47/2),$BY47,$BX47,$BZ47,$AJ47,1,9)</f>
        <v>#NAME?</v>
      </c>
      <c r="BJ47" s="93" t="e">
        <f aca="false">xSPRDOPT($BW47,$BV47,$CG47,0,$BY47,$BX47,$BZ47,$AJ47,1,6)*$CB47</f>
        <v>#NAME?</v>
      </c>
      <c r="BK47" s="93" t="e">
        <f aca="false">xSPRDOPT($BW47,$BV47,$CG47,0,$BY47,$BX47,$BZ47,$AJ47,1,5)*$CB47</f>
        <v>#NAME?</v>
      </c>
      <c r="BL47" s="93" t="e">
        <f aca="false">xSPRDOPT(BW47,BV47,CG47,0,BY47,BX47,BZ47,AJ47,1,2)*CB47</f>
        <v>#NAME?</v>
      </c>
      <c r="BM47" s="93" t="e">
        <f aca="false">xSPRDOPT(BW47,BV47,CG47,0,BY47,BX47,BZ47,AJ47,1,1)*CB47</f>
        <v>#NAME?</v>
      </c>
      <c r="BN47" s="93" t="e">
        <f aca="false">IF(AH47&lt;&gt;0,xSPRDOPT($BW47,$BV47,$CG47,2*LN(1+CA47/2),$BY47,$BX47,$BZ47,$AJ47,1,8)+(AJ47/365.25)*CH47/AH47,0)</f>
        <v>#VALUE!</v>
      </c>
      <c r="BO47" s="93" t="e">
        <f aca="false">xSPRDOPT($BW47,$BV47,$CG47,0,$BY47,$BX47,$BZ47,$AJ47,1,0)</f>
        <v>#NAME?</v>
      </c>
      <c r="BP47" s="93"/>
      <c r="BQ47" s="93"/>
      <c r="BR47" s="93"/>
      <c r="BS47" s="101" t="e">
        <f aca="false">G47*AF47*AH47</f>
        <v>#VALUE!</v>
      </c>
      <c r="BV47" s="230" t="n">
        <v>4.40214035809837</v>
      </c>
      <c r="BW47" s="92" t="n">
        <v>4.4155</v>
      </c>
      <c r="BX47" s="93" t="n">
        <v>0.628251079270582</v>
      </c>
      <c r="BY47" s="93" t="n">
        <v>0.621945092170055</v>
      </c>
      <c r="BZ47" s="93" t="n">
        <v>0.99287864325662</v>
      </c>
      <c r="CA47" s="93" t="n">
        <v>0.068263969545907</v>
      </c>
      <c r="CB47" s="93" t="n">
        <v>0.987217950295506</v>
      </c>
      <c r="CC47" s="227" t="n">
        <v>-0.03</v>
      </c>
      <c r="CD47" s="227" t="n">
        <v>0.06</v>
      </c>
      <c r="CE47" s="227" t="n">
        <v>0.175</v>
      </c>
      <c r="CF47" s="227" t="n">
        <v>-0.0075</v>
      </c>
      <c r="CG47" s="227" t="n">
        <v>0.0192</v>
      </c>
      <c r="CH47" s="227" t="n">
        <v>3.06531173566755</v>
      </c>
      <c r="CI47" s="82" t="n">
        <v>4.248</v>
      </c>
    </row>
    <row r="48" customFormat="false" ht="12.75" hidden="false" customHeight="false" outlineLevel="0" collapsed="false">
      <c r="D48" s="83" t="e">
        <f aca="false">D47+AH47</f>
        <v>#VALUE!</v>
      </c>
      <c r="F48" s="84" t="e">
        <f aca="false">VLOOKUP(AG48,$AL$4:$AS$15,2)</f>
        <v>#VALUE!</v>
      </c>
      <c r="G48" s="84" t="e">
        <f aca="false">F48*$AU48</f>
        <v>#VALUE!</v>
      </c>
      <c r="H48" s="85" t="e">
        <f aca="false">(AL48+AM48+AN48)/(1-(AR48))</f>
        <v>#VALUE!</v>
      </c>
      <c r="I48" s="85" t="e">
        <f aca="false">(AL48+AO48+AP48)</f>
        <v>#VALUE!</v>
      </c>
      <c r="K48" s="85" t="e">
        <f aca="false">MAX(((I48-H48)-AQ48)*AH48*AU48,0)</f>
        <v>#VALUE!</v>
      </c>
      <c r="L48" s="220" t="e">
        <f aca="false">MAX(Q48-K48,0)</f>
        <v>#VALUE!</v>
      </c>
      <c r="M48" s="85"/>
      <c r="N48" s="231" t="e">
        <f aca="false">SQRT(($AX48^2*$AE48+$AW48^2*$AI48)/($AE48+$AI48))</f>
        <v>#VALUE!</v>
      </c>
      <c r="O48" s="231" t="e">
        <f aca="false">SQRT(($AY48^2*$AE48+$AW48^2*$AI48)/($AE48+$AI48))</f>
        <v>#VALUE!</v>
      </c>
      <c r="P48" s="94" t="e">
        <f aca="false">(VLOOKUP(AI48,CorrelationTwo,2)*(AW48^2)*AI48+VLOOKUP(D48,CorrelationOne,$AK$9)*AX48*AY48*AE48)/((AI48+AE48)*O48*N48)</f>
        <v>#VALUE!</v>
      </c>
      <c r="Q48" s="220" t="e">
        <f aca="false">xSPRDOPT(I48,H48,AQ48,0,O48,N48,P48,D48-$G$5,1,0)*AH48*AU48</f>
        <v>#VALUE!</v>
      </c>
      <c r="R48" s="223"/>
      <c r="S48" s="87" t="e">
        <f aca="false">xSPRDOPT(I48,H48,AQ48,AT48,O48,N48,P48,D48-$G$5,1,2)*AF48*F48*AH48</f>
        <v>#VALUE!</v>
      </c>
      <c r="T48" s="87" t="e">
        <f aca="false">xSPRDOPT(I48,H48,AQ48,AT48,O48,N48,P48,D48-$G$5,1,1)*AF48*F48*AH48</f>
        <v>#VALUE!</v>
      </c>
      <c r="U48" s="220"/>
      <c r="V48" s="224" t="e">
        <f aca="false">VLOOKUP($AG48,$AL$4:$AS$15,8)*AH48*AU48</f>
        <v>#VALUE!</v>
      </c>
      <c r="W48" s="224"/>
      <c r="X48" s="225" t="e">
        <f aca="false">((BM48*BC48)+(BL48*BB48))*AH48*F48</f>
        <v>#VALUE!</v>
      </c>
      <c r="Y48" s="225" t="e">
        <f aca="false">($F48*$AH48)*((($BG48/2)*($BC48)^2)+(($BF48/2)*($BB48)^2)+($BH48*$BC48*$BB48))</f>
        <v>#VALUE!</v>
      </c>
      <c r="Z48" s="225" t="e">
        <f aca="false">($BI48*$F48*$AH48*($G$5-$BV$5))/365.25</f>
        <v>#VALUE!</v>
      </c>
      <c r="AA48" s="225" t="e">
        <f aca="false">(($BK48*$BE48)+($BJ48*$BD48))*$F48*$AH48*$AF48</f>
        <v>#VALUE!</v>
      </c>
      <c r="AB48" s="225" t="e">
        <f aca="false">BN48*(AT48-CA48)*F48*AH48</f>
        <v>#VALUE!</v>
      </c>
      <c r="AC48" s="225" t="e">
        <f aca="false">BO48*CB48*F48*AH48*CA48*($G$5-$BV$5)/365.25</f>
        <v>#NAME?</v>
      </c>
      <c r="AE48" s="101" t="n">
        <v>15</v>
      </c>
      <c r="AF48" s="101" t="e">
        <f aca="false">IF(AND(D48&gt;=$G$7,D48&lt;=$G$8),1,0)</f>
        <v>#VALUE!</v>
      </c>
      <c r="AG48" s="101" t="e">
        <f aca="false">MONTH(D48)</f>
        <v>#VALUE!</v>
      </c>
      <c r="AH48" s="101" t="e">
        <f aca="false">(EOMONTH(D48,0)-EOMONTH(D48-DAY(D48),0))*AF48</f>
        <v>#VALUE!</v>
      </c>
      <c r="AI48" s="101" t="e">
        <f aca="false">AI47+AH47</f>
        <v>#VALUE!</v>
      </c>
      <c r="AJ48" s="101" t="e">
        <f aca="false">D48-$BV$5</f>
        <v>#VALUE!</v>
      </c>
      <c r="AK48" s="226" t="e">
        <f aca="false">((AL48+AM48+AN48)/(1-0.03))-(AL48+AM48+AN48)</f>
        <v>#VALUE!</v>
      </c>
      <c r="AL48" s="92" t="e">
        <f aca="false">VLOOKUP($D48,CurveTbl,$AK$4)</f>
        <v>#VALUE!</v>
      </c>
      <c r="AM48" s="227" t="e">
        <f aca="false">VLOOKUP($D48,CurveTbl,$AH$3)</f>
        <v>#VALUE!</v>
      </c>
      <c r="AN48" s="227" t="e">
        <f aca="false">VLOOKUP($D48,CurveTbl,$AH$4)+VLOOKUP($AG48,$AL$3:$AS$15,6)</f>
        <v>#VALUE!</v>
      </c>
      <c r="AO48" s="228" t="e">
        <f aca="false">VLOOKUP($D48,CurveTbl,$AH$5)</f>
        <v>#VALUE!</v>
      </c>
      <c r="AP48" s="227" t="e">
        <f aca="false">VLOOKUP($D48,CurveTbl,$AH$6)+VLOOKUP($AG48,$AL$3:$AS$15,7)</f>
        <v>#VALUE!</v>
      </c>
      <c r="AQ48" s="92" t="e">
        <f aca="false">VLOOKUP($AG48,$AL$4:$AS$15,3)+VLOOKUP($AG48,$AL$4:$AS$15,5)+($AH$10*VLOOKUP(D48,GRITable,2))</f>
        <v>#VALUE!</v>
      </c>
      <c r="AR48" s="93" t="e">
        <f aca="false">VLOOKUP($AG48,$AL$4:$AS$15,4)</f>
        <v>#VALUE!</v>
      </c>
      <c r="AS48" s="92" t="e">
        <f aca="false">(AL48+AM48+AN48)*AR48/(1-AR48)</f>
        <v>#VALUE!</v>
      </c>
      <c r="AT48" s="93" t="e">
        <f aca="false">VLOOKUP(D48,CurveTbl,$AK$6)</f>
        <v>#VALUE!</v>
      </c>
      <c r="AU48" s="93" t="e">
        <f aca="false">(1+$AT48/2)^(-2*($D48-$G$5)/365.25)*$AF48</f>
        <v>#VALUE!</v>
      </c>
      <c r="AV48" s="91" t="e">
        <f aca="false">ROUND(G48*AR48,0)</f>
        <v>#VALUE!</v>
      </c>
      <c r="AW48" s="93" t="e">
        <f aca="false">VLOOKUP($D48,CurveTbl,$AK$8)</f>
        <v>#VALUE!</v>
      </c>
      <c r="AX48" s="93" t="e">
        <f aca="false">VLOOKUP($D48,CurveTbl,$AH$7)</f>
        <v>#VALUE!</v>
      </c>
      <c r="AY48" s="93" t="e">
        <f aca="false">VLOOKUP($D48,CurveTbl,$AH$8)</f>
        <v>#VALUE!</v>
      </c>
      <c r="AZ48" s="93"/>
      <c r="BA48" s="229"/>
      <c r="BB48" s="227" t="e">
        <f aca="false">$H48-$BV48</f>
        <v>#VALUE!</v>
      </c>
      <c r="BC48" s="227" t="e">
        <f aca="false">I48-BW48</f>
        <v>#VALUE!</v>
      </c>
      <c r="BD48" s="93" t="e">
        <f aca="false">N48-BX48</f>
        <v>#VALUE!</v>
      </c>
      <c r="BE48" s="93" t="e">
        <f aca="false">O48-BY48</f>
        <v>#VALUE!</v>
      </c>
      <c r="BF48" s="93" t="e">
        <f aca="false">xSPRDOPT($BW48,$BV48,$CG48,0,$BY48,$BX48,$BZ48,$AJ48,1,4)*$CB48</f>
        <v>#NAME?</v>
      </c>
      <c r="BG48" s="93" t="e">
        <f aca="false">xSPRDOPT($BW48,$BV48,$CG48,0,$BY48,$BX48,$BZ48,$AJ48,1,3)*$CB48</f>
        <v>#NAME?</v>
      </c>
      <c r="BH48" s="93" t="e">
        <f aca="false">IF(OR(BF48&lt;&gt;0,BG48&lt;&gt;0),xSPRDOPT($BW48,$BV48,$CG48,0,$BY48,$BX48,$BZ48,$AJ48,1,12)*$CB48,0)</f>
        <v>#NAME?</v>
      </c>
      <c r="BI48" s="93" t="e">
        <f aca="false">xSPRDOPT($BW48,$BV48,$CG48,2*LN(1+CA48/2),$BY48,$BX48,$BZ48,$AJ48,1,9)</f>
        <v>#NAME?</v>
      </c>
      <c r="BJ48" s="93" t="e">
        <f aca="false">xSPRDOPT($BW48,$BV48,$CG48,0,$BY48,$BX48,$BZ48,$AJ48,1,6)*$CB48</f>
        <v>#NAME?</v>
      </c>
      <c r="BK48" s="93" t="e">
        <f aca="false">xSPRDOPT($BW48,$BV48,$CG48,0,$BY48,$BX48,$BZ48,$AJ48,1,5)*$CB48</f>
        <v>#NAME?</v>
      </c>
      <c r="BL48" s="93" t="e">
        <f aca="false">xSPRDOPT(BW48,BV48,CG48,0,BY48,BX48,BZ48,AJ48,1,2)*CB48</f>
        <v>#NAME?</v>
      </c>
      <c r="BM48" s="93" t="e">
        <f aca="false">xSPRDOPT(BW48,BV48,CG48,0,BY48,BX48,BZ48,AJ48,1,1)*CB48</f>
        <v>#NAME?</v>
      </c>
      <c r="BN48" s="93" t="e">
        <f aca="false">IF(AH48&lt;&gt;0,xSPRDOPT($BW48,$BV48,$CG48,2*LN(1+CA48/2),$BY48,$BX48,$BZ48,$AJ48,1,8)+(AJ48/365.25)*CH48/AH48,0)</f>
        <v>#VALUE!</v>
      </c>
      <c r="BO48" s="93" t="e">
        <f aca="false">xSPRDOPT($BW48,$BV48,$CG48,0,$BY48,$BX48,$BZ48,$AJ48,1,0)</f>
        <v>#NAME?</v>
      </c>
      <c r="BP48" s="93"/>
      <c r="BQ48" s="93"/>
      <c r="BR48" s="93"/>
      <c r="BS48" s="101" t="e">
        <f aca="false">G48*AF48*AH48</f>
        <v>#VALUE!</v>
      </c>
      <c r="BV48" s="230" t="n">
        <v>4.40214035809837</v>
      </c>
      <c r="BW48" s="92" t="n">
        <v>4.4155</v>
      </c>
      <c r="BX48" s="93" t="n">
        <v>0.628251079270582</v>
      </c>
      <c r="BY48" s="93" t="n">
        <v>0.621945092170055</v>
      </c>
      <c r="BZ48" s="93" t="n">
        <v>0.99287864325662</v>
      </c>
      <c r="CA48" s="93" t="n">
        <v>0.068263969545907</v>
      </c>
      <c r="CB48" s="93" t="n">
        <v>0.987217950295506</v>
      </c>
      <c r="CC48" s="227" t="n">
        <v>-0.03</v>
      </c>
      <c r="CD48" s="227" t="n">
        <v>0.06</v>
      </c>
      <c r="CE48" s="227" t="n">
        <v>0.175</v>
      </c>
      <c r="CF48" s="227" t="n">
        <v>-0.0075</v>
      </c>
      <c r="CG48" s="227" t="n">
        <v>0.0192</v>
      </c>
      <c r="CH48" s="227" t="n">
        <v>3.06531173566755</v>
      </c>
      <c r="CI48" s="82" t="n">
        <v>4.248</v>
      </c>
    </row>
    <row r="49" customFormat="false" ht="12.75" hidden="false" customHeight="false" outlineLevel="0" collapsed="false">
      <c r="D49" s="83" t="e">
        <f aca="false">D48+AH48</f>
        <v>#VALUE!</v>
      </c>
      <c r="F49" s="84" t="e">
        <f aca="false">VLOOKUP(AG49,$AL$4:$AS$15,2)</f>
        <v>#VALUE!</v>
      </c>
      <c r="G49" s="84" t="e">
        <f aca="false">F49*$AU49</f>
        <v>#VALUE!</v>
      </c>
      <c r="H49" s="85" t="e">
        <f aca="false">(AL49+AM49+AN49)/(1-(AR49))</f>
        <v>#VALUE!</v>
      </c>
      <c r="I49" s="85" t="e">
        <f aca="false">(AL49+AO49+AP49)</f>
        <v>#VALUE!</v>
      </c>
      <c r="K49" s="85" t="e">
        <f aca="false">MAX(((I49-H49)-AQ49)*AH49*AU49,0)</f>
        <v>#VALUE!</v>
      </c>
      <c r="L49" s="220" t="e">
        <f aca="false">MAX(Q49-K49,0)</f>
        <v>#VALUE!</v>
      </c>
      <c r="M49" s="85"/>
      <c r="N49" s="231" t="e">
        <f aca="false">SQRT(($AX49^2*$AE49+$AW49^2*$AI49)/($AE49+$AI49))</f>
        <v>#VALUE!</v>
      </c>
      <c r="O49" s="231" t="e">
        <f aca="false">SQRT(($AY49^2*$AE49+$AW49^2*$AI49)/($AE49+$AI49))</f>
        <v>#VALUE!</v>
      </c>
      <c r="P49" s="94" t="e">
        <f aca="false">(VLOOKUP(AI49,CorrelationTwo,2)*(AW49^2)*AI49+VLOOKUP(D49,CorrelationOne,$AK$9)*AX49*AY49*AE49)/((AI49+AE49)*O49*N49)</f>
        <v>#VALUE!</v>
      </c>
      <c r="Q49" s="220" t="e">
        <f aca="false">xSPRDOPT(I49,H49,AQ49,0,O49,N49,P49,D49-$G$5,1,0)*AH49*AU49</f>
        <v>#VALUE!</v>
      </c>
      <c r="R49" s="223"/>
      <c r="S49" s="87" t="e">
        <f aca="false">xSPRDOPT(I49,H49,AQ49,AT49,O49,N49,P49,D49-$G$5,1,2)*AF49*F49*AH49</f>
        <v>#VALUE!</v>
      </c>
      <c r="T49" s="87" t="e">
        <f aca="false">xSPRDOPT(I49,H49,AQ49,AT49,O49,N49,P49,D49-$G$5,1,1)*AF49*F49*AH49</f>
        <v>#VALUE!</v>
      </c>
      <c r="U49" s="220"/>
      <c r="V49" s="224" t="e">
        <f aca="false">VLOOKUP($AG49,$AL$4:$AS$15,8)*AH49*AU49</f>
        <v>#VALUE!</v>
      </c>
      <c r="W49" s="224"/>
      <c r="X49" s="225" t="e">
        <f aca="false">((BM49*BC49)+(BL49*BB49))*AH49*F49</f>
        <v>#VALUE!</v>
      </c>
      <c r="Y49" s="225" t="e">
        <f aca="false">($F49*$AH49)*((($BG49/2)*($BC49)^2)+(($BF49/2)*($BB49)^2)+($BH49*$BC49*$BB49))</f>
        <v>#VALUE!</v>
      </c>
      <c r="Z49" s="225" t="e">
        <f aca="false">($BI49*$F49*$AH49*($G$5-$BV$5))/365.25</f>
        <v>#VALUE!</v>
      </c>
      <c r="AA49" s="225" t="e">
        <f aca="false">(($BK49*$BE49)+($BJ49*$BD49))*$F49*$AH49*$AF49</f>
        <v>#VALUE!</v>
      </c>
      <c r="AB49" s="225" t="e">
        <f aca="false">BN49*(AT49-CA49)*F49*AH49</f>
        <v>#VALUE!</v>
      </c>
      <c r="AC49" s="225" t="e">
        <f aca="false">BO49*CB49*F49*AH49*CA49*($G$5-$BV$5)/365.25</f>
        <v>#NAME?</v>
      </c>
      <c r="AE49" s="101" t="n">
        <v>15</v>
      </c>
      <c r="AF49" s="101" t="e">
        <f aca="false">IF(AND(D49&gt;=$G$7,D49&lt;=$G$8),1,0)</f>
        <v>#VALUE!</v>
      </c>
      <c r="AG49" s="101" t="e">
        <f aca="false">MONTH(D49)</f>
        <v>#VALUE!</v>
      </c>
      <c r="AH49" s="101" t="e">
        <f aca="false">(EOMONTH(D49,0)-EOMONTH(D49-DAY(D49),0))*AF49</f>
        <v>#VALUE!</v>
      </c>
      <c r="AI49" s="101" t="e">
        <f aca="false">AI48+AH48</f>
        <v>#VALUE!</v>
      </c>
      <c r="AJ49" s="101" t="e">
        <f aca="false">D49-$BV$5</f>
        <v>#VALUE!</v>
      </c>
      <c r="AK49" s="226" t="e">
        <f aca="false">((AL49+AM49+AN49)/(1-0.03))-(AL49+AM49+AN49)</f>
        <v>#VALUE!</v>
      </c>
      <c r="AL49" s="92" t="e">
        <f aca="false">VLOOKUP($D49,CurveTbl,$AK$4)</f>
        <v>#VALUE!</v>
      </c>
      <c r="AM49" s="227" t="e">
        <f aca="false">VLOOKUP($D49,CurveTbl,$AH$3)</f>
        <v>#VALUE!</v>
      </c>
      <c r="AN49" s="227" t="e">
        <f aca="false">VLOOKUP($D49,CurveTbl,$AH$4)+VLOOKUP($AG49,$AL$3:$AS$15,6)</f>
        <v>#VALUE!</v>
      </c>
      <c r="AO49" s="228" t="e">
        <f aca="false">VLOOKUP($D49,CurveTbl,$AH$5)</f>
        <v>#VALUE!</v>
      </c>
      <c r="AP49" s="227" t="e">
        <f aca="false">VLOOKUP($D49,CurveTbl,$AH$6)+VLOOKUP($AG49,$AL$3:$AS$15,7)</f>
        <v>#VALUE!</v>
      </c>
      <c r="AQ49" s="92" t="e">
        <f aca="false">VLOOKUP($AG49,$AL$4:$AS$15,3)+VLOOKUP($AG49,$AL$4:$AS$15,5)+($AH$10*VLOOKUP(D49,GRITable,2))</f>
        <v>#VALUE!</v>
      </c>
      <c r="AR49" s="93" t="e">
        <f aca="false">VLOOKUP($AG49,$AL$4:$AS$15,4)</f>
        <v>#VALUE!</v>
      </c>
      <c r="AS49" s="92" t="e">
        <f aca="false">(AL49+AM49+AN49)*AR49/(1-AR49)</f>
        <v>#VALUE!</v>
      </c>
      <c r="AT49" s="93" t="e">
        <f aca="false">VLOOKUP(D49,CurveTbl,$AK$6)</f>
        <v>#VALUE!</v>
      </c>
      <c r="AU49" s="93" t="e">
        <f aca="false">(1+$AT49/2)^(-2*($D49-$G$5)/365.25)*$AF49</f>
        <v>#VALUE!</v>
      </c>
      <c r="AV49" s="91" t="e">
        <f aca="false">ROUND(G49*AR49,0)</f>
        <v>#VALUE!</v>
      </c>
      <c r="AW49" s="93" t="e">
        <f aca="false">VLOOKUP($D49,CurveTbl,$AK$8)</f>
        <v>#VALUE!</v>
      </c>
      <c r="AX49" s="93" t="e">
        <f aca="false">VLOOKUP($D49,CurveTbl,$AH$7)</f>
        <v>#VALUE!</v>
      </c>
      <c r="AY49" s="93" t="e">
        <f aca="false">VLOOKUP($D49,CurveTbl,$AH$8)</f>
        <v>#VALUE!</v>
      </c>
      <c r="AZ49" s="93"/>
      <c r="BA49" s="229"/>
      <c r="BB49" s="227" t="e">
        <f aca="false">$H49-$BV49</f>
        <v>#VALUE!</v>
      </c>
      <c r="BC49" s="227" t="e">
        <f aca="false">I49-BW49</f>
        <v>#VALUE!</v>
      </c>
      <c r="BD49" s="93" t="e">
        <f aca="false">N49-BX49</f>
        <v>#VALUE!</v>
      </c>
      <c r="BE49" s="93" t="e">
        <f aca="false">O49-BY49</f>
        <v>#VALUE!</v>
      </c>
      <c r="BF49" s="93" t="e">
        <f aca="false">xSPRDOPT($BW49,$BV49,$CG49,0,$BY49,$BX49,$BZ49,$AJ49,1,4)*$CB49</f>
        <v>#NAME?</v>
      </c>
      <c r="BG49" s="93" t="e">
        <f aca="false">xSPRDOPT($BW49,$BV49,$CG49,0,$BY49,$BX49,$BZ49,$AJ49,1,3)*$CB49</f>
        <v>#NAME?</v>
      </c>
      <c r="BH49" s="93" t="e">
        <f aca="false">IF(OR(BF49&lt;&gt;0,BG49&lt;&gt;0),xSPRDOPT($BW49,$BV49,$CG49,0,$BY49,$BX49,$BZ49,$AJ49,1,12)*$CB49,0)</f>
        <v>#NAME?</v>
      </c>
      <c r="BI49" s="93" t="e">
        <f aca="false">xSPRDOPT($BW49,$BV49,$CG49,2*LN(1+CA49/2),$BY49,$BX49,$BZ49,$AJ49,1,9)</f>
        <v>#NAME?</v>
      </c>
      <c r="BJ49" s="93" t="e">
        <f aca="false">xSPRDOPT($BW49,$BV49,$CG49,0,$BY49,$BX49,$BZ49,$AJ49,1,6)*$CB49</f>
        <v>#NAME?</v>
      </c>
      <c r="BK49" s="93" t="e">
        <f aca="false">xSPRDOPT($BW49,$BV49,$CG49,0,$BY49,$BX49,$BZ49,$AJ49,1,5)*$CB49</f>
        <v>#NAME?</v>
      </c>
      <c r="BL49" s="93" t="e">
        <f aca="false">xSPRDOPT(BW49,BV49,CG49,0,BY49,BX49,BZ49,AJ49,1,2)*CB49</f>
        <v>#NAME?</v>
      </c>
      <c r="BM49" s="93" t="e">
        <f aca="false">xSPRDOPT(BW49,BV49,CG49,0,BY49,BX49,BZ49,AJ49,1,1)*CB49</f>
        <v>#NAME?</v>
      </c>
      <c r="BN49" s="93" t="e">
        <f aca="false">IF(AH49&lt;&gt;0,xSPRDOPT($BW49,$BV49,$CG49,2*LN(1+CA49/2),$BY49,$BX49,$BZ49,$AJ49,1,8)+(AJ49/365.25)*CH49/AH49,0)</f>
        <v>#VALUE!</v>
      </c>
      <c r="BO49" s="93" t="e">
        <f aca="false">xSPRDOPT($BW49,$BV49,$CG49,0,$BY49,$BX49,$BZ49,$AJ49,1,0)</f>
        <v>#NAME?</v>
      </c>
      <c r="BP49" s="93"/>
      <c r="BQ49" s="93"/>
      <c r="BR49" s="93"/>
      <c r="BS49" s="101" t="e">
        <f aca="false">G49*AF49*AH49</f>
        <v>#VALUE!</v>
      </c>
      <c r="BV49" s="230" t="n">
        <v>4.40214035809837</v>
      </c>
      <c r="BW49" s="92" t="n">
        <v>4.4155</v>
      </c>
      <c r="BX49" s="93" t="n">
        <v>0.628251079270582</v>
      </c>
      <c r="BY49" s="93" t="n">
        <v>0.621945092170055</v>
      </c>
      <c r="BZ49" s="93" t="n">
        <v>0.99287864325662</v>
      </c>
      <c r="CA49" s="93" t="n">
        <v>0.068263969545907</v>
      </c>
      <c r="CB49" s="93" t="n">
        <v>0.987217950295506</v>
      </c>
      <c r="CC49" s="227" t="n">
        <v>-0.03</v>
      </c>
      <c r="CD49" s="227" t="n">
        <v>0.06</v>
      </c>
      <c r="CE49" s="227" t="n">
        <v>0.175</v>
      </c>
      <c r="CF49" s="227" t="n">
        <v>-0.0075</v>
      </c>
      <c r="CG49" s="227" t="n">
        <v>0.0192</v>
      </c>
      <c r="CH49" s="227" t="n">
        <v>3.06531173566755</v>
      </c>
      <c r="CI49" s="82" t="n">
        <v>4.248</v>
      </c>
    </row>
    <row r="50" customFormat="false" ht="12.75" hidden="false" customHeight="false" outlineLevel="0" collapsed="false">
      <c r="D50" s="83" t="e">
        <f aca="false">D49+AH49</f>
        <v>#VALUE!</v>
      </c>
      <c r="F50" s="84" t="e">
        <f aca="false">VLOOKUP(AG50,$AL$4:$AS$15,2)</f>
        <v>#VALUE!</v>
      </c>
      <c r="G50" s="84" t="e">
        <f aca="false">F50*$AU50</f>
        <v>#VALUE!</v>
      </c>
      <c r="H50" s="85" t="e">
        <f aca="false">(AL50+AM50+AN50)/(1-(AR50))</f>
        <v>#VALUE!</v>
      </c>
      <c r="I50" s="85" t="e">
        <f aca="false">(AL50+AO50+AP50)</f>
        <v>#VALUE!</v>
      </c>
      <c r="K50" s="85" t="e">
        <f aca="false">MAX(((I50-H50)-AQ50)*AH50*AU50,0)</f>
        <v>#VALUE!</v>
      </c>
      <c r="L50" s="220" t="e">
        <f aca="false">MAX(Q50-K50,0)</f>
        <v>#VALUE!</v>
      </c>
      <c r="M50" s="85"/>
      <c r="N50" s="231" t="e">
        <f aca="false">SQRT(($AX50^2*$AE50+$AW50^2*$AI50)/($AE50+$AI50))</f>
        <v>#VALUE!</v>
      </c>
      <c r="O50" s="231" t="e">
        <f aca="false">SQRT(($AY50^2*$AE50+$AW50^2*$AI50)/($AE50+$AI50))</f>
        <v>#VALUE!</v>
      </c>
      <c r="P50" s="94" t="e">
        <f aca="false">(VLOOKUP(AI50,CorrelationTwo,2)*(AW50^2)*AI50+VLOOKUP(D50,CorrelationOne,$AK$9)*AX50*AY50*AE50)/((AI50+AE50)*O50*N50)</f>
        <v>#VALUE!</v>
      </c>
      <c r="Q50" s="220" t="e">
        <f aca="false">xSPRDOPT(I50,H50,AQ50,0,O50,N50,P50,D50-$G$5,1,0)*AH50*AU50</f>
        <v>#VALUE!</v>
      </c>
      <c r="R50" s="223"/>
      <c r="S50" s="87" t="e">
        <f aca="false">xSPRDOPT(I50,H50,AQ50,AT50,O50,N50,P50,D50-$G$5,1,2)*AF50*F50*AH50</f>
        <v>#VALUE!</v>
      </c>
      <c r="T50" s="87" t="e">
        <f aca="false">xSPRDOPT(I50,H50,AQ50,AT50,O50,N50,P50,D50-$G$5,1,1)*AF50*F50*AH50</f>
        <v>#VALUE!</v>
      </c>
      <c r="U50" s="220"/>
      <c r="V50" s="224" t="e">
        <f aca="false">VLOOKUP($AG50,$AL$4:$AS$15,8)*AH50*AU50</f>
        <v>#VALUE!</v>
      </c>
      <c r="W50" s="224"/>
      <c r="X50" s="225" t="e">
        <f aca="false">((BM50*BC50)+(BL50*BB50))*AH50*F50</f>
        <v>#VALUE!</v>
      </c>
      <c r="Y50" s="225" t="e">
        <f aca="false">($F50*$AH50)*((($BG50/2)*($BC50)^2)+(($BF50/2)*($BB50)^2)+($BH50*$BC50*$BB50))</f>
        <v>#VALUE!</v>
      </c>
      <c r="Z50" s="225" t="e">
        <f aca="false">($BI50*$F50*$AH50*($G$5-$BV$5))/365.25</f>
        <v>#VALUE!</v>
      </c>
      <c r="AA50" s="225" t="e">
        <f aca="false">(($BK50*$BE50)+($BJ50*$BD50))*$F50*$AH50*$AF50</f>
        <v>#VALUE!</v>
      </c>
      <c r="AB50" s="225" t="e">
        <f aca="false">BN50*(AT50-CA50)*F50*AH50</f>
        <v>#VALUE!</v>
      </c>
      <c r="AC50" s="225" t="e">
        <f aca="false">BO50*CB50*F50*AH50*CA50*($G$5-$BV$5)/365.25</f>
        <v>#NAME?</v>
      </c>
      <c r="AE50" s="101" t="n">
        <v>15</v>
      </c>
      <c r="AF50" s="101" t="e">
        <f aca="false">IF(AND(D50&gt;=$G$7,D50&lt;=$G$8),1,0)</f>
        <v>#VALUE!</v>
      </c>
      <c r="AG50" s="101" t="e">
        <f aca="false">MONTH(D50)</f>
        <v>#VALUE!</v>
      </c>
      <c r="AH50" s="101" t="e">
        <f aca="false">(EOMONTH(D50,0)-EOMONTH(D50-DAY(D50),0))*AF50</f>
        <v>#VALUE!</v>
      </c>
      <c r="AI50" s="101" t="e">
        <f aca="false">AI49+AH49</f>
        <v>#VALUE!</v>
      </c>
      <c r="AJ50" s="101" t="e">
        <f aca="false">D50-$BV$5</f>
        <v>#VALUE!</v>
      </c>
      <c r="AK50" s="226" t="e">
        <f aca="false">((AL50+AM50+AN50)/(1-0.03))-(AL50+AM50+AN50)</f>
        <v>#VALUE!</v>
      </c>
      <c r="AL50" s="92" t="e">
        <f aca="false">VLOOKUP($D50,CurveTbl,$AK$4)</f>
        <v>#VALUE!</v>
      </c>
      <c r="AM50" s="227" t="e">
        <f aca="false">VLOOKUP($D50,CurveTbl,$AH$3)</f>
        <v>#VALUE!</v>
      </c>
      <c r="AN50" s="227" t="e">
        <f aca="false">VLOOKUP($D50,CurveTbl,$AH$4)+VLOOKUP($AG50,$AL$3:$AS$15,6)</f>
        <v>#VALUE!</v>
      </c>
      <c r="AO50" s="228" t="e">
        <f aca="false">VLOOKUP($D50,CurveTbl,$AH$5)</f>
        <v>#VALUE!</v>
      </c>
      <c r="AP50" s="227" t="e">
        <f aca="false">VLOOKUP($D50,CurveTbl,$AH$6)+VLOOKUP($AG50,$AL$3:$AS$15,7)</f>
        <v>#VALUE!</v>
      </c>
      <c r="AQ50" s="92" t="e">
        <f aca="false">VLOOKUP($AG50,$AL$4:$AS$15,3)+VLOOKUP($AG50,$AL$4:$AS$15,5)+($AH$10*VLOOKUP(D50,GRITable,2))</f>
        <v>#VALUE!</v>
      </c>
      <c r="AR50" s="93" t="e">
        <f aca="false">VLOOKUP($AG50,$AL$4:$AS$15,4)</f>
        <v>#VALUE!</v>
      </c>
      <c r="AS50" s="92" t="e">
        <f aca="false">(AL50+AM50+AN50)*AR50/(1-AR50)</f>
        <v>#VALUE!</v>
      </c>
      <c r="AT50" s="93" t="e">
        <f aca="false">VLOOKUP(D50,CurveTbl,$AK$6)</f>
        <v>#VALUE!</v>
      </c>
      <c r="AU50" s="93" t="e">
        <f aca="false">(1+$AT50/2)^(-2*($D50-$G$5)/365.25)*$AF50</f>
        <v>#VALUE!</v>
      </c>
      <c r="AV50" s="91" t="e">
        <f aca="false">ROUND(G50*AR50,0)</f>
        <v>#VALUE!</v>
      </c>
      <c r="AW50" s="93" t="e">
        <f aca="false">VLOOKUP($D50,CurveTbl,$AK$8)</f>
        <v>#VALUE!</v>
      </c>
      <c r="AX50" s="93" t="e">
        <f aca="false">VLOOKUP($D50,CurveTbl,$AH$7)</f>
        <v>#VALUE!</v>
      </c>
      <c r="AY50" s="93" t="e">
        <f aca="false">VLOOKUP($D50,CurveTbl,$AH$8)</f>
        <v>#VALUE!</v>
      </c>
      <c r="AZ50" s="93"/>
      <c r="BA50" s="229"/>
      <c r="BB50" s="227" t="e">
        <f aca="false">$H50-$BV50</f>
        <v>#VALUE!</v>
      </c>
      <c r="BC50" s="227" t="e">
        <f aca="false">I50-BW50</f>
        <v>#VALUE!</v>
      </c>
      <c r="BD50" s="93" t="e">
        <f aca="false">N50-BX50</f>
        <v>#VALUE!</v>
      </c>
      <c r="BE50" s="93" t="e">
        <f aca="false">O50-BY50</f>
        <v>#VALUE!</v>
      </c>
      <c r="BF50" s="93" t="e">
        <f aca="false">xSPRDOPT($BW50,$BV50,$CG50,0,$BY50,$BX50,$BZ50,$AJ50,1,4)*$CB50</f>
        <v>#NAME?</v>
      </c>
      <c r="BG50" s="93" t="e">
        <f aca="false">xSPRDOPT($BW50,$BV50,$CG50,0,$BY50,$BX50,$BZ50,$AJ50,1,3)*$CB50</f>
        <v>#NAME?</v>
      </c>
      <c r="BH50" s="93" t="e">
        <f aca="false">IF(OR(BF50&lt;&gt;0,BG50&lt;&gt;0),xSPRDOPT($BW50,$BV50,$CG50,0,$BY50,$BX50,$BZ50,$AJ50,1,12)*$CB50,0)</f>
        <v>#NAME?</v>
      </c>
      <c r="BI50" s="93" t="e">
        <f aca="false">xSPRDOPT($BW50,$BV50,$CG50,2*LN(1+CA50/2),$BY50,$BX50,$BZ50,$AJ50,1,9)</f>
        <v>#NAME?</v>
      </c>
      <c r="BJ50" s="93" t="e">
        <f aca="false">xSPRDOPT($BW50,$BV50,$CG50,0,$BY50,$BX50,$BZ50,$AJ50,1,6)*$CB50</f>
        <v>#NAME?</v>
      </c>
      <c r="BK50" s="93" t="e">
        <f aca="false">xSPRDOPT($BW50,$BV50,$CG50,0,$BY50,$BX50,$BZ50,$AJ50,1,5)*$CB50</f>
        <v>#NAME?</v>
      </c>
      <c r="BL50" s="93" t="e">
        <f aca="false">xSPRDOPT(BW50,BV50,CG50,0,BY50,BX50,BZ50,AJ50,1,2)*CB50</f>
        <v>#NAME?</v>
      </c>
      <c r="BM50" s="93" t="e">
        <f aca="false">xSPRDOPT(BW50,BV50,CG50,0,BY50,BX50,BZ50,AJ50,1,1)*CB50</f>
        <v>#NAME?</v>
      </c>
      <c r="BN50" s="93" t="e">
        <f aca="false">IF(AH50&lt;&gt;0,xSPRDOPT($BW50,$BV50,$CG50,2*LN(1+CA50/2),$BY50,$BX50,$BZ50,$AJ50,1,8)+(AJ50/365.25)*CH50/AH50,0)</f>
        <v>#VALUE!</v>
      </c>
      <c r="BO50" s="93" t="e">
        <f aca="false">xSPRDOPT($BW50,$BV50,$CG50,0,$BY50,$BX50,$BZ50,$AJ50,1,0)</f>
        <v>#NAME?</v>
      </c>
      <c r="BP50" s="93"/>
      <c r="BQ50" s="93"/>
      <c r="BR50" s="93"/>
      <c r="BS50" s="101" t="e">
        <f aca="false">G50*AF50*AH50</f>
        <v>#VALUE!</v>
      </c>
      <c r="BV50" s="230" t="n">
        <v>4.40214035809837</v>
      </c>
      <c r="BW50" s="92" t="n">
        <v>4.4155</v>
      </c>
      <c r="BX50" s="93" t="n">
        <v>0.628251079270582</v>
      </c>
      <c r="BY50" s="93" t="n">
        <v>0.621945092170055</v>
      </c>
      <c r="BZ50" s="93" t="n">
        <v>0.99287864325662</v>
      </c>
      <c r="CA50" s="93" t="n">
        <v>0.068263969545907</v>
      </c>
      <c r="CB50" s="93" t="n">
        <v>0.987217950295506</v>
      </c>
      <c r="CC50" s="227" t="n">
        <v>-0.03</v>
      </c>
      <c r="CD50" s="227" t="n">
        <v>0.06</v>
      </c>
      <c r="CE50" s="227" t="n">
        <v>0.175</v>
      </c>
      <c r="CF50" s="227" t="n">
        <v>-0.0075</v>
      </c>
      <c r="CG50" s="227" t="n">
        <v>0.0192</v>
      </c>
      <c r="CH50" s="227" t="n">
        <v>3.06531173566755</v>
      </c>
      <c r="CI50" s="82" t="n">
        <v>4.248</v>
      </c>
    </row>
    <row r="51" customFormat="false" ht="12.75" hidden="false" customHeight="false" outlineLevel="0" collapsed="false">
      <c r="D51" s="83" t="e">
        <f aca="false">D50+AH50</f>
        <v>#VALUE!</v>
      </c>
      <c r="F51" s="84" t="e">
        <f aca="false">VLOOKUP(AG51,$AL$4:$AS$15,2)</f>
        <v>#VALUE!</v>
      </c>
      <c r="G51" s="84" t="e">
        <f aca="false">F51*$AU51</f>
        <v>#VALUE!</v>
      </c>
      <c r="H51" s="85" t="e">
        <f aca="false">(AL51+AM51+AN51)/(1-(AR51))</f>
        <v>#VALUE!</v>
      </c>
      <c r="I51" s="85" t="e">
        <f aca="false">(AL51+AO51+AP51)</f>
        <v>#VALUE!</v>
      </c>
      <c r="K51" s="85" t="e">
        <f aca="false">MAX(((I51-H51)-AQ51)*AH51*AU51,0)</f>
        <v>#VALUE!</v>
      </c>
      <c r="L51" s="220" t="e">
        <f aca="false">MAX(Q51-K51,0)</f>
        <v>#VALUE!</v>
      </c>
      <c r="M51" s="85"/>
      <c r="N51" s="231" t="e">
        <f aca="false">SQRT(($AX51^2*$AE51+$AW51^2*$AI51)/($AE51+$AI51))</f>
        <v>#VALUE!</v>
      </c>
      <c r="O51" s="231" t="e">
        <f aca="false">SQRT(($AY51^2*$AE51+$AW51^2*$AI51)/($AE51+$AI51))</f>
        <v>#VALUE!</v>
      </c>
      <c r="P51" s="94" t="e">
        <f aca="false">(VLOOKUP(AI51,CorrelationTwo,2)*(AW51^2)*AI51+VLOOKUP(D51,CorrelationOne,$AK$9)*AX51*AY51*AE51)/((AI51+AE51)*O51*N51)</f>
        <v>#VALUE!</v>
      </c>
      <c r="Q51" s="220" t="e">
        <f aca="false">xSPRDOPT(I51,H51,AQ51,0,O51,N51,P51,D51-$G$5,1,0)*AH51*AU51</f>
        <v>#VALUE!</v>
      </c>
      <c r="R51" s="223"/>
      <c r="S51" s="87" t="e">
        <f aca="false">xSPRDOPT(I51,H51,AQ51,AT51,O51,N51,P51,D51-$G$5,1,2)*AF51*F51*AH51</f>
        <v>#VALUE!</v>
      </c>
      <c r="T51" s="87" t="e">
        <f aca="false">xSPRDOPT(I51,H51,AQ51,AT51,O51,N51,P51,D51-$G$5,1,1)*AF51*F51*AH51</f>
        <v>#VALUE!</v>
      </c>
      <c r="U51" s="220"/>
      <c r="V51" s="224" t="e">
        <f aca="false">VLOOKUP($AG51,$AL$4:$AS$15,8)*AH51*AU51</f>
        <v>#VALUE!</v>
      </c>
      <c r="W51" s="224"/>
      <c r="X51" s="225" t="e">
        <f aca="false">((BM51*BC51)+(BL51*BB51))*AH51*F51</f>
        <v>#VALUE!</v>
      </c>
      <c r="Y51" s="225" t="e">
        <f aca="false">($F51*$AH51)*((($BG51/2)*($BC51)^2)+(($BF51/2)*($BB51)^2)+($BH51*$BC51*$BB51))</f>
        <v>#VALUE!</v>
      </c>
      <c r="Z51" s="225" t="e">
        <f aca="false">($BI51*$F51*$AH51*($G$5-$BV$5))/365.25</f>
        <v>#VALUE!</v>
      </c>
      <c r="AA51" s="225" t="e">
        <f aca="false">(($BK51*$BE51)+($BJ51*$BD51))*$F51*$AH51*$AF51</f>
        <v>#VALUE!</v>
      </c>
      <c r="AB51" s="225" t="e">
        <f aca="false">BN51*(AT51-CA51)*F51*AH51</f>
        <v>#VALUE!</v>
      </c>
      <c r="AC51" s="225" t="e">
        <f aca="false">BO51*CB51*F51*AH51*CA51*($G$5-$BV$5)/365.25</f>
        <v>#NAME?</v>
      </c>
      <c r="AE51" s="101" t="n">
        <v>15</v>
      </c>
      <c r="AF51" s="101" t="e">
        <f aca="false">IF(AND(D51&gt;=$G$7,D51&lt;=$G$8),1,0)</f>
        <v>#VALUE!</v>
      </c>
      <c r="AG51" s="101" t="e">
        <f aca="false">MONTH(D51)</f>
        <v>#VALUE!</v>
      </c>
      <c r="AH51" s="101" t="e">
        <f aca="false">(EOMONTH(D51,0)-EOMONTH(D51-DAY(D51),0))*AF51</f>
        <v>#VALUE!</v>
      </c>
      <c r="AI51" s="101" t="e">
        <f aca="false">AI50+AH50</f>
        <v>#VALUE!</v>
      </c>
      <c r="AJ51" s="101" t="e">
        <f aca="false">D51-$BV$5</f>
        <v>#VALUE!</v>
      </c>
      <c r="AK51" s="226" t="e">
        <f aca="false">((AL51+AM51+AN51)/(1-0.03))-(AL51+AM51+AN51)</f>
        <v>#VALUE!</v>
      </c>
      <c r="AL51" s="92" t="e">
        <f aca="false">VLOOKUP($D51,CurveTbl,$AK$4)</f>
        <v>#VALUE!</v>
      </c>
      <c r="AM51" s="227" t="e">
        <f aca="false">VLOOKUP($D51,CurveTbl,$AH$3)</f>
        <v>#VALUE!</v>
      </c>
      <c r="AN51" s="227" t="e">
        <f aca="false">VLOOKUP($D51,CurveTbl,$AH$4)+VLOOKUP($AG51,$AL$3:$AS$15,6)</f>
        <v>#VALUE!</v>
      </c>
      <c r="AO51" s="228" t="e">
        <f aca="false">VLOOKUP($D51,CurveTbl,$AH$5)</f>
        <v>#VALUE!</v>
      </c>
      <c r="AP51" s="227" t="e">
        <f aca="false">VLOOKUP($D51,CurveTbl,$AH$6)+VLOOKUP($AG51,$AL$3:$AS$15,7)</f>
        <v>#VALUE!</v>
      </c>
      <c r="AQ51" s="92" t="e">
        <f aca="false">VLOOKUP($AG51,$AL$4:$AS$15,3)+VLOOKUP($AG51,$AL$4:$AS$15,5)+($AH$10*VLOOKUP(D51,GRITable,2))</f>
        <v>#VALUE!</v>
      </c>
      <c r="AR51" s="93" t="e">
        <f aca="false">VLOOKUP($AG51,$AL$4:$AS$15,4)</f>
        <v>#VALUE!</v>
      </c>
      <c r="AS51" s="92" t="e">
        <f aca="false">(AL51+AM51+AN51)*AR51/(1-AR51)</f>
        <v>#VALUE!</v>
      </c>
      <c r="AT51" s="93" t="e">
        <f aca="false">VLOOKUP(D51,CurveTbl,$AK$6)</f>
        <v>#VALUE!</v>
      </c>
      <c r="AU51" s="93" t="e">
        <f aca="false">(1+$AT51/2)^(-2*($D51-$G$5)/365.25)*$AF51</f>
        <v>#VALUE!</v>
      </c>
      <c r="AV51" s="91" t="e">
        <f aca="false">ROUND(G51*AR51,0)</f>
        <v>#VALUE!</v>
      </c>
      <c r="AW51" s="93" t="e">
        <f aca="false">VLOOKUP($D51,CurveTbl,$AK$8)</f>
        <v>#VALUE!</v>
      </c>
      <c r="AX51" s="93" t="e">
        <f aca="false">VLOOKUP($D51,CurveTbl,$AH$7)</f>
        <v>#VALUE!</v>
      </c>
      <c r="AY51" s="93" t="e">
        <f aca="false">VLOOKUP($D51,CurveTbl,$AH$8)</f>
        <v>#VALUE!</v>
      </c>
      <c r="AZ51" s="93"/>
      <c r="BA51" s="229"/>
      <c r="BB51" s="227" t="e">
        <f aca="false">$H51-$BV51</f>
        <v>#VALUE!</v>
      </c>
      <c r="BC51" s="227" t="e">
        <f aca="false">I51-BW51</f>
        <v>#VALUE!</v>
      </c>
      <c r="BD51" s="93" t="e">
        <f aca="false">N51-BX51</f>
        <v>#VALUE!</v>
      </c>
      <c r="BE51" s="93" t="e">
        <f aca="false">O51-BY51</f>
        <v>#VALUE!</v>
      </c>
      <c r="BF51" s="93" t="e">
        <f aca="false">xSPRDOPT($BW51,$BV51,$CG51,0,$BY51,$BX51,$BZ51,$AJ51,1,4)*$CB51</f>
        <v>#NAME?</v>
      </c>
      <c r="BG51" s="93" t="e">
        <f aca="false">xSPRDOPT($BW51,$BV51,$CG51,0,$BY51,$BX51,$BZ51,$AJ51,1,3)*$CB51</f>
        <v>#NAME?</v>
      </c>
      <c r="BH51" s="93" t="e">
        <f aca="false">IF(OR(BF51&lt;&gt;0,BG51&lt;&gt;0),xSPRDOPT($BW51,$BV51,$CG51,0,$BY51,$BX51,$BZ51,$AJ51,1,12)*$CB51,0)</f>
        <v>#NAME?</v>
      </c>
      <c r="BI51" s="93" t="e">
        <f aca="false">xSPRDOPT($BW51,$BV51,$CG51,2*LN(1+CA51/2),$BY51,$BX51,$BZ51,$AJ51,1,9)</f>
        <v>#NAME?</v>
      </c>
      <c r="BJ51" s="93" t="e">
        <f aca="false">xSPRDOPT($BW51,$BV51,$CG51,0,$BY51,$BX51,$BZ51,$AJ51,1,6)*$CB51</f>
        <v>#NAME?</v>
      </c>
      <c r="BK51" s="93" t="e">
        <f aca="false">xSPRDOPT($BW51,$BV51,$CG51,0,$BY51,$BX51,$BZ51,$AJ51,1,5)*$CB51</f>
        <v>#NAME?</v>
      </c>
      <c r="BL51" s="93" t="e">
        <f aca="false">xSPRDOPT(BW51,BV51,CG51,0,BY51,BX51,BZ51,AJ51,1,2)*CB51</f>
        <v>#NAME?</v>
      </c>
      <c r="BM51" s="93" t="e">
        <f aca="false">xSPRDOPT(BW51,BV51,CG51,0,BY51,BX51,BZ51,AJ51,1,1)*CB51</f>
        <v>#NAME?</v>
      </c>
      <c r="BN51" s="93" t="e">
        <f aca="false">IF(AH51&lt;&gt;0,xSPRDOPT($BW51,$BV51,$CG51,2*LN(1+CA51/2),$BY51,$BX51,$BZ51,$AJ51,1,8)+(AJ51/365.25)*CH51/AH51,0)</f>
        <v>#VALUE!</v>
      </c>
      <c r="BO51" s="93" t="e">
        <f aca="false">xSPRDOPT($BW51,$BV51,$CG51,0,$BY51,$BX51,$BZ51,$AJ51,1,0)</f>
        <v>#NAME?</v>
      </c>
      <c r="BP51" s="93"/>
      <c r="BQ51" s="93"/>
      <c r="BR51" s="93"/>
      <c r="BS51" s="101" t="e">
        <f aca="false">G51*AF51*AH51</f>
        <v>#VALUE!</v>
      </c>
      <c r="BV51" s="230" t="n">
        <v>4.40214035809837</v>
      </c>
      <c r="BW51" s="92" t="n">
        <v>4.4155</v>
      </c>
      <c r="BX51" s="93" t="n">
        <v>0.628251079270582</v>
      </c>
      <c r="BY51" s="93" t="n">
        <v>0.621945092170055</v>
      </c>
      <c r="BZ51" s="93" t="n">
        <v>0.99287864325662</v>
      </c>
      <c r="CA51" s="93" t="n">
        <v>0.068263969545907</v>
      </c>
      <c r="CB51" s="93" t="n">
        <v>0.987217950295506</v>
      </c>
      <c r="CC51" s="227" t="n">
        <v>-0.03</v>
      </c>
      <c r="CD51" s="227" t="n">
        <v>0.06</v>
      </c>
      <c r="CE51" s="227" t="n">
        <v>0.175</v>
      </c>
      <c r="CF51" s="227" t="n">
        <v>-0.0075</v>
      </c>
      <c r="CG51" s="227" t="n">
        <v>0.0192</v>
      </c>
      <c r="CH51" s="227" t="n">
        <v>3.06531173566755</v>
      </c>
      <c r="CI51" s="82" t="n">
        <v>4.248</v>
      </c>
    </row>
    <row r="52" customFormat="false" ht="12.75" hidden="false" customHeight="false" outlineLevel="0" collapsed="false">
      <c r="D52" s="83" t="e">
        <f aca="false">D51+AH51</f>
        <v>#VALUE!</v>
      </c>
      <c r="F52" s="84" t="e">
        <f aca="false">VLOOKUP(AG52,$AL$4:$AS$15,2)</f>
        <v>#VALUE!</v>
      </c>
      <c r="G52" s="84" t="e">
        <f aca="false">F52*$AU52</f>
        <v>#VALUE!</v>
      </c>
      <c r="H52" s="85" t="e">
        <f aca="false">(AL52+AM52+AN52)/(1-(AR52))</f>
        <v>#VALUE!</v>
      </c>
      <c r="I52" s="85" t="e">
        <f aca="false">(AL52+AO52+AP52)</f>
        <v>#VALUE!</v>
      </c>
      <c r="K52" s="85" t="e">
        <f aca="false">MAX(((I52-H52)-AQ52)*AH52*AU52,0)</f>
        <v>#VALUE!</v>
      </c>
      <c r="L52" s="220" t="e">
        <f aca="false">MAX(Q52-K52,0)</f>
        <v>#VALUE!</v>
      </c>
      <c r="M52" s="85"/>
      <c r="N52" s="231" t="e">
        <f aca="false">SQRT(($AX52^2*$AE52+$AW52^2*$AI52)/($AE52+$AI52))</f>
        <v>#VALUE!</v>
      </c>
      <c r="O52" s="231" t="e">
        <f aca="false">SQRT(($AY52^2*$AE52+$AW52^2*$AI52)/($AE52+$AI52))</f>
        <v>#VALUE!</v>
      </c>
      <c r="P52" s="94" t="e">
        <f aca="false">(VLOOKUP(AI52,CorrelationTwo,2)*(AW52^2)*AI52+VLOOKUP(D52,CorrelationOne,$AK$9)*AX52*AY52*AE52)/((AI52+AE52)*O52*N52)</f>
        <v>#VALUE!</v>
      </c>
      <c r="Q52" s="220" t="e">
        <f aca="false">xSPRDOPT(I52,H52,AQ52,0,O52,N52,P52,D52-$G$5,1,0)*AH52*AU52</f>
        <v>#VALUE!</v>
      </c>
      <c r="R52" s="223"/>
      <c r="S52" s="87" t="e">
        <f aca="false">xSPRDOPT(I52,H52,AQ52,AT52,O52,N52,P52,D52-$G$5,1,2)*AF52*F52*AH52</f>
        <v>#VALUE!</v>
      </c>
      <c r="T52" s="87" t="e">
        <f aca="false">xSPRDOPT(I52,H52,AQ52,AT52,O52,N52,P52,D52-$G$5,1,1)*AF52*F52*AH52</f>
        <v>#VALUE!</v>
      </c>
      <c r="U52" s="220"/>
      <c r="V52" s="224" t="e">
        <f aca="false">VLOOKUP($AG52,$AL$4:$AS$15,8)*AH52*AU52</f>
        <v>#VALUE!</v>
      </c>
      <c r="W52" s="224"/>
      <c r="X52" s="225" t="e">
        <f aca="false">((BM52*BC52)+(BL52*BB52))*AH52*F52</f>
        <v>#VALUE!</v>
      </c>
      <c r="Y52" s="225" t="e">
        <f aca="false">($F52*$AH52)*((($BG52/2)*($BC52)^2)+(($BF52/2)*($BB52)^2)+($BH52*$BC52*$BB52))</f>
        <v>#VALUE!</v>
      </c>
      <c r="Z52" s="225" t="e">
        <f aca="false">($BI52*$F52*$AH52*($G$5-$BV$5))/365.25</f>
        <v>#VALUE!</v>
      </c>
      <c r="AA52" s="225" t="e">
        <f aca="false">(($BK52*$BE52)+($BJ52*$BD52))*$F52*$AH52*$AF52</f>
        <v>#VALUE!</v>
      </c>
      <c r="AB52" s="225" t="e">
        <f aca="false">BN52*(AT52-CA52)*F52*AH52</f>
        <v>#VALUE!</v>
      </c>
      <c r="AC52" s="225" t="e">
        <f aca="false">BO52*CB52*F52*AH52*CA52*($G$5-$BV$5)/365.25</f>
        <v>#NAME?</v>
      </c>
      <c r="AE52" s="101" t="n">
        <v>15</v>
      </c>
      <c r="AF52" s="101" t="e">
        <f aca="false">IF(AND(D52&gt;=$G$7,D52&lt;=$G$8),1,0)</f>
        <v>#VALUE!</v>
      </c>
      <c r="AG52" s="101" t="e">
        <f aca="false">MONTH(D52)</f>
        <v>#VALUE!</v>
      </c>
      <c r="AH52" s="101" t="e">
        <f aca="false">(EOMONTH(D52,0)-EOMONTH(D52-DAY(D52),0))*AF52</f>
        <v>#VALUE!</v>
      </c>
      <c r="AI52" s="101" t="e">
        <f aca="false">AI51+AH51</f>
        <v>#VALUE!</v>
      </c>
      <c r="AJ52" s="101" t="e">
        <f aca="false">D52-$BV$5</f>
        <v>#VALUE!</v>
      </c>
      <c r="AK52" s="226" t="e">
        <f aca="false">((AL52+AM52+AN52)/(1-0.03))-(AL52+AM52+AN52)</f>
        <v>#VALUE!</v>
      </c>
      <c r="AL52" s="92" t="e">
        <f aca="false">VLOOKUP($D52,CurveTbl,$AK$4)</f>
        <v>#VALUE!</v>
      </c>
      <c r="AM52" s="227" t="e">
        <f aca="false">VLOOKUP($D52,CurveTbl,$AH$3)</f>
        <v>#VALUE!</v>
      </c>
      <c r="AN52" s="227" t="e">
        <f aca="false">VLOOKUP($D52,CurveTbl,$AH$4)+VLOOKUP($AG52,$AL$3:$AS$15,6)</f>
        <v>#VALUE!</v>
      </c>
      <c r="AO52" s="228" t="e">
        <f aca="false">VLOOKUP($D52,CurveTbl,$AH$5)</f>
        <v>#VALUE!</v>
      </c>
      <c r="AP52" s="227" t="e">
        <f aca="false">VLOOKUP($D52,CurveTbl,$AH$6)+VLOOKUP($AG52,$AL$3:$AS$15,7)</f>
        <v>#VALUE!</v>
      </c>
      <c r="AQ52" s="92" t="e">
        <f aca="false">VLOOKUP($AG52,$AL$4:$AS$15,3)+VLOOKUP($AG52,$AL$4:$AS$15,5)+($AH$10*VLOOKUP(D52,GRITable,2))</f>
        <v>#VALUE!</v>
      </c>
      <c r="AR52" s="93" t="e">
        <f aca="false">VLOOKUP($AG52,$AL$4:$AS$15,4)</f>
        <v>#VALUE!</v>
      </c>
      <c r="AS52" s="92" t="e">
        <f aca="false">(AL52+AM52+AN52)*AR52/(1-AR52)</f>
        <v>#VALUE!</v>
      </c>
      <c r="AT52" s="93" t="e">
        <f aca="false">VLOOKUP(D52,CurveTbl,$AK$6)</f>
        <v>#VALUE!</v>
      </c>
      <c r="AU52" s="93" t="e">
        <f aca="false">(1+$AT52/2)^(-2*($D52-$G$5)/365.25)*$AF52</f>
        <v>#VALUE!</v>
      </c>
      <c r="AV52" s="91" t="e">
        <f aca="false">ROUND(G52*AR52,0)</f>
        <v>#VALUE!</v>
      </c>
      <c r="AW52" s="93" t="e">
        <f aca="false">VLOOKUP($D52,CurveTbl,$AK$8)</f>
        <v>#VALUE!</v>
      </c>
      <c r="AX52" s="93" t="e">
        <f aca="false">VLOOKUP($D52,CurveTbl,$AH$7)</f>
        <v>#VALUE!</v>
      </c>
      <c r="AY52" s="93" t="e">
        <f aca="false">VLOOKUP($D52,CurveTbl,$AH$8)</f>
        <v>#VALUE!</v>
      </c>
      <c r="AZ52" s="93"/>
      <c r="BA52" s="229"/>
      <c r="BB52" s="227" t="e">
        <f aca="false">$H52-$BV52</f>
        <v>#VALUE!</v>
      </c>
      <c r="BC52" s="227" t="e">
        <f aca="false">I52-BW52</f>
        <v>#VALUE!</v>
      </c>
      <c r="BD52" s="93" t="e">
        <f aca="false">N52-BX52</f>
        <v>#VALUE!</v>
      </c>
      <c r="BE52" s="93" t="e">
        <f aca="false">O52-BY52</f>
        <v>#VALUE!</v>
      </c>
      <c r="BF52" s="93" t="e">
        <f aca="false">xSPRDOPT($BW52,$BV52,$CG52,0,$BY52,$BX52,$BZ52,$AJ52,1,4)*$CB52</f>
        <v>#NAME?</v>
      </c>
      <c r="BG52" s="93" t="e">
        <f aca="false">xSPRDOPT($BW52,$BV52,$CG52,0,$BY52,$BX52,$BZ52,$AJ52,1,3)*$CB52</f>
        <v>#NAME?</v>
      </c>
      <c r="BH52" s="93" t="e">
        <f aca="false">IF(OR(BF52&lt;&gt;0,BG52&lt;&gt;0),xSPRDOPT($BW52,$BV52,$CG52,0,$BY52,$BX52,$BZ52,$AJ52,1,12)*$CB52,0)</f>
        <v>#NAME?</v>
      </c>
      <c r="BI52" s="93" t="e">
        <f aca="false">xSPRDOPT($BW52,$BV52,$CG52,2*LN(1+CA52/2),$BY52,$BX52,$BZ52,$AJ52,1,9)</f>
        <v>#NAME?</v>
      </c>
      <c r="BJ52" s="93" t="e">
        <f aca="false">xSPRDOPT($BW52,$BV52,$CG52,0,$BY52,$BX52,$BZ52,$AJ52,1,6)*$CB52</f>
        <v>#NAME?</v>
      </c>
      <c r="BK52" s="93" t="e">
        <f aca="false">xSPRDOPT($BW52,$BV52,$CG52,0,$BY52,$BX52,$BZ52,$AJ52,1,5)*$CB52</f>
        <v>#NAME?</v>
      </c>
      <c r="BL52" s="93" t="e">
        <f aca="false">xSPRDOPT(BW52,BV52,CG52,0,BY52,BX52,BZ52,AJ52,1,2)*CB52</f>
        <v>#NAME?</v>
      </c>
      <c r="BM52" s="93" t="e">
        <f aca="false">xSPRDOPT(BW52,BV52,CG52,0,BY52,BX52,BZ52,AJ52,1,1)*CB52</f>
        <v>#NAME?</v>
      </c>
      <c r="BN52" s="93" t="e">
        <f aca="false">IF(AH52&lt;&gt;0,xSPRDOPT($BW52,$BV52,$CG52,2*LN(1+CA52/2),$BY52,$BX52,$BZ52,$AJ52,1,8)+(AJ52/365.25)*CH52/AH52,0)</f>
        <v>#VALUE!</v>
      </c>
      <c r="BO52" s="93" t="e">
        <f aca="false">xSPRDOPT($BW52,$BV52,$CG52,0,$BY52,$BX52,$BZ52,$AJ52,1,0)</f>
        <v>#NAME?</v>
      </c>
      <c r="BP52" s="93"/>
      <c r="BQ52" s="93"/>
      <c r="BR52" s="93"/>
      <c r="BS52" s="101" t="e">
        <f aca="false">G52*AF52*AH52</f>
        <v>#VALUE!</v>
      </c>
      <c r="BV52" s="230" t="n">
        <v>4.40214035809837</v>
      </c>
      <c r="BW52" s="92" t="n">
        <v>4.4155</v>
      </c>
      <c r="BX52" s="93" t="n">
        <v>0.628251079270582</v>
      </c>
      <c r="BY52" s="93" t="n">
        <v>0.621945092170055</v>
      </c>
      <c r="BZ52" s="93" t="n">
        <v>0.99287864325662</v>
      </c>
      <c r="CA52" s="93" t="n">
        <v>0.068263969545907</v>
      </c>
      <c r="CB52" s="93" t="n">
        <v>0.987217950295506</v>
      </c>
      <c r="CC52" s="227" t="n">
        <v>-0.03</v>
      </c>
      <c r="CD52" s="227" t="n">
        <v>0.06</v>
      </c>
      <c r="CE52" s="227" t="n">
        <v>0.175</v>
      </c>
      <c r="CF52" s="227" t="n">
        <v>-0.0075</v>
      </c>
      <c r="CG52" s="227" t="n">
        <v>0.0192</v>
      </c>
      <c r="CH52" s="227" t="n">
        <v>3.06531173566755</v>
      </c>
      <c r="CI52" s="82" t="n">
        <v>4.248</v>
      </c>
    </row>
    <row r="53" customFormat="false" ht="12.75" hidden="false" customHeight="false" outlineLevel="0" collapsed="false">
      <c r="D53" s="83" t="e">
        <f aca="false">D52+AH52</f>
        <v>#VALUE!</v>
      </c>
      <c r="F53" s="84" t="e">
        <f aca="false">VLOOKUP(AG53,$AL$4:$AS$15,2)</f>
        <v>#VALUE!</v>
      </c>
      <c r="G53" s="84" t="e">
        <f aca="false">F53*$AU53</f>
        <v>#VALUE!</v>
      </c>
      <c r="H53" s="85" t="e">
        <f aca="false">(AL53+AM53+AN53)/(1-(AR53))</f>
        <v>#VALUE!</v>
      </c>
      <c r="I53" s="85" t="e">
        <f aca="false">(AL53+AO53+AP53)</f>
        <v>#VALUE!</v>
      </c>
      <c r="K53" s="85" t="e">
        <f aca="false">MAX(((I53-H53)-AQ53)*AH53*AU53,0)</f>
        <v>#VALUE!</v>
      </c>
      <c r="L53" s="220" t="e">
        <f aca="false">MAX(Q53-K53,0)</f>
        <v>#VALUE!</v>
      </c>
      <c r="M53" s="85"/>
      <c r="N53" s="231" t="e">
        <f aca="false">SQRT(($AX53^2*$AE53+$AW53^2*$AI53)/($AE53+$AI53))</f>
        <v>#VALUE!</v>
      </c>
      <c r="O53" s="231" t="e">
        <f aca="false">SQRT(($AY53^2*$AE53+$AW53^2*$AI53)/($AE53+$AI53))</f>
        <v>#VALUE!</v>
      </c>
      <c r="P53" s="94" t="e">
        <f aca="false">(VLOOKUP(AI53,CorrelationTwo,2)*(AW53^2)*AI53+VLOOKUP(D53,CorrelationOne,$AK$9)*AX53*AY53*AE53)/((AI53+AE53)*O53*N53)</f>
        <v>#VALUE!</v>
      </c>
      <c r="Q53" s="220" t="e">
        <f aca="false">xSPRDOPT(I53,H53,AQ53,0,O53,N53,P53,D53-$G$5,1,0)*AH53*AU53</f>
        <v>#VALUE!</v>
      </c>
      <c r="R53" s="223"/>
      <c r="S53" s="87" t="e">
        <f aca="false">xSPRDOPT(I53,H53,AQ53,AT53,O53,N53,P53,D53-$G$5,1,2)*AF53*F53*AH53</f>
        <v>#VALUE!</v>
      </c>
      <c r="T53" s="87" t="e">
        <f aca="false">xSPRDOPT(I53,H53,AQ53,AT53,O53,N53,P53,D53-$G$5,1,1)*AF53*F53*AH53</f>
        <v>#VALUE!</v>
      </c>
      <c r="U53" s="220"/>
      <c r="V53" s="224" t="e">
        <f aca="false">VLOOKUP($AG53,$AL$4:$AS$15,8)*AH53*AU53</f>
        <v>#VALUE!</v>
      </c>
      <c r="W53" s="224"/>
      <c r="X53" s="225" t="e">
        <f aca="false">((BM53*BC53)+(BL53*BB53))*AH53*F53</f>
        <v>#VALUE!</v>
      </c>
      <c r="Y53" s="225" t="e">
        <f aca="false">($F53*$AH53)*((($BG53/2)*($BC53)^2)+(($BF53/2)*($BB53)^2)+($BH53*$BC53*$BB53))</f>
        <v>#VALUE!</v>
      </c>
      <c r="Z53" s="225" t="e">
        <f aca="false">($BI53*$F53*$AH53*($G$5-$BV$5))/365.25</f>
        <v>#VALUE!</v>
      </c>
      <c r="AA53" s="225" t="e">
        <f aca="false">(($BK53*$BE53)+($BJ53*$BD53))*$F53*$AH53*$AF53</f>
        <v>#VALUE!</v>
      </c>
      <c r="AB53" s="225" t="e">
        <f aca="false">BN53*(AT53-CA53)*F53*AH53</f>
        <v>#VALUE!</v>
      </c>
      <c r="AC53" s="225" t="e">
        <f aca="false">BO53*CB53*F53*AH53*CA53*($G$5-$BV$5)/365.25</f>
        <v>#NAME?</v>
      </c>
      <c r="AE53" s="101" t="n">
        <v>15</v>
      </c>
      <c r="AF53" s="101" t="e">
        <f aca="false">IF(AND(D53&gt;=$G$7,D53&lt;=$G$8),1,0)</f>
        <v>#VALUE!</v>
      </c>
      <c r="AG53" s="101" t="e">
        <f aca="false">MONTH(D53)</f>
        <v>#VALUE!</v>
      </c>
      <c r="AH53" s="101" t="e">
        <f aca="false">(EOMONTH(D53,0)-EOMONTH(D53-DAY(D53),0))*AF53</f>
        <v>#VALUE!</v>
      </c>
      <c r="AI53" s="101" t="e">
        <f aca="false">AI52+AH52</f>
        <v>#VALUE!</v>
      </c>
      <c r="AJ53" s="101" t="e">
        <f aca="false">D53-$BV$5</f>
        <v>#VALUE!</v>
      </c>
      <c r="AK53" s="226" t="e">
        <f aca="false">((AL53+AM53+AN53)/(1-0.03))-(AL53+AM53+AN53)</f>
        <v>#VALUE!</v>
      </c>
      <c r="AL53" s="92" t="e">
        <f aca="false">VLOOKUP($D53,CurveTbl,$AK$4)</f>
        <v>#VALUE!</v>
      </c>
      <c r="AM53" s="227" t="e">
        <f aca="false">VLOOKUP($D53,CurveTbl,$AH$3)</f>
        <v>#VALUE!</v>
      </c>
      <c r="AN53" s="227" t="e">
        <f aca="false">VLOOKUP($D53,CurveTbl,$AH$4)+VLOOKUP($AG53,$AL$3:$AS$15,6)</f>
        <v>#VALUE!</v>
      </c>
      <c r="AO53" s="228" t="e">
        <f aca="false">VLOOKUP($D53,CurveTbl,$AH$5)</f>
        <v>#VALUE!</v>
      </c>
      <c r="AP53" s="227" t="e">
        <f aca="false">VLOOKUP($D53,CurveTbl,$AH$6)+VLOOKUP($AG53,$AL$3:$AS$15,7)</f>
        <v>#VALUE!</v>
      </c>
      <c r="AQ53" s="92" t="e">
        <f aca="false">VLOOKUP($AG53,$AL$4:$AS$15,3)+VLOOKUP($AG53,$AL$4:$AS$15,5)+($AH$10*VLOOKUP(D53,GRITable,2))</f>
        <v>#VALUE!</v>
      </c>
      <c r="AR53" s="93" t="e">
        <f aca="false">VLOOKUP($AG53,$AL$4:$AS$15,4)</f>
        <v>#VALUE!</v>
      </c>
      <c r="AS53" s="92" t="e">
        <f aca="false">(AL53+AM53+AN53)*AR53/(1-AR53)</f>
        <v>#VALUE!</v>
      </c>
      <c r="AT53" s="93" t="e">
        <f aca="false">VLOOKUP(D53,CurveTbl,$AK$6)</f>
        <v>#VALUE!</v>
      </c>
      <c r="AU53" s="93" t="e">
        <f aca="false">(1+$AT53/2)^(-2*($D53-$G$5)/365.25)*$AF53</f>
        <v>#VALUE!</v>
      </c>
      <c r="AV53" s="91" t="e">
        <f aca="false">ROUND(G53*AR53,0)</f>
        <v>#VALUE!</v>
      </c>
      <c r="AW53" s="93" t="e">
        <f aca="false">VLOOKUP($D53,CurveTbl,$AK$8)</f>
        <v>#VALUE!</v>
      </c>
      <c r="AX53" s="93" t="e">
        <f aca="false">VLOOKUP($D53,CurveTbl,$AH$7)</f>
        <v>#VALUE!</v>
      </c>
      <c r="AY53" s="93" t="e">
        <f aca="false">VLOOKUP($D53,CurveTbl,$AH$8)</f>
        <v>#VALUE!</v>
      </c>
      <c r="AZ53" s="93"/>
      <c r="BA53" s="229"/>
      <c r="BB53" s="227" t="e">
        <f aca="false">$H53-$BV53</f>
        <v>#VALUE!</v>
      </c>
      <c r="BC53" s="227" t="e">
        <f aca="false">I53-BW53</f>
        <v>#VALUE!</v>
      </c>
      <c r="BD53" s="93" t="e">
        <f aca="false">N53-BX53</f>
        <v>#VALUE!</v>
      </c>
      <c r="BE53" s="93" t="e">
        <f aca="false">O53-BY53</f>
        <v>#VALUE!</v>
      </c>
      <c r="BF53" s="93" t="e">
        <f aca="false">xSPRDOPT($BW53,$BV53,$CG53,0,$BY53,$BX53,$BZ53,$AJ53,1,4)*$CB53</f>
        <v>#NAME?</v>
      </c>
      <c r="BG53" s="93" t="e">
        <f aca="false">xSPRDOPT($BW53,$BV53,$CG53,0,$BY53,$BX53,$BZ53,$AJ53,1,3)*$CB53</f>
        <v>#NAME?</v>
      </c>
      <c r="BH53" s="93" t="e">
        <f aca="false">IF(OR(BF53&lt;&gt;0,BG53&lt;&gt;0),xSPRDOPT($BW53,$BV53,$CG53,0,$BY53,$BX53,$BZ53,$AJ53,1,12)*$CB53,0)</f>
        <v>#NAME?</v>
      </c>
      <c r="BI53" s="93" t="e">
        <f aca="false">xSPRDOPT($BW53,$BV53,$CG53,2*LN(1+CA53/2),$BY53,$BX53,$BZ53,$AJ53,1,9)</f>
        <v>#NAME?</v>
      </c>
      <c r="BJ53" s="93" t="e">
        <f aca="false">xSPRDOPT($BW53,$BV53,$CG53,0,$BY53,$BX53,$BZ53,$AJ53,1,6)*$CB53</f>
        <v>#NAME?</v>
      </c>
      <c r="BK53" s="93" t="e">
        <f aca="false">xSPRDOPT($BW53,$BV53,$CG53,0,$BY53,$BX53,$BZ53,$AJ53,1,5)*$CB53</f>
        <v>#NAME?</v>
      </c>
      <c r="BL53" s="93" t="e">
        <f aca="false">xSPRDOPT(BW53,BV53,CG53,0,BY53,BX53,BZ53,AJ53,1,2)*CB53</f>
        <v>#NAME?</v>
      </c>
      <c r="BM53" s="93" t="e">
        <f aca="false">xSPRDOPT(BW53,BV53,CG53,0,BY53,BX53,BZ53,AJ53,1,1)*CB53</f>
        <v>#NAME?</v>
      </c>
      <c r="BN53" s="93" t="e">
        <f aca="false">IF(AH53&lt;&gt;0,xSPRDOPT($BW53,$BV53,$CG53,2*LN(1+CA53/2),$BY53,$BX53,$BZ53,$AJ53,1,8)+(AJ53/365.25)*CH53/AH53,0)</f>
        <v>#VALUE!</v>
      </c>
      <c r="BO53" s="93" t="e">
        <f aca="false">xSPRDOPT($BW53,$BV53,$CG53,0,$BY53,$BX53,$BZ53,$AJ53,1,0)</f>
        <v>#NAME?</v>
      </c>
      <c r="BP53" s="93"/>
      <c r="BQ53" s="93"/>
      <c r="BR53" s="93"/>
      <c r="BS53" s="101" t="e">
        <f aca="false">G53*AF53*AH53</f>
        <v>#VALUE!</v>
      </c>
      <c r="BV53" s="230" t="n">
        <v>4.40214035809837</v>
      </c>
      <c r="BW53" s="92" t="n">
        <v>4.4155</v>
      </c>
      <c r="BX53" s="93" t="n">
        <v>0.628251079270582</v>
      </c>
      <c r="BY53" s="93" t="n">
        <v>0.621945092170055</v>
      </c>
      <c r="BZ53" s="93" t="n">
        <v>0.99287864325662</v>
      </c>
      <c r="CA53" s="93" t="n">
        <v>0.068263969545907</v>
      </c>
      <c r="CB53" s="93" t="n">
        <v>0.987217950295506</v>
      </c>
      <c r="CC53" s="227" t="n">
        <v>-0.03</v>
      </c>
      <c r="CD53" s="227" t="n">
        <v>0.06</v>
      </c>
      <c r="CE53" s="227" t="n">
        <v>0.175</v>
      </c>
      <c r="CF53" s="227" t="n">
        <v>-0.0075</v>
      </c>
      <c r="CG53" s="227" t="n">
        <v>0.0192</v>
      </c>
      <c r="CH53" s="227" t="n">
        <v>3.06531173566755</v>
      </c>
      <c r="CI53" s="82" t="n">
        <v>4.248</v>
      </c>
    </row>
    <row r="54" customFormat="false" ht="12.75" hidden="false" customHeight="false" outlineLevel="0" collapsed="false">
      <c r="D54" s="83" t="e">
        <f aca="false">D53+AH53</f>
        <v>#VALUE!</v>
      </c>
      <c r="F54" s="84" t="e">
        <f aca="false">VLOOKUP(AG54,$AL$4:$AS$15,2)</f>
        <v>#VALUE!</v>
      </c>
      <c r="G54" s="84" t="e">
        <f aca="false">F54*$AU54</f>
        <v>#VALUE!</v>
      </c>
      <c r="H54" s="85" t="e">
        <f aca="false">(AL54+AM54+AN54)/(1-(AR54))</f>
        <v>#VALUE!</v>
      </c>
      <c r="I54" s="85" t="e">
        <f aca="false">(AL54+AO54+AP54)</f>
        <v>#VALUE!</v>
      </c>
      <c r="K54" s="85" t="e">
        <f aca="false">MAX(((I54-H54)-AQ54)*AH54*AU54,0)</f>
        <v>#VALUE!</v>
      </c>
      <c r="L54" s="220" t="e">
        <f aca="false">MAX(Q54-K54,0)</f>
        <v>#VALUE!</v>
      </c>
      <c r="M54" s="85"/>
      <c r="N54" s="231" t="e">
        <f aca="false">SQRT(($AX54^2*$AE54+$AW54^2*$AI54)/($AE54+$AI54))</f>
        <v>#VALUE!</v>
      </c>
      <c r="O54" s="231" t="e">
        <f aca="false">SQRT(($AY54^2*$AE54+$AW54^2*$AI54)/($AE54+$AI54))</f>
        <v>#VALUE!</v>
      </c>
      <c r="P54" s="94" t="e">
        <f aca="false">(VLOOKUP(AI54,CorrelationTwo,2)*(AW54^2)*AI54+VLOOKUP(D54,CorrelationOne,$AK$9)*AX54*AY54*AE54)/((AI54+AE54)*O54*N54)</f>
        <v>#VALUE!</v>
      </c>
      <c r="Q54" s="220" t="e">
        <f aca="false">xSPRDOPT(I54,H54,AQ54,0,O54,N54,P54,D54-$G$5,1,0)*AH54*AU54</f>
        <v>#VALUE!</v>
      </c>
      <c r="R54" s="223"/>
      <c r="S54" s="87" t="e">
        <f aca="false">xSPRDOPT(I54,H54,AQ54,AT54,O54,N54,P54,D54-$G$5,1,2)*AF54*F54*AH54</f>
        <v>#VALUE!</v>
      </c>
      <c r="T54" s="87" t="e">
        <f aca="false">xSPRDOPT(I54,H54,AQ54,AT54,O54,N54,P54,D54-$G$5,1,1)*AF54*F54*AH54</f>
        <v>#VALUE!</v>
      </c>
      <c r="U54" s="220"/>
      <c r="V54" s="224" t="e">
        <f aca="false">VLOOKUP($AG54,$AL$4:$AS$15,8)*AH54*AU54</f>
        <v>#VALUE!</v>
      </c>
      <c r="W54" s="224"/>
      <c r="X54" s="225" t="e">
        <f aca="false">((BM54*BC54)+(BL54*BB54))*AH54*F54</f>
        <v>#VALUE!</v>
      </c>
      <c r="Y54" s="225" t="e">
        <f aca="false">($F54*$AH54)*((($BG54/2)*($BC54)^2)+(($BF54/2)*($BB54)^2)+($BH54*$BC54*$BB54))</f>
        <v>#VALUE!</v>
      </c>
      <c r="Z54" s="225" t="e">
        <f aca="false">($BI54*$F54*$AH54*($G$5-$BV$5))/365.25</f>
        <v>#VALUE!</v>
      </c>
      <c r="AA54" s="225" t="e">
        <f aca="false">(($BK54*$BE54)+($BJ54*$BD54))*$F54*$AH54*$AF54</f>
        <v>#VALUE!</v>
      </c>
      <c r="AB54" s="225" t="e">
        <f aca="false">BN54*(AT54-CA54)*F54*AH54</f>
        <v>#VALUE!</v>
      </c>
      <c r="AC54" s="225" t="e">
        <f aca="false">BO54*CB54*F54*AH54*CA54*($G$5-$BV$5)/365.25</f>
        <v>#NAME?</v>
      </c>
      <c r="AE54" s="101" t="n">
        <v>15</v>
      </c>
      <c r="AF54" s="101" t="e">
        <f aca="false">IF(AND(D54&gt;=$G$7,D54&lt;=$G$8),1,0)</f>
        <v>#VALUE!</v>
      </c>
      <c r="AG54" s="101" t="e">
        <f aca="false">MONTH(D54)</f>
        <v>#VALUE!</v>
      </c>
      <c r="AH54" s="101" t="e">
        <f aca="false">(EOMONTH(D54,0)-EOMONTH(D54-DAY(D54),0))*AF54</f>
        <v>#VALUE!</v>
      </c>
      <c r="AI54" s="101" t="e">
        <f aca="false">AI53+AH53</f>
        <v>#VALUE!</v>
      </c>
      <c r="AJ54" s="101" t="e">
        <f aca="false">D54-$BV$5</f>
        <v>#VALUE!</v>
      </c>
      <c r="AK54" s="226" t="e">
        <f aca="false">((AL54+AM54+AN54)/(1-0.03))-(AL54+AM54+AN54)</f>
        <v>#VALUE!</v>
      </c>
      <c r="AL54" s="92" t="e">
        <f aca="false">VLOOKUP($D54,CurveTbl,$AK$4)</f>
        <v>#VALUE!</v>
      </c>
      <c r="AM54" s="227" t="e">
        <f aca="false">VLOOKUP($D54,CurveTbl,$AH$3)</f>
        <v>#VALUE!</v>
      </c>
      <c r="AN54" s="227" t="e">
        <f aca="false">VLOOKUP($D54,CurveTbl,$AH$4)+VLOOKUP($AG54,$AL$3:$AS$15,6)</f>
        <v>#VALUE!</v>
      </c>
      <c r="AO54" s="228" t="e">
        <f aca="false">VLOOKUP($D54,CurveTbl,$AH$5)</f>
        <v>#VALUE!</v>
      </c>
      <c r="AP54" s="227" t="e">
        <f aca="false">VLOOKUP($D54,CurveTbl,$AH$6)+VLOOKUP($AG54,$AL$3:$AS$15,7)</f>
        <v>#VALUE!</v>
      </c>
      <c r="AQ54" s="92" t="e">
        <f aca="false">VLOOKUP($AG54,$AL$4:$AS$15,3)+VLOOKUP($AG54,$AL$4:$AS$15,5)+($AH$10*VLOOKUP(D54,GRITable,2))</f>
        <v>#VALUE!</v>
      </c>
      <c r="AR54" s="93" t="e">
        <f aca="false">VLOOKUP($AG54,$AL$4:$AS$15,4)</f>
        <v>#VALUE!</v>
      </c>
      <c r="AS54" s="92" t="e">
        <f aca="false">(AL54+AM54+AN54)*AR54/(1-AR54)</f>
        <v>#VALUE!</v>
      </c>
      <c r="AT54" s="93" t="e">
        <f aca="false">VLOOKUP(D54,CurveTbl,$AK$6)</f>
        <v>#VALUE!</v>
      </c>
      <c r="AU54" s="93" t="e">
        <f aca="false">(1+$AT54/2)^(-2*($D54-$G$5)/365.25)*$AF54</f>
        <v>#VALUE!</v>
      </c>
      <c r="AV54" s="91" t="e">
        <f aca="false">ROUND(G54*AR54,0)</f>
        <v>#VALUE!</v>
      </c>
      <c r="AW54" s="93" t="e">
        <f aca="false">VLOOKUP($D54,CurveTbl,$AK$8)</f>
        <v>#VALUE!</v>
      </c>
      <c r="AX54" s="93" t="e">
        <f aca="false">VLOOKUP($D54,CurveTbl,$AH$7)</f>
        <v>#VALUE!</v>
      </c>
      <c r="AY54" s="93" t="e">
        <f aca="false">VLOOKUP($D54,CurveTbl,$AH$8)</f>
        <v>#VALUE!</v>
      </c>
      <c r="AZ54" s="93"/>
      <c r="BA54" s="229"/>
      <c r="BB54" s="227" t="e">
        <f aca="false">$H54-$BV54</f>
        <v>#VALUE!</v>
      </c>
      <c r="BC54" s="227" t="e">
        <f aca="false">I54-BW54</f>
        <v>#VALUE!</v>
      </c>
      <c r="BD54" s="93" t="e">
        <f aca="false">N54-BX54</f>
        <v>#VALUE!</v>
      </c>
      <c r="BE54" s="93" t="e">
        <f aca="false">O54-BY54</f>
        <v>#VALUE!</v>
      </c>
      <c r="BF54" s="93" t="e">
        <f aca="false">xSPRDOPT($BW54,$BV54,$CG54,0,$BY54,$BX54,$BZ54,$AJ54,1,4)*$CB54</f>
        <v>#NAME?</v>
      </c>
      <c r="BG54" s="93" t="e">
        <f aca="false">xSPRDOPT($BW54,$BV54,$CG54,0,$BY54,$BX54,$BZ54,$AJ54,1,3)*$CB54</f>
        <v>#NAME?</v>
      </c>
      <c r="BH54" s="93" t="e">
        <f aca="false">IF(OR(BF54&lt;&gt;0,BG54&lt;&gt;0),xSPRDOPT($BW54,$BV54,$CG54,0,$BY54,$BX54,$BZ54,$AJ54,1,12)*$CB54,0)</f>
        <v>#NAME?</v>
      </c>
      <c r="BI54" s="93" t="e">
        <f aca="false">xSPRDOPT($BW54,$BV54,$CG54,2*LN(1+CA54/2),$BY54,$BX54,$BZ54,$AJ54,1,9)</f>
        <v>#NAME?</v>
      </c>
      <c r="BJ54" s="93" t="e">
        <f aca="false">xSPRDOPT($BW54,$BV54,$CG54,0,$BY54,$BX54,$BZ54,$AJ54,1,6)*$CB54</f>
        <v>#NAME?</v>
      </c>
      <c r="BK54" s="93" t="e">
        <f aca="false">xSPRDOPT($BW54,$BV54,$CG54,0,$BY54,$BX54,$BZ54,$AJ54,1,5)*$CB54</f>
        <v>#NAME?</v>
      </c>
      <c r="BL54" s="93" t="e">
        <f aca="false">xSPRDOPT(BW54,BV54,CG54,0,BY54,BX54,BZ54,AJ54,1,2)*CB54</f>
        <v>#NAME?</v>
      </c>
      <c r="BM54" s="93" t="e">
        <f aca="false">xSPRDOPT(BW54,BV54,CG54,0,BY54,BX54,BZ54,AJ54,1,1)*CB54</f>
        <v>#NAME?</v>
      </c>
      <c r="BN54" s="93" t="e">
        <f aca="false">IF(AH54&lt;&gt;0,xSPRDOPT($BW54,$BV54,$CG54,2*LN(1+CA54/2),$BY54,$BX54,$BZ54,$AJ54,1,8)+(AJ54/365.25)*CH54/AH54,0)</f>
        <v>#VALUE!</v>
      </c>
      <c r="BO54" s="93" t="e">
        <f aca="false">xSPRDOPT($BW54,$BV54,$CG54,0,$BY54,$BX54,$BZ54,$AJ54,1,0)</f>
        <v>#NAME?</v>
      </c>
      <c r="BP54" s="93"/>
      <c r="BQ54" s="93"/>
      <c r="BR54" s="93"/>
      <c r="BS54" s="101" t="e">
        <f aca="false">G54*AF54*AH54</f>
        <v>#VALUE!</v>
      </c>
      <c r="BV54" s="230" t="n">
        <v>4.40214035809837</v>
      </c>
      <c r="BW54" s="92" t="n">
        <v>4.4155</v>
      </c>
      <c r="BX54" s="93" t="n">
        <v>0.628251079270582</v>
      </c>
      <c r="BY54" s="93" t="n">
        <v>0.621945092170055</v>
      </c>
      <c r="BZ54" s="93" t="n">
        <v>0.99287864325662</v>
      </c>
      <c r="CA54" s="93" t="n">
        <v>0.068263969545907</v>
      </c>
      <c r="CB54" s="93" t="n">
        <v>0.987217950295506</v>
      </c>
      <c r="CC54" s="227" t="n">
        <v>-0.03</v>
      </c>
      <c r="CD54" s="227" t="n">
        <v>0.06</v>
      </c>
      <c r="CE54" s="227" t="n">
        <v>0.175</v>
      </c>
      <c r="CF54" s="227" t="n">
        <v>-0.0075</v>
      </c>
      <c r="CG54" s="227" t="n">
        <v>0.0192</v>
      </c>
      <c r="CH54" s="227" t="n">
        <v>3.06531173566755</v>
      </c>
      <c r="CI54" s="82" t="n">
        <v>4.248</v>
      </c>
    </row>
    <row r="55" customFormat="false" ht="12.75" hidden="false" customHeight="false" outlineLevel="0" collapsed="false">
      <c r="D55" s="83" t="e">
        <f aca="false">D54+AH54</f>
        <v>#VALUE!</v>
      </c>
      <c r="F55" s="84" t="e">
        <f aca="false">VLOOKUP(AG55,$AL$4:$AS$15,2)</f>
        <v>#VALUE!</v>
      </c>
      <c r="G55" s="84" t="e">
        <f aca="false">F55*$AU55</f>
        <v>#VALUE!</v>
      </c>
      <c r="H55" s="85" t="e">
        <f aca="false">(AL55+AM55+AN55)/(1-(AR55))</f>
        <v>#VALUE!</v>
      </c>
      <c r="I55" s="85" t="e">
        <f aca="false">(AL55+AO55+AP55)</f>
        <v>#VALUE!</v>
      </c>
      <c r="K55" s="85" t="e">
        <f aca="false">MAX(((I55-H55)-AQ55)*AH55*AU55,0)</f>
        <v>#VALUE!</v>
      </c>
      <c r="L55" s="220" t="e">
        <f aca="false">MAX(Q55-K55,0)</f>
        <v>#VALUE!</v>
      </c>
      <c r="M55" s="85"/>
      <c r="N55" s="231" t="e">
        <f aca="false">SQRT(($AX55^2*$AE55+$AW55^2*$AI55)/($AE55+$AI55))</f>
        <v>#VALUE!</v>
      </c>
      <c r="O55" s="231" t="e">
        <f aca="false">SQRT(($AY55^2*$AE55+$AW55^2*$AI55)/($AE55+$AI55))</f>
        <v>#VALUE!</v>
      </c>
      <c r="P55" s="94" t="e">
        <f aca="false">(VLOOKUP(AI55,CorrelationTwo,2)*(AW55^2)*AI55+VLOOKUP(D55,CorrelationOne,$AK$9)*AX55*AY55*AE55)/((AI55+AE55)*O55*N55)</f>
        <v>#VALUE!</v>
      </c>
      <c r="Q55" s="220" t="e">
        <f aca="false">xSPRDOPT(I55,H55,AQ55,0,O55,N55,P55,D55-$G$5,1,0)*AH55*AU55</f>
        <v>#VALUE!</v>
      </c>
      <c r="R55" s="223"/>
      <c r="S55" s="87" t="e">
        <f aca="false">xSPRDOPT(I55,H55,AQ55,AT55,O55,N55,P55,D55-$G$5,1,2)*AF55*F55*AH55</f>
        <v>#VALUE!</v>
      </c>
      <c r="T55" s="87" t="e">
        <f aca="false">xSPRDOPT(I55,H55,AQ55,AT55,O55,N55,P55,D55-$G$5,1,1)*AF55*F55*AH55</f>
        <v>#VALUE!</v>
      </c>
      <c r="U55" s="220"/>
      <c r="V55" s="224" t="e">
        <f aca="false">VLOOKUP($AG55,$AL$4:$AS$15,8)*AH55*AU55</f>
        <v>#VALUE!</v>
      </c>
      <c r="W55" s="224"/>
      <c r="X55" s="225" t="e">
        <f aca="false">((BM55*BC55)+(BL55*BB55))*AH55*F55</f>
        <v>#VALUE!</v>
      </c>
      <c r="Y55" s="225" t="e">
        <f aca="false">($F55*$AH55)*((($BG55/2)*($BC55)^2)+(($BF55/2)*($BB55)^2)+($BH55*$BC55*$BB55))</f>
        <v>#VALUE!</v>
      </c>
      <c r="Z55" s="225" t="e">
        <f aca="false">($BI55*$F55*$AH55*($G$5-$BV$5))/365.25</f>
        <v>#VALUE!</v>
      </c>
      <c r="AA55" s="225" t="e">
        <f aca="false">(($BK55*$BE55)+($BJ55*$BD55))*$F55*$AH55*$AF55</f>
        <v>#VALUE!</v>
      </c>
      <c r="AB55" s="225" t="e">
        <f aca="false">BN55*(AT55-CA55)*F55*AH55</f>
        <v>#VALUE!</v>
      </c>
      <c r="AC55" s="225" t="e">
        <f aca="false">BO55*CB55*F55*AH55*CA55*($G$5-$BV$5)/365.25</f>
        <v>#NAME?</v>
      </c>
      <c r="AE55" s="101" t="n">
        <v>15</v>
      </c>
      <c r="AF55" s="101" t="e">
        <f aca="false">IF(AND(D55&gt;=$G$7,D55&lt;=$G$8),1,0)</f>
        <v>#VALUE!</v>
      </c>
      <c r="AG55" s="101" t="e">
        <f aca="false">MONTH(D55)</f>
        <v>#VALUE!</v>
      </c>
      <c r="AH55" s="101" t="e">
        <f aca="false">(EOMONTH(D55,0)-EOMONTH(D55-DAY(D55),0))*AF55</f>
        <v>#VALUE!</v>
      </c>
      <c r="AI55" s="101" t="e">
        <f aca="false">AI54+AH54</f>
        <v>#VALUE!</v>
      </c>
      <c r="AJ55" s="101" t="e">
        <f aca="false">D55-$BV$5</f>
        <v>#VALUE!</v>
      </c>
      <c r="AK55" s="226" t="e">
        <f aca="false">((AL55+AM55+AN55)/(1-0.03))-(AL55+AM55+AN55)</f>
        <v>#VALUE!</v>
      </c>
      <c r="AL55" s="92" t="e">
        <f aca="false">VLOOKUP($D55,CurveTbl,$AK$4)</f>
        <v>#VALUE!</v>
      </c>
      <c r="AM55" s="227" t="e">
        <f aca="false">VLOOKUP($D55,CurveTbl,$AH$3)</f>
        <v>#VALUE!</v>
      </c>
      <c r="AN55" s="227" t="e">
        <f aca="false">VLOOKUP($D55,CurveTbl,$AH$4)+VLOOKUP($AG55,$AL$3:$AS$15,6)</f>
        <v>#VALUE!</v>
      </c>
      <c r="AO55" s="228" t="e">
        <f aca="false">VLOOKUP($D55,CurveTbl,$AH$5)</f>
        <v>#VALUE!</v>
      </c>
      <c r="AP55" s="227" t="e">
        <f aca="false">VLOOKUP($D55,CurveTbl,$AH$6)+VLOOKUP($AG55,$AL$3:$AS$15,7)</f>
        <v>#VALUE!</v>
      </c>
      <c r="AQ55" s="92" t="e">
        <f aca="false">VLOOKUP($AG55,$AL$4:$AS$15,3)+VLOOKUP($AG55,$AL$4:$AS$15,5)+($AH$10*VLOOKUP(D55,GRITable,2))</f>
        <v>#VALUE!</v>
      </c>
      <c r="AR55" s="93" t="e">
        <f aca="false">VLOOKUP($AG55,$AL$4:$AS$15,4)</f>
        <v>#VALUE!</v>
      </c>
      <c r="AS55" s="92" t="e">
        <f aca="false">(AL55+AM55+AN55)*AR55/(1-AR55)</f>
        <v>#VALUE!</v>
      </c>
      <c r="AT55" s="93" t="e">
        <f aca="false">VLOOKUP(D55,CurveTbl,$AK$6)</f>
        <v>#VALUE!</v>
      </c>
      <c r="AU55" s="93" t="e">
        <f aca="false">(1+$AT55/2)^(-2*($D55-$G$5)/365.25)*$AF55</f>
        <v>#VALUE!</v>
      </c>
      <c r="AV55" s="91" t="e">
        <f aca="false">ROUND(G55*AR55,0)</f>
        <v>#VALUE!</v>
      </c>
      <c r="AW55" s="93" t="e">
        <f aca="false">VLOOKUP($D55,CurveTbl,$AK$8)</f>
        <v>#VALUE!</v>
      </c>
      <c r="AX55" s="93" t="e">
        <f aca="false">VLOOKUP($D55,CurveTbl,$AH$7)</f>
        <v>#VALUE!</v>
      </c>
      <c r="AY55" s="93" t="e">
        <f aca="false">VLOOKUP($D55,CurveTbl,$AH$8)</f>
        <v>#VALUE!</v>
      </c>
      <c r="AZ55" s="93"/>
      <c r="BA55" s="229"/>
      <c r="BB55" s="227" t="e">
        <f aca="false">$H55-$BV55</f>
        <v>#VALUE!</v>
      </c>
      <c r="BC55" s="227" t="e">
        <f aca="false">I55-BW55</f>
        <v>#VALUE!</v>
      </c>
      <c r="BD55" s="93" t="e">
        <f aca="false">N55-BX55</f>
        <v>#VALUE!</v>
      </c>
      <c r="BE55" s="93" t="e">
        <f aca="false">O55-BY55</f>
        <v>#VALUE!</v>
      </c>
      <c r="BF55" s="93" t="e">
        <f aca="false">xSPRDOPT($BW55,$BV55,$CG55,0,$BY55,$BX55,$BZ55,$AJ55,1,4)*$CB55</f>
        <v>#NAME?</v>
      </c>
      <c r="BG55" s="93" t="e">
        <f aca="false">xSPRDOPT($BW55,$BV55,$CG55,0,$BY55,$BX55,$BZ55,$AJ55,1,3)*$CB55</f>
        <v>#NAME?</v>
      </c>
      <c r="BH55" s="93" t="e">
        <f aca="false">IF(OR(BF55&lt;&gt;0,BG55&lt;&gt;0),xSPRDOPT($BW55,$BV55,$CG55,0,$BY55,$BX55,$BZ55,$AJ55,1,12)*$CB55,0)</f>
        <v>#NAME?</v>
      </c>
      <c r="BI55" s="93" t="e">
        <f aca="false">xSPRDOPT($BW55,$BV55,$CG55,2*LN(1+CA55/2),$BY55,$BX55,$BZ55,$AJ55,1,9)</f>
        <v>#NAME?</v>
      </c>
      <c r="BJ55" s="93" t="e">
        <f aca="false">xSPRDOPT($BW55,$BV55,$CG55,0,$BY55,$BX55,$BZ55,$AJ55,1,6)*$CB55</f>
        <v>#NAME?</v>
      </c>
      <c r="BK55" s="93" t="e">
        <f aca="false">xSPRDOPT($BW55,$BV55,$CG55,0,$BY55,$BX55,$BZ55,$AJ55,1,5)*$CB55</f>
        <v>#NAME?</v>
      </c>
      <c r="BL55" s="93" t="e">
        <f aca="false">xSPRDOPT(BW55,BV55,CG55,0,BY55,BX55,BZ55,AJ55,1,2)*CB55</f>
        <v>#NAME?</v>
      </c>
      <c r="BM55" s="93" t="e">
        <f aca="false">xSPRDOPT(BW55,BV55,CG55,0,BY55,BX55,BZ55,AJ55,1,1)*CB55</f>
        <v>#NAME?</v>
      </c>
      <c r="BN55" s="93" t="e">
        <f aca="false">IF(AH55&lt;&gt;0,xSPRDOPT($BW55,$BV55,$CG55,2*LN(1+CA55/2),$BY55,$BX55,$BZ55,$AJ55,1,8)+(AJ55/365.25)*CH55/AH55,0)</f>
        <v>#VALUE!</v>
      </c>
      <c r="BO55" s="93" t="e">
        <f aca="false">xSPRDOPT($BW55,$BV55,$CG55,0,$BY55,$BX55,$BZ55,$AJ55,1,0)</f>
        <v>#NAME?</v>
      </c>
      <c r="BP55" s="93"/>
      <c r="BQ55" s="93"/>
      <c r="BR55" s="93"/>
      <c r="BS55" s="101" t="e">
        <f aca="false">G55*AF55*AH55</f>
        <v>#VALUE!</v>
      </c>
      <c r="BV55" s="230" t="n">
        <v>4.40214035809837</v>
      </c>
      <c r="BW55" s="92" t="n">
        <v>4.4155</v>
      </c>
      <c r="BX55" s="93" t="n">
        <v>0.628251079270582</v>
      </c>
      <c r="BY55" s="93" t="n">
        <v>0.621945092170055</v>
      </c>
      <c r="BZ55" s="93" t="n">
        <v>0.99287864325662</v>
      </c>
      <c r="CA55" s="93" t="n">
        <v>0.068263969545907</v>
      </c>
      <c r="CB55" s="93" t="n">
        <v>0.987217950295506</v>
      </c>
      <c r="CC55" s="227" t="n">
        <v>-0.03</v>
      </c>
      <c r="CD55" s="227" t="n">
        <v>0.06</v>
      </c>
      <c r="CE55" s="227" t="n">
        <v>0.175</v>
      </c>
      <c r="CF55" s="227" t="n">
        <v>-0.0075</v>
      </c>
      <c r="CG55" s="227" t="n">
        <v>0.0192</v>
      </c>
      <c r="CH55" s="227" t="n">
        <v>3.06531173566755</v>
      </c>
      <c r="CI55" s="82" t="n">
        <v>4.248</v>
      </c>
    </row>
    <row r="56" customFormat="false" ht="12.75" hidden="false" customHeight="false" outlineLevel="0" collapsed="false">
      <c r="D56" s="83" t="e">
        <f aca="false">D55+AH55</f>
        <v>#VALUE!</v>
      </c>
      <c r="F56" s="84" t="e">
        <f aca="false">VLOOKUP(AG56,$AL$4:$AS$15,2)</f>
        <v>#VALUE!</v>
      </c>
      <c r="G56" s="84" t="e">
        <f aca="false">F56*$AU56</f>
        <v>#VALUE!</v>
      </c>
      <c r="H56" s="85" t="e">
        <f aca="false">(AL56+AM56+AN56)/(1-(AR56))</f>
        <v>#VALUE!</v>
      </c>
      <c r="I56" s="85" t="e">
        <f aca="false">(AL56+AO56+AP56)</f>
        <v>#VALUE!</v>
      </c>
      <c r="K56" s="85" t="e">
        <f aca="false">MAX(((I56-H56)-AQ56)*AH56*AU56,0)</f>
        <v>#VALUE!</v>
      </c>
      <c r="L56" s="220" t="e">
        <f aca="false">MAX(Q56-K56,0)</f>
        <v>#VALUE!</v>
      </c>
      <c r="M56" s="85"/>
      <c r="N56" s="231" t="e">
        <f aca="false">SQRT(($AX56^2*$AE56+$AW56^2*$AI56)/($AE56+$AI56))</f>
        <v>#VALUE!</v>
      </c>
      <c r="O56" s="231" t="e">
        <f aca="false">SQRT(($AY56^2*$AE56+$AW56^2*$AI56)/($AE56+$AI56))</f>
        <v>#VALUE!</v>
      </c>
      <c r="P56" s="94" t="e">
        <f aca="false">(VLOOKUP(AI56,CorrelationTwo,2)*(AW56^2)*AI56+VLOOKUP(D56,CorrelationOne,$AK$9)*AX56*AY56*AE56)/((AI56+AE56)*O56*N56)</f>
        <v>#VALUE!</v>
      </c>
      <c r="Q56" s="220" t="e">
        <f aca="false">xSPRDOPT(I56,H56,AQ56,0,O56,N56,P56,D56-$G$5,1,0)*AH56*AU56</f>
        <v>#VALUE!</v>
      </c>
      <c r="R56" s="223"/>
      <c r="S56" s="87" t="e">
        <f aca="false">xSPRDOPT(I56,H56,AQ56,AT56,O56,N56,P56,D56-$G$5,1,2)*AF56*F56*AH56</f>
        <v>#VALUE!</v>
      </c>
      <c r="T56" s="87" t="e">
        <f aca="false">xSPRDOPT(I56,H56,AQ56,AT56,O56,N56,P56,D56-$G$5,1,1)*AF56*F56*AH56</f>
        <v>#VALUE!</v>
      </c>
      <c r="U56" s="220"/>
      <c r="V56" s="224" t="e">
        <f aca="false">VLOOKUP($AG56,$AL$4:$AS$15,8)*AH56*AU56</f>
        <v>#VALUE!</v>
      </c>
      <c r="W56" s="224"/>
      <c r="X56" s="225" t="e">
        <f aca="false">((BM56*BC56)+(BL56*BB56))*AH56*F56</f>
        <v>#VALUE!</v>
      </c>
      <c r="Y56" s="225" t="e">
        <f aca="false">($F56*$AH56)*((($BG56/2)*($BC56)^2)+(($BF56/2)*($BB56)^2)+($BH56*$BC56*$BB56))</f>
        <v>#VALUE!</v>
      </c>
      <c r="Z56" s="225" t="e">
        <f aca="false">($BI56*$F56*$AH56*($G$5-$BV$5))/365.25</f>
        <v>#VALUE!</v>
      </c>
      <c r="AA56" s="225" t="e">
        <f aca="false">(($BK56*$BE56)+($BJ56*$BD56))*$F56*$AH56*$AF56</f>
        <v>#VALUE!</v>
      </c>
      <c r="AB56" s="225" t="e">
        <f aca="false">BN56*(AT56-CA56)*F56*AH56</f>
        <v>#VALUE!</v>
      </c>
      <c r="AC56" s="225" t="e">
        <f aca="false">BO56*CB56*F56*AH56*CA56*($G$5-$BV$5)/365.25</f>
        <v>#NAME?</v>
      </c>
      <c r="AE56" s="101" t="n">
        <v>15</v>
      </c>
      <c r="AF56" s="101" t="e">
        <f aca="false">IF(AND(D56&gt;=$G$7,D56&lt;=$G$8),1,0)</f>
        <v>#VALUE!</v>
      </c>
      <c r="AG56" s="101" t="e">
        <f aca="false">MONTH(D56)</f>
        <v>#VALUE!</v>
      </c>
      <c r="AH56" s="101" t="e">
        <f aca="false">(EOMONTH(D56,0)-EOMONTH(D56-DAY(D56),0))*AF56</f>
        <v>#VALUE!</v>
      </c>
      <c r="AI56" s="101" t="e">
        <f aca="false">AI55+AH55</f>
        <v>#VALUE!</v>
      </c>
      <c r="AJ56" s="101" t="e">
        <f aca="false">D56-$BV$5</f>
        <v>#VALUE!</v>
      </c>
      <c r="AK56" s="226" t="e">
        <f aca="false">((AL56+AM56+AN56)/(1-0.03))-(AL56+AM56+AN56)</f>
        <v>#VALUE!</v>
      </c>
      <c r="AL56" s="92" t="e">
        <f aca="false">VLOOKUP($D56,CurveTbl,$AK$4)</f>
        <v>#VALUE!</v>
      </c>
      <c r="AM56" s="227" t="e">
        <f aca="false">VLOOKUP($D56,CurveTbl,$AH$3)</f>
        <v>#VALUE!</v>
      </c>
      <c r="AN56" s="227" t="e">
        <f aca="false">VLOOKUP($D56,CurveTbl,$AH$4)+VLOOKUP($AG56,$AL$3:$AS$15,6)</f>
        <v>#VALUE!</v>
      </c>
      <c r="AO56" s="228" t="e">
        <f aca="false">VLOOKUP($D56,CurveTbl,$AH$5)</f>
        <v>#VALUE!</v>
      </c>
      <c r="AP56" s="227" t="e">
        <f aca="false">VLOOKUP($D56,CurveTbl,$AH$6)+VLOOKUP($AG56,$AL$3:$AS$15,7)</f>
        <v>#VALUE!</v>
      </c>
      <c r="AQ56" s="92" t="e">
        <f aca="false">VLOOKUP($AG56,$AL$4:$AS$15,3)+VLOOKUP($AG56,$AL$4:$AS$15,5)+($AH$10*VLOOKUP(D56,GRITable,2))</f>
        <v>#VALUE!</v>
      </c>
      <c r="AR56" s="93" t="e">
        <f aca="false">VLOOKUP($AG56,$AL$4:$AS$15,4)</f>
        <v>#VALUE!</v>
      </c>
      <c r="AS56" s="92" t="e">
        <f aca="false">(AL56+AM56+AN56)*AR56/(1-AR56)</f>
        <v>#VALUE!</v>
      </c>
      <c r="AT56" s="93" t="e">
        <f aca="false">VLOOKUP(D56,CurveTbl,$AK$6)</f>
        <v>#VALUE!</v>
      </c>
      <c r="AU56" s="93" t="e">
        <f aca="false">(1+$AT56/2)^(-2*($D56-$G$5)/365.25)*$AF56</f>
        <v>#VALUE!</v>
      </c>
      <c r="AV56" s="91" t="e">
        <f aca="false">ROUND(G56*AR56,0)</f>
        <v>#VALUE!</v>
      </c>
      <c r="AW56" s="93" t="e">
        <f aca="false">VLOOKUP($D56,CurveTbl,$AK$8)</f>
        <v>#VALUE!</v>
      </c>
      <c r="AX56" s="93" t="e">
        <f aca="false">VLOOKUP($D56,CurveTbl,$AH$7)</f>
        <v>#VALUE!</v>
      </c>
      <c r="AY56" s="93" t="e">
        <f aca="false">VLOOKUP($D56,CurveTbl,$AH$8)</f>
        <v>#VALUE!</v>
      </c>
      <c r="AZ56" s="93"/>
      <c r="BA56" s="229"/>
      <c r="BB56" s="227" t="e">
        <f aca="false">$H56-$BV56</f>
        <v>#VALUE!</v>
      </c>
      <c r="BC56" s="227" t="e">
        <f aca="false">I56-BW56</f>
        <v>#VALUE!</v>
      </c>
      <c r="BD56" s="93" t="e">
        <f aca="false">N56-BX56</f>
        <v>#VALUE!</v>
      </c>
      <c r="BE56" s="93" t="e">
        <f aca="false">O56-BY56</f>
        <v>#VALUE!</v>
      </c>
      <c r="BF56" s="93" t="e">
        <f aca="false">xSPRDOPT($BW56,$BV56,$CG56,0,$BY56,$BX56,$BZ56,$AJ56,1,4)*$CB56</f>
        <v>#NAME?</v>
      </c>
      <c r="BG56" s="93" t="e">
        <f aca="false">xSPRDOPT($BW56,$BV56,$CG56,0,$BY56,$BX56,$BZ56,$AJ56,1,3)*$CB56</f>
        <v>#NAME?</v>
      </c>
      <c r="BH56" s="93" t="e">
        <f aca="false">IF(OR(BF56&lt;&gt;0,BG56&lt;&gt;0),xSPRDOPT($BW56,$BV56,$CG56,0,$BY56,$BX56,$BZ56,$AJ56,1,12)*$CB56,0)</f>
        <v>#NAME?</v>
      </c>
      <c r="BI56" s="93" t="e">
        <f aca="false">xSPRDOPT($BW56,$BV56,$CG56,2*LN(1+CA56/2),$BY56,$BX56,$BZ56,$AJ56,1,9)</f>
        <v>#NAME?</v>
      </c>
      <c r="BJ56" s="93" t="e">
        <f aca="false">xSPRDOPT($BW56,$BV56,$CG56,0,$BY56,$BX56,$BZ56,$AJ56,1,6)*$CB56</f>
        <v>#NAME?</v>
      </c>
      <c r="BK56" s="93" t="e">
        <f aca="false">xSPRDOPT($BW56,$BV56,$CG56,0,$BY56,$BX56,$BZ56,$AJ56,1,5)*$CB56</f>
        <v>#NAME?</v>
      </c>
      <c r="BL56" s="93" t="e">
        <f aca="false">xSPRDOPT(BW56,BV56,CG56,0,BY56,BX56,BZ56,AJ56,1,2)*CB56</f>
        <v>#NAME?</v>
      </c>
      <c r="BM56" s="93" t="e">
        <f aca="false">xSPRDOPT(BW56,BV56,CG56,0,BY56,BX56,BZ56,AJ56,1,1)*CB56</f>
        <v>#NAME?</v>
      </c>
      <c r="BN56" s="93" t="e">
        <f aca="false">IF(AH56&lt;&gt;0,xSPRDOPT($BW56,$BV56,$CG56,2*LN(1+CA56/2),$BY56,$BX56,$BZ56,$AJ56,1,8)+(AJ56/365.25)*CH56/AH56,0)</f>
        <v>#VALUE!</v>
      </c>
      <c r="BO56" s="93" t="e">
        <f aca="false">xSPRDOPT($BW56,$BV56,$CG56,0,$BY56,$BX56,$BZ56,$AJ56,1,0)</f>
        <v>#NAME?</v>
      </c>
      <c r="BP56" s="93"/>
      <c r="BQ56" s="93"/>
      <c r="BR56" s="93"/>
      <c r="BS56" s="101" t="e">
        <f aca="false">G56*AF56*AH56</f>
        <v>#VALUE!</v>
      </c>
      <c r="BV56" s="230" t="n">
        <v>4.40214035809837</v>
      </c>
      <c r="BW56" s="92" t="n">
        <v>4.4155</v>
      </c>
      <c r="BX56" s="93" t="n">
        <v>0.628251079270582</v>
      </c>
      <c r="BY56" s="93" t="n">
        <v>0.621945092170055</v>
      </c>
      <c r="BZ56" s="93" t="n">
        <v>0.99287864325662</v>
      </c>
      <c r="CA56" s="93" t="n">
        <v>0.068263969545907</v>
      </c>
      <c r="CB56" s="93" t="n">
        <v>0.987217950295506</v>
      </c>
      <c r="CC56" s="227" t="n">
        <v>-0.03</v>
      </c>
      <c r="CD56" s="227" t="n">
        <v>0.06</v>
      </c>
      <c r="CE56" s="227" t="n">
        <v>0.175</v>
      </c>
      <c r="CF56" s="227" t="n">
        <v>-0.0075</v>
      </c>
      <c r="CG56" s="227" t="n">
        <v>0.0192</v>
      </c>
      <c r="CH56" s="227" t="n">
        <v>3.06531173566755</v>
      </c>
      <c r="CI56" s="82" t="n">
        <v>4.248</v>
      </c>
    </row>
    <row r="57" customFormat="false" ht="12.75" hidden="false" customHeight="false" outlineLevel="0" collapsed="false">
      <c r="D57" s="83" t="e">
        <f aca="false">D56+AH56</f>
        <v>#VALUE!</v>
      </c>
      <c r="F57" s="84" t="e">
        <f aca="false">VLOOKUP(AG57,$AL$4:$AS$15,2)</f>
        <v>#VALUE!</v>
      </c>
      <c r="G57" s="84" t="e">
        <f aca="false">F57*$AU57</f>
        <v>#VALUE!</v>
      </c>
      <c r="H57" s="85" t="e">
        <f aca="false">(AL57+AM57+AN57)/(1-(AR57))</f>
        <v>#VALUE!</v>
      </c>
      <c r="I57" s="85" t="e">
        <f aca="false">(AL57+AO57+AP57)</f>
        <v>#VALUE!</v>
      </c>
      <c r="K57" s="85" t="e">
        <f aca="false">MAX(((I57-H57)-AQ57)*AH57*AU57,0)</f>
        <v>#VALUE!</v>
      </c>
      <c r="L57" s="220" t="e">
        <f aca="false">MAX(Q57-K57,0)</f>
        <v>#VALUE!</v>
      </c>
      <c r="M57" s="85"/>
      <c r="N57" s="231" t="e">
        <f aca="false">SQRT(($AX57^2*$AE57+$AW57^2*$AI57)/($AE57+$AI57))</f>
        <v>#VALUE!</v>
      </c>
      <c r="O57" s="231" t="e">
        <f aca="false">SQRT(($AY57^2*$AE57+$AW57^2*$AI57)/($AE57+$AI57))</f>
        <v>#VALUE!</v>
      </c>
      <c r="P57" s="94" t="e">
        <f aca="false">(VLOOKUP(AI57,CorrelationTwo,2)*(AW57^2)*AI57+VLOOKUP(D57,CorrelationOne,$AK$9)*AX57*AY57*AE57)/((AI57+AE57)*O57*N57)</f>
        <v>#VALUE!</v>
      </c>
      <c r="Q57" s="220" t="e">
        <f aca="false">xSPRDOPT(I57,H57,AQ57,0,O57,N57,P57,D57-$G$5,1,0)*AH57*AU57</f>
        <v>#VALUE!</v>
      </c>
      <c r="R57" s="223"/>
      <c r="S57" s="87" t="e">
        <f aca="false">xSPRDOPT(I57,H57,AQ57,AT57,O57,N57,P57,D57-$G$5,1,2)*AF57*F57*AH57</f>
        <v>#VALUE!</v>
      </c>
      <c r="T57" s="87" t="e">
        <f aca="false">xSPRDOPT(I57,H57,AQ57,AT57,O57,N57,P57,D57-$G$5,1,1)*AF57*F57*AH57</f>
        <v>#VALUE!</v>
      </c>
      <c r="U57" s="220"/>
      <c r="V57" s="224" t="e">
        <f aca="false">VLOOKUP($AG57,$AL$4:$AS$15,8)*AH57*AU57</f>
        <v>#VALUE!</v>
      </c>
      <c r="W57" s="224"/>
      <c r="X57" s="225" t="e">
        <f aca="false">((BM57*BC57)+(BL57*BB57))*AH57*F57</f>
        <v>#VALUE!</v>
      </c>
      <c r="Y57" s="225" t="e">
        <f aca="false">($F57*$AH57)*((($BG57/2)*($BC57)^2)+(($BF57/2)*($BB57)^2)+($BH57*$BC57*$BB57))</f>
        <v>#VALUE!</v>
      </c>
      <c r="Z57" s="225" t="e">
        <f aca="false">($BI57*$F57*$AH57*($G$5-$BV$5))/365.25</f>
        <v>#VALUE!</v>
      </c>
      <c r="AA57" s="225" t="e">
        <f aca="false">(($BK57*$BE57)+($BJ57*$BD57))*$F57*$AH57*$AF57</f>
        <v>#VALUE!</v>
      </c>
      <c r="AB57" s="225" t="e">
        <f aca="false">BN57*(AT57-CA57)*F57*AH57</f>
        <v>#VALUE!</v>
      </c>
      <c r="AC57" s="225" t="e">
        <f aca="false">BO57*CB57*F57*AH57*CA57*($G$5-$BV$5)/365.25</f>
        <v>#NAME?</v>
      </c>
      <c r="AE57" s="101" t="n">
        <v>15</v>
      </c>
      <c r="AF57" s="101" t="e">
        <f aca="false">IF(AND(D57&gt;=$G$7,D57&lt;=$G$8),1,0)</f>
        <v>#VALUE!</v>
      </c>
      <c r="AG57" s="101" t="e">
        <f aca="false">MONTH(D57)</f>
        <v>#VALUE!</v>
      </c>
      <c r="AH57" s="101" t="e">
        <f aca="false">(EOMONTH(D57,0)-EOMONTH(D57-DAY(D57),0))*AF57</f>
        <v>#VALUE!</v>
      </c>
      <c r="AI57" s="101" t="e">
        <f aca="false">AI56+AH56</f>
        <v>#VALUE!</v>
      </c>
      <c r="AJ57" s="101" t="e">
        <f aca="false">D57-$BV$5</f>
        <v>#VALUE!</v>
      </c>
      <c r="AK57" s="226" t="e">
        <f aca="false">((AL57+AM57+AN57)/(1-0.03))-(AL57+AM57+AN57)</f>
        <v>#VALUE!</v>
      </c>
      <c r="AL57" s="92" t="e">
        <f aca="false">VLOOKUP($D57,CurveTbl,$AK$4)</f>
        <v>#VALUE!</v>
      </c>
      <c r="AM57" s="227" t="e">
        <f aca="false">VLOOKUP($D57,CurveTbl,$AH$3)</f>
        <v>#VALUE!</v>
      </c>
      <c r="AN57" s="227" t="e">
        <f aca="false">VLOOKUP($D57,CurveTbl,$AH$4)+VLOOKUP($AG57,$AL$3:$AS$15,6)</f>
        <v>#VALUE!</v>
      </c>
      <c r="AO57" s="228" t="e">
        <f aca="false">VLOOKUP($D57,CurveTbl,$AH$5)</f>
        <v>#VALUE!</v>
      </c>
      <c r="AP57" s="227" t="e">
        <f aca="false">VLOOKUP($D57,CurveTbl,$AH$6)+VLOOKUP($AG57,$AL$3:$AS$15,7)</f>
        <v>#VALUE!</v>
      </c>
      <c r="AQ57" s="92" t="e">
        <f aca="false">VLOOKUP($AG57,$AL$4:$AS$15,3)+VLOOKUP($AG57,$AL$4:$AS$15,5)+($AH$10*VLOOKUP(D57,GRITable,2))</f>
        <v>#VALUE!</v>
      </c>
      <c r="AR57" s="93" t="e">
        <f aca="false">VLOOKUP($AG57,$AL$4:$AS$15,4)</f>
        <v>#VALUE!</v>
      </c>
      <c r="AS57" s="92" t="e">
        <f aca="false">(AL57+AM57+AN57)*AR57/(1-AR57)</f>
        <v>#VALUE!</v>
      </c>
      <c r="AT57" s="93" t="e">
        <f aca="false">VLOOKUP(D57,CurveTbl,$AK$6)</f>
        <v>#VALUE!</v>
      </c>
      <c r="AU57" s="93" t="e">
        <f aca="false">(1+$AT57/2)^(-2*($D57-$G$5)/365.25)*$AF57</f>
        <v>#VALUE!</v>
      </c>
      <c r="AV57" s="91" t="e">
        <f aca="false">ROUND(G57*AR57,0)</f>
        <v>#VALUE!</v>
      </c>
      <c r="AW57" s="93" t="e">
        <f aca="false">VLOOKUP($D57,CurveTbl,$AK$8)</f>
        <v>#VALUE!</v>
      </c>
      <c r="AX57" s="93" t="e">
        <f aca="false">VLOOKUP($D57,CurveTbl,$AH$7)</f>
        <v>#VALUE!</v>
      </c>
      <c r="AY57" s="93" t="e">
        <f aca="false">VLOOKUP($D57,CurveTbl,$AH$8)</f>
        <v>#VALUE!</v>
      </c>
      <c r="AZ57" s="93"/>
      <c r="BA57" s="229"/>
      <c r="BB57" s="227" t="e">
        <f aca="false">$H57-$BV57</f>
        <v>#VALUE!</v>
      </c>
      <c r="BC57" s="227" t="e">
        <f aca="false">I57-BW57</f>
        <v>#VALUE!</v>
      </c>
      <c r="BD57" s="93" t="e">
        <f aca="false">N57-BX57</f>
        <v>#VALUE!</v>
      </c>
      <c r="BE57" s="93" t="e">
        <f aca="false">O57-BY57</f>
        <v>#VALUE!</v>
      </c>
      <c r="BF57" s="93" t="e">
        <f aca="false">xSPRDOPT($BW57,$BV57,$CG57,0,$BY57,$BX57,$BZ57,$AJ57,1,4)*$CB57</f>
        <v>#NAME?</v>
      </c>
      <c r="BG57" s="93" t="e">
        <f aca="false">xSPRDOPT($BW57,$BV57,$CG57,0,$BY57,$BX57,$BZ57,$AJ57,1,3)*$CB57</f>
        <v>#NAME?</v>
      </c>
      <c r="BH57" s="93" t="e">
        <f aca="false">IF(OR(BF57&lt;&gt;0,BG57&lt;&gt;0),xSPRDOPT($BW57,$BV57,$CG57,0,$BY57,$BX57,$BZ57,$AJ57,1,12)*$CB57,0)</f>
        <v>#NAME?</v>
      </c>
      <c r="BI57" s="93" t="e">
        <f aca="false">xSPRDOPT($BW57,$BV57,$CG57,2*LN(1+CA57/2),$BY57,$BX57,$BZ57,$AJ57,1,9)</f>
        <v>#NAME?</v>
      </c>
      <c r="BJ57" s="93" t="e">
        <f aca="false">xSPRDOPT($BW57,$BV57,$CG57,0,$BY57,$BX57,$BZ57,$AJ57,1,6)*$CB57</f>
        <v>#NAME?</v>
      </c>
      <c r="BK57" s="93" t="e">
        <f aca="false">xSPRDOPT($BW57,$BV57,$CG57,0,$BY57,$BX57,$BZ57,$AJ57,1,5)*$CB57</f>
        <v>#NAME?</v>
      </c>
      <c r="BL57" s="93" t="e">
        <f aca="false">xSPRDOPT(BW57,BV57,CG57,0,BY57,BX57,BZ57,AJ57,1,2)*CB57</f>
        <v>#NAME?</v>
      </c>
      <c r="BM57" s="93" t="e">
        <f aca="false">xSPRDOPT(BW57,BV57,CG57,0,BY57,BX57,BZ57,AJ57,1,1)*CB57</f>
        <v>#NAME?</v>
      </c>
      <c r="BN57" s="93" t="e">
        <f aca="false">IF(AH57&lt;&gt;0,xSPRDOPT($BW57,$BV57,$CG57,2*LN(1+CA57/2),$BY57,$BX57,$BZ57,$AJ57,1,8)+(AJ57/365.25)*CH57/AH57,0)</f>
        <v>#VALUE!</v>
      </c>
      <c r="BO57" s="93" t="e">
        <f aca="false">xSPRDOPT($BW57,$BV57,$CG57,0,$BY57,$BX57,$BZ57,$AJ57,1,0)</f>
        <v>#NAME?</v>
      </c>
      <c r="BP57" s="93"/>
      <c r="BQ57" s="93"/>
      <c r="BR57" s="93"/>
      <c r="BS57" s="101" t="e">
        <f aca="false">G57*AF57*AH57</f>
        <v>#VALUE!</v>
      </c>
      <c r="BV57" s="230" t="n">
        <v>4.40214035809837</v>
      </c>
      <c r="BW57" s="92" t="n">
        <v>4.4155</v>
      </c>
      <c r="BX57" s="93" t="n">
        <v>0.628251079270582</v>
      </c>
      <c r="BY57" s="93" t="n">
        <v>0.621945092170055</v>
      </c>
      <c r="BZ57" s="93" t="n">
        <v>0.99287864325662</v>
      </c>
      <c r="CA57" s="93" t="n">
        <v>0.068263969545907</v>
      </c>
      <c r="CB57" s="93" t="n">
        <v>0.987217950295506</v>
      </c>
      <c r="CC57" s="227" t="n">
        <v>-0.03</v>
      </c>
      <c r="CD57" s="227" t="n">
        <v>0.06</v>
      </c>
      <c r="CE57" s="227" t="n">
        <v>0.175</v>
      </c>
      <c r="CF57" s="227" t="n">
        <v>-0.0075</v>
      </c>
      <c r="CG57" s="227" t="n">
        <v>0.0192</v>
      </c>
      <c r="CH57" s="227" t="n">
        <v>3.06531173566755</v>
      </c>
      <c r="CI57" s="82" t="n">
        <v>4.248</v>
      </c>
    </row>
    <row r="58" customFormat="false" ht="12.75" hidden="false" customHeight="false" outlineLevel="0" collapsed="false">
      <c r="D58" s="83" t="e">
        <f aca="false">D57+AH57</f>
        <v>#VALUE!</v>
      </c>
      <c r="F58" s="84" t="e">
        <f aca="false">VLOOKUP(AG58,$AL$4:$AS$15,2)</f>
        <v>#VALUE!</v>
      </c>
      <c r="G58" s="84" t="e">
        <f aca="false">F58*$AU58</f>
        <v>#VALUE!</v>
      </c>
      <c r="H58" s="85" t="e">
        <f aca="false">(AL58+AM58+AN58)/(1-(AR58))</f>
        <v>#VALUE!</v>
      </c>
      <c r="I58" s="85" t="e">
        <f aca="false">(AL58+AO58+AP58)</f>
        <v>#VALUE!</v>
      </c>
      <c r="K58" s="85" t="e">
        <f aca="false">MAX(((I58-H58)-AQ58)*AH58*AU58,0)</f>
        <v>#VALUE!</v>
      </c>
      <c r="L58" s="220" t="e">
        <f aca="false">MAX(Q58-K58,0)</f>
        <v>#VALUE!</v>
      </c>
      <c r="M58" s="85"/>
      <c r="N58" s="231" t="e">
        <f aca="false">SQRT(($AX58^2*$AE58+$AW58^2*$AI58)/($AE58+$AI58))</f>
        <v>#VALUE!</v>
      </c>
      <c r="O58" s="231" t="e">
        <f aca="false">SQRT(($AY58^2*$AE58+$AW58^2*$AI58)/($AE58+$AI58))</f>
        <v>#VALUE!</v>
      </c>
      <c r="P58" s="94" t="e">
        <f aca="false">(VLOOKUP(AI58,CorrelationTwo,2)*(AW58^2)*AI58+VLOOKUP(D58,CorrelationOne,$AK$9)*AX58*AY58*AE58)/((AI58+AE58)*O58*N58)</f>
        <v>#VALUE!</v>
      </c>
      <c r="Q58" s="220" t="e">
        <f aca="false">xSPRDOPT(I58,H58,AQ58,0,O58,N58,P58,D58-$G$5,1,0)*AH58*AU58</f>
        <v>#VALUE!</v>
      </c>
      <c r="R58" s="223"/>
      <c r="S58" s="87" t="e">
        <f aca="false">xSPRDOPT(I58,H58,AQ58,AT58,O58,N58,P58,D58-$G$5,1,2)*AF58*F58*AH58</f>
        <v>#VALUE!</v>
      </c>
      <c r="T58" s="87" t="e">
        <f aca="false">xSPRDOPT(I58,H58,AQ58,AT58,O58,N58,P58,D58-$G$5,1,1)*AF58*F58*AH58</f>
        <v>#VALUE!</v>
      </c>
      <c r="U58" s="220"/>
      <c r="V58" s="224" t="e">
        <f aca="false">VLOOKUP($AG58,$AL$4:$AS$15,8)*AH58*AU58</f>
        <v>#VALUE!</v>
      </c>
      <c r="W58" s="224"/>
      <c r="X58" s="225" t="e">
        <f aca="false">((BM58*BC58)+(BL58*BB58))*AH58*F58</f>
        <v>#VALUE!</v>
      </c>
      <c r="Y58" s="225" t="e">
        <f aca="false">($F58*$AH58)*((($BG58/2)*($BC58)^2)+(($BF58/2)*($BB58)^2)+($BH58*$BC58*$BB58))</f>
        <v>#VALUE!</v>
      </c>
      <c r="Z58" s="225" t="e">
        <f aca="false">($BI58*$F58*$AH58*($G$5-$BV$5))/365.25</f>
        <v>#VALUE!</v>
      </c>
      <c r="AA58" s="225" t="e">
        <f aca="false">(($BK58*$BE58)+($BJ58*$BD58))*$F58*$AH58*$AF58</f>
        <v>#VALUE!</v>
      </c>
      <c r="AB58" s="225" t="e">
        <f aca="false">BN58*(AT58-CA58)*F58*AH58</f>
        <v>#VALUE!</v>
      </c>
      <c r="AC58" s="225" t="e">
        <f aca="false">BO58*CB58*F58*AH58*CA58*($G$5-$BV$5)/365.25</f>
        <v>#NAME?</v>
      </c>
      <c r="AE58" s="101" t="n">
        <v>15</v>
      </c>
      <c r="AF58" s="101" t="e">
        <f aca="false">IF(AND(D58&gt;=$G$7,D58&lt;=$G$8),1,0)</f>
        <v>#VALUE!</v>
      </c>
      <c r="AG58" s="101" t="e">
        <f aca="false">MONTH(D58)</f>
        <v>#VALUE!</v>
      </c>
      <c r="AH58" s="101" t="e">
        <f aca="false">(EOMONTH(D58,0)-EOMONTH(D58-DAY(D58),0))*AF58</f>
        <v>#VALUE!</v>
      </c>
      <c r="AI58" s="101" t="e">
        <f aca="false">AI57+AH57</f>
        <v>#VALUE!</v>
      </c>
      <c r="AJ58" s="101" t="e">
        <f aca="false">D58-$BV$5</f>
        <v>#VALUE!</v>
      </c>
      <c r="AK58" s="226" t="e">
        <f aca="false">((AL58+AM58+AN58)/(1-0.03))-(AL58+AM58+AN58)</f>
        <v>#VALUE!</v>
      </c>
      <c r="AL58" s="92" t="e">
        <f aca="false">VLOOKUP($D58,CurveTbl,$AK$4)</f>
        <v>#VALUE!</v>
      </c>
      <c r="AM58" s="227" t="e">
        <f aca="false">VLOOKUP($D58,CurveTbl,$AH$3)</f>
        <v>#VALUE!</v>
      </c>
      <c r="AN58" s="227" t="e">
        <f aca="false">VLOOKUP($D58,CurveTbl,$AH$4)+VLOOKUP($AG58,$AL$3:$AS$15,6)</f>
        <v>#VALUE!</v>
      </c>
      <c r="AO58" s="228" t="e">
        <f aca="false">VLOOKUP($D58,CurveTbl,$AH$5)</f>
        <v>#VALUE!</v>
      </c>
      <c r="AP58" s="227" t="e">
        <f aca="false">VLOOKUP($D58,CurveTbl,$AH$6)+VLOOKUP($AG58,$AL$3:$AS$15,7)</f>
        <v>#VALUE!</v>
      </c>
      <c r="AQ58" s="92" t="e">
        <f aca="false">VLOOKUP($AG58,$AL$4:$AS$15,3)+VLOOKUP($AG58,$AL$4:$AS$15,5)+($AH$10*VLOOKUP(D58,GRITable,2))</f>
        <v>#VALUE!</v>
      </c>
      <c r="AR58" s="93" t="e">
        <f aca="false">VLOOKUP($AG58,$AL$4:$AS$15,4)</f>
        <v>#VALUE!</v>
      </c>
      <c r="AS58" s="92" t="e">
        <f aca="false">(AL58+AM58+AN58)*AR58/(1-AR58)</f>
        <v>#VALUE!</v>
      </c>
      <c r="AT58" s="93" t="e">
        <f aca="false">VLOOKUP(D58,CurveTbl,$AK$6)</f>
        <v>#VALUE!</v>
      </c>
      <c r="AU58" s="93" t="e">
        <f aca="false">(1+$AT58/2)^(-2*($D58-$G$5)/365.25)*$AF58</f>
        <v>#VALUE!</v>
      </c>
      <c r="AV58" s="91" t="e">
        <f aca="false">ROUND(G58*AR58,0)</f>
        <v>#VALUE!</v>
      </c>
      <c r="AW58" s="93" t="e">
        <f aca="false">VLOOKUP($D58,CurveTbl,$AK$8)</f>
        <v>#VALUE!</v>
      </c>
      <c r="AX58" s="93" t="e">
        <f aca="false">VLOOKUP($D58,CurveTbl,$AH$7)</f>
        <v>#VALUE!</v>
      </c>
      <c r="AY58" s="93" t="e">
        <f aca="false">VLOOKUP($D58,CurveTbl,$AH$8)</f>
        <v>#VALUE!</v>
      </c>
      <c r="AZ58" s="93"/>
      <c r="BA58" s="229"/>
      <c r="BB58" s="227" t="e">
        <f aca="false">$H58-$BV58</f>
        <v>#VALUE!</v>
      </c>
      <c r="BC58" s="227" t="e">
        <f aca="false">I58-BW58</f>
        <v>#VALUE!</v>
      </c>
      <c r="BD58" s="93" t="e">
        <f aca="false">N58-BX58</f>
        <v>#VALUE!</v>
      </c>
      <c r="BE58" s="93" t="e">
        <f aca="false">O58-BY58</f>
        <v>#VALUE!</v>
      </c>
      <c r="BF58" s="93" t="e">
        <f aca="false">xSPRDOPT($BW58,$BV58,$CG58,0,$BY58,$BX58,$BZ58,$AJ58,1,4)*$CB58</f>
        <v>#NAME?</v>
      </c>
      <c r="BG58" s="93" t="e">
        <f aca="false">xSPRDOPT($BW58,$BV58,$CG58,0,$BY58,$BX58,$BZ58,$AJ58,1,3)*$CB58</f>
        <v>#NAME?</v>
      </c>
      <c r="BH58" s="93" t="e">
        <f aca="false">IF(OR(BF58&lt;&gt;0,BG58&lt;&gt;0),xSPRDOPT($BW58,$BV58,$CG58,0,$BY58,$BX58,$BZ58,$AJ58,1,12)*$CB58,0)</f>
        <v>#NAME?</v>
      </c>
      <c r="BI58" s="93" t="e">
        <f aca="false">xSPRDOPT($BW58,$BV58,$CG58,2*LN(1+CA58/2),$BY58,$BX58,$BZ58,$AJ58,1,9)</f>
        <v>#NAME?</v>
      </c>
      <c r="BJ58" s="93" t="e">
        <f aca="false">xSPRDOPT($BW58,$BV58,$CG58,0,$BY58,$BX58,$BZ58,$AJ58,1,6)*$CB58</f>
        <v>#NAME?</v>
      </c>
      <c r="BK58" s="93" t="e">
        <f aca="false">xSPRDOPT($BW58,$BV58,$CG58,0,$BY58,$BX58,$BZ58,$AJ58,1,5)*$CB58</f>
        <v>#NAME?</v>
      </c>
      <c r="BL58" s="93" t="e">
        <f aca="false">xSPRDOPT(BW58,BV58,CG58,0,BY58,BX58,BZ58,AJ58,1,2)*CB58</f>
        <v>#NAME?</v>
      </c>
      <c r="BM58" s="93" t="e">
        <f aca="false">xSPRDOPT(BW58,BV58,CG58,0,BY58,BX58,BZ58,AJ58,1,1)*CB58</f>
        <v>#NAME?</v>
      </c>
      <c r="BN58" s="93" t="e">
        <f aca="false">IF(AH58&lt;&gt;0,xSPRDOPT($BW58,$BV58,$CG58,2*LN(1+CA58/2),$BY58,$BX58,$BZ58,$AJ58,1,8)+(AJ58/365.25)*CH58/AH58,0)</f>
        <v>#VALUE!</v>
      </c>
      <c r="BO58" s="93" t="e">
        <f aca="false">xSPRDOPT($BW58,$BV58,$CG58,0,$BY58,$BX58,$BZ58,$AJ58,1,0)</f>
        <v>#NAME?</v>
      </c>
      <c r="BP58" s="93"/>
      <c r="BQ58" s="93"/>
      <c r="BR58" s="93"/>
      <c r="BS58" s="101" t="e">
        <f aca="false">G58*AF58*AH58</f>
        <v>#VALUE!</v>
      </c>
      <c r="BV58" s="230" t="n">
        <v>4.40214035809837</v>
      </c>
      <c r="BW58" s="92" t="n">
        <v>4.4155</v>
      </c>
      <c r="BX58" s="93" t="n">
        <v>0.628251079270582</v>
      </c>
      <c r="BY58" s="93" t="n">
        <v>0.621945092170055</v>
      </c>
      <c r="BZ58" s="93" t="n">
        <v>0.99287864325662</v>
      </c>
      <c r="CA58" s="93" t="n">
        <v>0.068263969545907</v>
      </c>
      <c r="CB58" s="93" t="n">
        <v>0.987217950295506</v>
      </c>
      <c r="CC58" s="227" t="n">
        <v>-0.03</v>
      </c>
      <c r="CD58" s="227" t="n">
        <v>0.06</v>
      </c>
      <c r="CE58" s="227" t="n">
        <v>0.175</v>
      </c>
      <c r="CF58" s="227" t="n">
        <v>-0.0075</v>
      </c>
      <c r="CG58" s="227" t="n">
        <v>0.0192</v>
      </c>
      <c r="CH58" s="227" t="n">
        <v>3.06531173566755</v>
      </c>
      <c r="CI58" s="82" t="n">
        <v>4.248</v>
      </c>
    </row>
    <row r="59" customFormat="false" ht="12.75" hidden="false" customHeight="false" outlineLevel="0" collapsed="false">
      <c r="D59" s="83" t="e">
        <f aca="false">D58+AH58</f>
        <v>#VALUE!</v>
      </c>
      <c r="F59" s="84" t="e">
        <f aca="false">VLOOKUP(AG59,$AL$4:$AS$15,2)</f>
        <v>#VALUE!</v>
      </c>
      <c r="G59" s="84" t="e">
        <f aca="false">F59*$AU59</f>
        <v>#VALUE!</v>
      </c>
      <c r="H59" s="85" t="e">
        <f aca="false">(AL59+AM59+AN59)/(1-(AR59))</f>
        <v>#VALUE!</v>
      </c>
      <c r="I59" s="85" t="e">
        <f aca="false">(AL59+AO59+AP59)</f>
        <v>#VALUE!</v>
      </c>
      <c r="K59" s="85" t="e">
        <f aca="false">MAX(((I59-H59)-AQ59)*AH59*AU59,0)</f>
        <v>#VALUE!</v>
      </c>
      <c r="L59" s="220" t="e">
        <f aca="false">MAX(Q59-K59,0)</f>
        <v>#VALUE!</v>
      </c>
      <c r="M59" s="85"/>
      <c r="N59" s="231" t="e">
        <f aca="false">SQRT(($AX59^2*$AE59+$AW59^2*$AI59)/($AE59+$AI59))</f>
        <v>#VALUE!</v>
      </c>
      <c r="O59" s="231" t="e">
        <f aca="false">SQRT(($AY59^2*$AE59+$AW59^2*$AI59)/($AE59+$AI59))</f>
        <v>#VALUE!</v>
      </c>
      <c r="P59" s="94" t="e">
        <f aca="false">(VLOOKUP(AI59,CorrelationTwo,2)*(AW59^2)*AI59+VLOOKUP(D59,CorrelationOne,$AK$9)*AX59*AY59*AE59)/((AI59+AE59)*O59*N59)</f>
        <v>#VALUE!</v>
      </c>
      <c r="Q59" s="220" t="e">
        <f aca="false">xSPRDOPT(I59,H59,AQ59,0,O59,N59,P59,D59-$G$5,1,0)*AH59*AU59</f>
        <v>#VALUE!</v>
      </c>
      <c r="R59" s="223"/>
      <c r="S59" s="87" t="e">
        <f aca="false">xSPRDOPT(I59,H59,AQ59,AT59,O59,N59,P59,D59-$G$5,1,2)*AF59*F59*AH59</f>
        <v>#VALUE!</v>
      </c>
      <c r="T59" s="87" t="e">
        <f aca="false">xSPRDOPT(I59,H59,AQ59,AT59,O59,N59,P59,D59-$G$5,1,1)*AF59*F59*AH59</f>
        <v>#VALUE!</v>
      </c>
      <c r="U59" s="220"/>
      <c r="V59" s="224" t="e">
        <f aca="false">VLOOKUP($AG59,$AL$4:$AS$15,8)*AH59*AU59</f>
        <v>#VALUE!</v>
      </c>
      <c r="W59" s="224"/>
      <c r="X59" s="225" t="e">
        <f aca="false">((BM59*BC59)+(BL59*BB59))*AH59*F59</f>
        <v>#VALUE!</v>
      </c>
      <c r="Y59" s="225" t="e">
        <f aca="false">($F59*$AH59)*((($BG59/2)*($BC59)^2)+(($BF59/2)*($BB59)^2)+($BH59*$BC59*$BB59))</f>
        <v>#VALUE!</v>
      </c>
      <c r="Z59" s="225" t="e">
        <f aca="false">($BI59*$F59*$AH59*($G$5-$BV$5))/365.25</f>
        <v>#VALUE!</v>
      </c>
      <c r="AA59" s="225" t="e">
        <f aca="false">(($BK59*$BE59)+($BJ59*$BD59))*$F59*$AH59*$AF59</f>
        <v>#VALUE!</v>
      </c>
      <c r="AB59" s="225" t="e">
        <f aca="false">BN59*(AT59-CA59)*F59*AH59</f>
        <v>#VALUE!</v>
      </c>
      <c r="AC59" s="225" t="e">
        <f aca="false">BO59*CB59*F59*AH59*CA59*($G$5-$BV$5)/365.25</f>
        <v>#NAME?</v>
      </c>
      <c r="AE59" s="101" t="n">
        <v>15</v>
      </c>
      <c r="AF59" s="101" t="e">
        <f aca="false">IF(AND(D59&gt;=$G$7,D59&lt;=$G$8),1,0)</f>
        <v>#VALUE!</v>
      </c>
      <c r="AG59" s="101" t="e">
        <f aca="false">MONTH(D59)</f>
        <v>#VALUE!</v>
      </c>
      <c r="AH59" s="101" t="e">
        <f aca="false">(EOMONTH(D59,0)-EOMONTH(D59-DAY(D59),0))*AF59</f>
        <v>#VALUE!</v>
      </c>
      <c r="AI59" s="101" t="e">
        <f aca="false">AI58+AH58</f>
        <v>#VALUE!</v>
      </c>
      <c r="AJ59" s="101" t="e">
        <f aca="false">D59-$BV$5</f>
        <v>#VALUE!</v>
      </c>
      <c r="AK59" s="226" t="e">
        <f aca="false">((AL59+AM59+AN59)/(1-0.03))-(AL59+AM59+AN59)</f>
        <v>#VALUE!</v>
      </c>
      <c r="AL59" s="92" t="e">
        <f aca="false">VLOOKUP($D59,CurveTbl,$AK$4)</f>
        <v>#VALUE!</v>
      </c>
      <c r="AM59" s="227" t="e">
        <f aca="false">VLOOKUP($D59,CurveTbl,$AH$3)</f>
        <v>#VALUE!</v>
      </c>
      <c r="AN59" s="227" t="e">
        <f aca="false">VLOOKUP($D59,CurveTbl,$AH$4)+VLOOKUP($AG59,$AL$3:$AS$15,6)</f>
        <v>#VALUE!</v>
      </c>
      <c r="AO59" s="228" t="e">
        <f aca="false">VLOOKUP($D59,CurveTbl,$AH$5)</f>
        <v>#VALUE!</v>
      </c>
      <c r="AP59" s="227" t="e">
        <f aca="false">VLOOKUP($D59,CurveTbl,$AH$6)+VLOOKUP($AG59,$AL$3:$AS$15,7)</f>
        <v>#VALUE!</v>
      </c>
      <c r="AQ59" s="92" t="e">
        <f aca="false">VLOOKUP($AG59,$AL$4:$AS$15,3)+VLOOKUP($AG59,$AL$4:$AS$15,5)+($AH$10*VLOOKUP(D59,GRITable,2))</f>
        <v>#VALUE!</v>
      </c>
      <c r="AR59" s="93" t="e">
        <f aca="false">VLOOKUP($AG59,$AL$4:$AS$15,4)</f>
        <v>#VALUE!</v>
      </c>
      <c r="AS59" s="92" t="e">
        <f aca="false">(AL59+AM59+AN59)*AR59/(1-AR59)</f>
        <v>#VALUE!</v>
      </c>
      <c r="AT59" s="93" t="e">
        <f aca="false">VLOOKUP(D59,CurveTbl,$AK$6)</f>
        <v>#VALUE!</v>
      </c>
      <c r="AU59" s="93" t="e">
        <f aca="false">(1+$AT59/2)^(-2*($D59-$G$5)/365.25)*$AF59</f>
        <v>#VALUE!</v>
      </c>
      <c r="AV59" s="91" t="e">
        <f aca="false">ROUND(G59*AR59,0)</f>
        <v>#VALUE!</v>
      </c>
      <c r="AW59" s="93" t="e">
        <f aca="false">VLOOKUP($D59,CurveTbl,$AK$8)</f>
        <v>#VALUE!</v>
      </c>
      <c r="AX59" s="93" t="e">
        <f aca="false">VLOOKUP($D59,CurveTbl,$AH$7)</f>
        <v>#VALUE!</v>
      </c>
      <c r="AY59" s="93" t="e">
        <f aca="false">VLOOKUP($D59,CurveTbl,$AH$8)</f>
        <v>#VALUE!</v>
      </c>
      <c r="AZ59" s="93"/>
      <c r="BA59" s="229"/>
      <c r="BB59" s="227" t="e">
        <f aca="false">$H59-$BV59</f>
        <v>#VALUE!</v>
      </c>
      <c r="BC59" s="227" t="e">
        <f aca="false">I59-BW59</f>
        <v>#VALUE!</v>
      </c>
      <c r="BD59" s="93" t="e">
        <f aca="false">N59-BX59</f>
        <v>#VALUE!</v>
      </c>
      <c r="BE59" s="93" t="e">
        <f aca="false">O59-BY59</f>
        <v>#VALUE!</v>
      </c>
      <c r="BF59" s="93" t="e">
        <f aca="false">xSPRDOPT($BW59,$BV59,$CG59,0,$BY59,$BX59,$BZ59,$AJ59,1,4)*$CB59</f>
        <v>#NAME?</v>
      </c>
      <c r="BG59" s="93" t="e">
        <f aca="false">xSPRDOPT($BW59,$BV59,$CG59,0,$BY59,$BX59,$BZ59,$AJ59,1,3)*$CB59</f>
        <v>#NAME?</v>
      </c>
      <c r="BH59" s="93" t="e">
        <f aca="false">IF(OR(BF59&lt;&gt;0,BG59&lt;&gt;0),xSPRDOPT($BW59,$BV59,$CG59,0,$BY59,$BX59,$BZ59,$AJ59,1,12)*$CB59,0)</f>
        <v>#NAME?</v>
      </c>
      <c r="BI59" s="93" t="e">
        <f aca="false">xSPRDOPT($BW59,$BV59,$CG59,2*LN(1+CA59/2),$BY59,$BX59,$BZ59,$AJ59,1,9)</f>
        <v>#NAME?</v>
      </c>
      <c r="BJ59" s="93" t="e">
        <f aca="false">xSPRDOPT($BW59,$BV59,$CG59,0,$BY59,$BX59,$BZ59,$AJ59,1,6)*$CB59</f>
        <v>#NAME?</v>
      </c>
      <c r="BK59" s="93" t="e">
        <f aca="false">xSPRDOPT($BW59,$BV59,$CG59,0,$BY59,$BX59,$BZ59,$AJ59,1,5)*$CB59</f>
        <v>#NAME?</v>
      </c>
      <c r="BL59" s="93" t="e">
        <f aca="false">xSPRDOPT(BW59,BV59,CG59,0,BY59,BX59,BZ59,AJ59,1,2)*CB59</f>
        <v>#NAME?</v>
      </c>
      <c r="BM59" s="93" t="e">
        <f aca="false">xSPRDOPT(BW59,BV59,CG59,0,BY59,BX59,BZ59,AJ59,1,1)*CB59</f>
        <v>#NAME?</v>
      </c>
      <c r="BN59" s="93" t="e">
        <f aca="false">IF(AH59&lt;&gt;0,xSPRDOPT($BW59,$BV59,$CG59,2*LN(1+CA59/2),$BY59,$BX59,$BZ59,$AJ59,1,8)+(AJ59/365.25)*CH59/AH59,0)</f>
        <v>#VALUE!</v>
      </c>
      <c r="BO59" s="93" t="e">
        <f aca="false">xSPRDOPT($BW59,$BV59,$CG59,0,$BY59,$BX59,$BZ59,$AJ59,1,0)</f>
        <v>#NAME?</v>
      </c>
      <c r="BP59" s="93"/>
      <c r="BQ59" s="93"/>
      <c r="BR59" s="93"/>
      <c r="BS59" s="101" t="e">
        <f aca="false">G59*AF59*AH59</f>
        <v>#VALUE!</v>
      </c>
      <c r="BV59" s="230" t="n">
        <v>4.40214035809837</v>
      </c>
      <c r="BW59" s="92" t="n">
        <v>4.4155</v>
      </c>
      <c r="BX59" s="93" t="n">
        <v>0.628251079270582</v>
      </c>
      <c r="BY59" s="93" t="n">
        <v>0.621945092170055</v>
      </c>
      <c r="BZ59" s="93" t="n">
        <v>0.99287864325662</v>
      </c>
      <c r="CA59" s="93" t="n">
        <v>0.068263969545907</v>
      </c>
      <c r="CB59" s="93" t="n">
        <v>0.987217950295506</v>
      </c>
      <c r="CC59" s="227" t="n">
        <v>-0.03</v>
      </c>
      <c r="CD59" s="227" t="n">
        <v>0.06</v>
      </c>
      <c r="CE59" s="227" t="n">
        <v>0.175</v>
      </c>
      <c r="CF59" s="227" t="n">
        <v>-0.0075</v>
      </c>
      <c r="CG59" s="227" t="n">
        <v>0.0192</v>
      </c>
      <c r="CH59" s="227" t="n">
        <v>3.06531173566755</v>
      </c>
      <c r="CI59" s="82" t="n">
        <v>4.248</v>
      </c>
    </row>
    <row r="60" customFormat="false" ht="12.75" hidden="false" customHeight="false" outlineLevel="0" collapsed="false">
      <c r="D60" s="83" t="e">
        <f aca="false">D59+AH59</f>
        <v>#VALUE!</v>
      </c>
      <c r="F60" s="84" t="e">
        <f aca="false">VLOOKUP(AG60,$AL$4:$AS$15,2)</f>
        <v>#VALUE!</v>
      </c>
      <c r="G60" s="84" t="e">
        <f aca="false">F60*$AU60</f>
        <v>#VALUE!</v>
      </c>
      <c r="H60" s="85" t="e">
        <f aca="false">(AL60+AM60+AN60)/(1-(AR60))</f>
        <v>#VALUE!</v>
      </c>
      <c r="I60" s="85" t="e">
        <f aca="false">(AL60+AO60+AP60)</f>
        <v>#VALUE!</v>
      </c>
      <c r="K60" s="85" t="e">
        <f aca="false">MAX(((I60-H60)-AQ60)*AH60*AU60,0)</f>
        <v>#VALUE!</v>
      </c>
      <c r="L60" s="220" t="e">
        <f aca="false">MAX(Q60-K60,0)</f>
        <v>#VALUE!</v>
      </c>
      <c r="M60" s="85"/>
      <c r="N60" s="231" t="e">
        <f aca="false">SQRT(($AX60^2*$AE60+$AW60^2*$AI60)/($AE60+$AI60))</f>
        <v>#VALUE!</v>
      </c>
      <c r="O60" s="231" t="e">
        <f aca="false">SQRT(($AY60^2*$AE60+$AW60^2*$AI60)/($AE60+$AI60))</f>
        <v>#VALUE!</v>
      </c>
      <c r="P60" s="94" t="e">
        <f aca="false">(VLOOKUP(AI60,CorrelationTwo,2)*(AW60^2)*AI60+VLOOKUP(D60,CorrelationOne,$AK$9)*AX60*AY60*AE60)/((AI60+AE60)*O60*N60)</f>
        <v>#VALUE!</v>
      </c>
      <c r="Q60" s="220" t="e">
        <f aca="false">xSPRDOPT(I60,H60,AQ60,0,O60,N60,P60,D60-$G$5,1,0)*AH60*AU60</f>
        <v>#VALUE!</v>
      </c>
      <c r="R60" s="223"/>
      <c r="S60" s="87" t="e">
        <f aca="false">xSPRDOPT(I60,H60,AQ60,AT60,O60,N60,P60,D60-$G$5,1,2)*AF60*F60*AH60</f>
        <v>#VALUE!</v>
      </c>
      <c r="T60" s="87" t="e">
        <f aca="false">xSPRDOPT(I60,H60,AQ60,AT60,O60,N60,P60,D60-$G$5,1,1)*AF60*F60*AH60</f>
        <v>#VALUE!</v>
      </c>
      <c r="U60" s="220"/>
      <c r="V60" s="224" t="e">
        <f aca="false">VLOOKUP($AG60,$AL$4:$AS$15,8)*AH60*AU60</f>
        <v>#VALUE!</v>
      </c>
      <c r="W60" s="224"/>
      <c r="X60" s="225" t="e">
        <f aca="false">((BM60*BC60)+(BL60*BB60))*AH60*F60</f>
        <v>#VALUE!</v>
      </c>
      <c r="Y60" s="225" t="e">
        <f aca="false">($F60*$AH60)*((($BG60/2)*($BC60)^2)+(($BF60/2)*($BB60)^2)+($BH60*$BC60*$BB60))</f>
        <v>#VALUE!</v>
      </c>
      <c r="Z60" s="225" t="e">
        <f aca="false">($BI60*$F60*$AH60*($G$5-$BV$5))/365.25</f>
        <v>#VALUE!</v>
      </c>
      <c r="AA60" s="225" t="e">
        <f aca="false">(($BK60*$BE60)+($BJ60*$BD60))*$F60*$AH60*$AF60</f>
        <v>#VALUE!</v>
      </c>
      <c r="AB60" s="225" t="e">
        <f aca="false">BN60*(AT60-CA60)*F60*AH60</f>
        <v>#VALUE!</v>
      </c>
      <c r="AC60" s="225" t="e">
        <f aca="false">BO60*CB60*F60*AH60*CA60*($G$5-$BV$5)/365.25</f>
        <v>#NAME?</v>
      </c>
      <c r="AE60" s="101" t="n">
        <v>15</v>
      </c>
      <c r="AF60" s="101" t="e">
        <f aca="false">IF(AND(D60&gt;=$G$7,D60&lt;=$G$8),1,0)</f>
        <v>#VALUE!</v>
      </c>
      <c r="AG60" s="101" t="e">
        <f aca="false">MONTH(D60)</f>
        <v>#VALUE!</v>
      </c>
      <c r="AH60" s="101" t="e">
        <f aca="false">(EOMONTH(D60,0)-EOMONTH(D60-DAY(D60),0))*AF60</f>
        <v>#VALUE!</v>
      </c>
      <c r="AI60" s="101" t="e">
        <f aca="false">AI59+AH59</f>
        <v>#VALUE!</v>
      </c>
      <c r="AJ60" s="101" t="e">
        <f aca="false">D60-$BV$5</f>
        <v>#VALUE!</v>
      </c>
      <c r="AK60" s="226" t="e">
        <f aca="false">((AL60+AM60+AN60)/(1-0.03))-(AL60+AM60+AN60)</f>
        <v>#VALUE!</v>
      </c>
      <c r="AL60" s="92" t="e">
        <f aca="false">VLOOKUP($D60,CurveTbl,$AK$4)</f>
        <v>#VALUE!</v>
      </c>
      <c r="AM60" s="227" t="e">
        <f aca="false">VLOOKUP($D60,CurveTbl,$AH$3)</f>
        <v>#VALUE!</v>
      </c>
      <c r="AN60" s="227" t="e">
        <f aca="false">VLOOKUP($D60,CurveTbl,$AH$4)+VLOOKUP($AG60,$AL$3:$AS$15,6)</f>
        <v>#VALUE!</v>
      </c>
      <c r="AO60" s="228" t="e">
        <f aca="false">VLOOKUP($D60,CurveTbl,$AH$5)</f>
        <v>#VALUE!</v>
      </c>
      <c r="AP60" s="227" t="e">
        <f aca="false">VLOOKUP($D60,CurveTbl,$AH$6)+VLOOKUP($AG60,$AL$3:$AS$15,7)</f>
        <v>#VALUE!</v>
      </c>
      <c r="AQ60" s="92" t="e">
        <f aca="false">VLOOKUP($AG60,$AL$4:$AS$15,3)+VLOOKUP($AG60,$AL$4:$AS$15,5)+($AH$10*VLOOKUP(D60,GRITable,2))</f>
        <v>#VALUE!</v>
      </c>
      <c r="AR60" s="93" t="e">
        <f aca="false">VLOOKUP($AG60,$AL$4:$AS$15,4)</f>
        <v>#VALUE!</v>
      </c>
      <c r="AS60" s="92" t="e">
        <f aca="false">(AL60+AM60+AN60)*AR60/(1-AR60)</f>
        <v>#VALUE!</v>
      </c>
      <c r="AT60" s="93" t="e">
        <f aca="false">VLOOKUP(D60,CurveTbl,$AK$6)</f>
        <v>#VALUE!</v>
      </c>
      <c r="AU60" s="93" t="e">
        <f aca="false">(1+$AT60/2)^(-2*($D60-$G$5)/365.25)*$AF60</f>
        <v>#VALUE!</v>
      </c>
      <c r="AV60" s="91" t="e">
        <f aca="false">ROUND(G60*AR60,0)</f>
        <v>#VALUE!</v>
      </c>
      <c r="AW60" s="93" t="e">
        <f aca="false">VLOOKUP($D60,CurveTbl,$AK$8)</f>
        <v>#VALUE!</v>
      </c>
      <c r="AX60" s="93" t="e">
        <f aca="false">VLOOKUP($D60,CurveTbl,$AH$7)</f>
        <v>#VALUE!</v>
      </c>
      <c r="AY60" s="93" t="e">
        <f aca="false">VLOOKUP($D60,CurveTbl,$AH$8)</f>
        <v>#VALUE!</v>
      </c>
      <c r="AZ60" s="93"/>
      <c r="BA60" s="229"/>
      <c r="BB60" s="227" t="e">
        <f aca="false">$H60-$BV60</f>
        <v>#VALUE!</v>
      </c>
      <c r="BC60" s="227" t="e">
        <f aca="false">I60-BW60</f>
        <v>#VALUE!</v>
      </c>
      <c r="BD60" s="93" t="e">
        <f aca="false">N60-BX60</f>
        <v>#VALUE!</v>
      </c>
      <c r="BE60" s="93" t="e">
        <f aca="false">O60-BY60</f>
        <v>#VALUE!</v>
      </c>
      <c r="BF60" s="93" t="e">
        <f aca="false">xSPRDOPT($BW60,$BV60,$CG60,0,$BY60,$BX60,$BZ60,$AJ60,1,4)*$CB60</f>
        <v>#NAME?</v>
      </c>
      <c r="BG60" s="93" t="e">
        <f aca="false">xSPRDOPT($BW60,$BV60,$CG60,0,$BY60,$BX60,$BZ60,$AJ60,1,3)*$CB60</f>
        <v>#NAME?</v>
      </c>
      <c r="BH60" s="93" t="e">
        <f aca="false">IF(OR(BF60&lt;&gt;0,BG60&lt;&gt;0),xSPRDOPT($BW60,$BV60,$CG60,0,$BY60,$BX60,$BZ60,$AJ60,1,12)*$CB60,0)</f>
        <v>#NAME?</v>
      </c>
      <c r="BI60" s="93" t="e">
        <f aca="false">xSPRDOPT($BW60,$BV60,$CG60,2*LN(1+CA60/2),$BY60,$BX60,$BZ60,$AJ60,1,9)</f>
        <v>#NAME?</v>
      </c>
      <c r="BJ60" s="93" t="e">
        <f aca="false">xSPRDOPT($BW60,$BV60,$CG60,0,$BY60,$BX60,$BZ60,$AJ60,1,6)*$CB60</f>
        <v>#NAME?</v>
      </c>
      <c r="BK60" s="93" t="e">
        <f aca="false">xSPRDOPT($BW60,$BV60,$CG60,0,$BY60,$BX60,$BZ60,$AJ60,1,5)*$CB60</f>
        <v>#NAME?</v>
      </c>
      <c r="BL60" s="93" t="e">
        <f aca="false">xSPRDOPT(BW60,BV60,CG60,0,BY60,BX60,BZ60,AJ60,1,2)*CB60</f>
        <v>#NAME?</v>
      </c>
      <c r="BM60" s="93" t="e">
        <f aca="false">xSPRDOPT(BW60,BV60,CG60,0,BY60,BX60,BZ60,AJ60,1,1)*CB60</f>
        <v>#NAME?</v>
      </c>
      <c r="BN60" s="93" t="e">
        <f aca="false">IF(AH60&lt;&gt;0,xSPRDOPT($BW60,$BV60,$CG60,2*LN(1+CA60/2),$BY60,$BX60,$BZ60,$AJ60,1,8)+(AJ60/365.25)*CH60/AH60,0)</f>
        <v>#VALUE!</v>
      </c>
      <c r="BO60" s="93" t="e">
        <f aca="false">xSPRDOPT($BW60,$BV60,$CG60,0,$BY60,$BX60,$BZ60,$AJ60,1,0)</f>
        <v>#NAME?</v>
      </c>
      <c r="BP60" s="93"/>
      <c r="BQ60" s="93"/>
      <c r="BR60" s="93"/>
      <c r="BS60" s="101" t="e">
        <f aca="false">G60*AF60*AH60</f>
        <v>#VALUE!</v>
      </c>
      <c r="BV60" s="230" t="n">
        <v>4.40214035809837</v>
      </c>
      <c r="BW60" s="92" t="n">
        <v>4.4155</v>
      </c>
      <c r="BX60" s="93" t="n">
        <v>0.628251079270582</v>
      </c>
      <c r="BY60" s="93" t="n">
        <v>0.621945092170055</v>
      </c>
      <c r="BZ60" s="93" t="n">
        <v>0.99287864325662</v>
      </c>
      <c r="CA60" s="93" t="n">
        <v>0.068263969545907</v>
      </c>
      <c r="CB60" s="93" t="n">
        <v>0.987217950295506</v>
      </c>
      <c r="CC60" s="227" t="n">
        <v>-0.03</v>
      </c>
      <c r="CD60" s="227" t="n">
        <v>0.06</v>
      </c>
      <c r="CE60" s="227" t="n">
        <v>0.175</v>
      </c>
      <c r="CF60" s="227" t="n">
        <v>-0.0075</v>
      </c>
      <c r="CG60" s="227" t="n">
        <v>0.0192</v>
      </c>
      <c r="CH60" s="227" t="n">
        <v>3.06531173566755</v>
      </c>
      <c r="CI60" s="82" t="n">
        <v>4.248</v>
      </c>
    </row>
    <row r="61" customFormat="false" ht="12.75" hidden="false" customHeight="false" outlineLevel="0" collapsed="false">
      <c r="D61" s="83" t="e">
        <f aca="false">D60+AH60</f>
        <v>#VALUE!</v>
      </c>
      <c r="F61" s="84" t="e">
        <f aca="false">VLOOKUP(AG61,$AL$4:$AS$15,2)</f>
        <v>#VALUE!</v>
      </c>
      <c r="G61" s="84" t="e">
        <f aca="false">F61*$AU61</f>
        <v>#VALUE!</v>
      </c>
      <c r="H61" s="85" t="e">
        <f aca="false">(AL61+AM61+AN61)/(1-(AR61))</f>
        <v>#VALUE!</v>
      </c>
      <c r="I61" s="85" t="e">
        <f aca="false">(AL61+AO61+AP61)</f>
        <v>#VALUE!</v>
      </c>
      <c r="K61" s="85" t="e">
        <f aca="false">MAX(((I61-H61)-AQ61)*AH61*AU61,0)</f>
        <v>#VALUE!</v>
      </c>
      <c r="L61" s="220" t="e">
        <f aca="false">MAX(Q61-K61,0)</f>
        <v>#VALUE!</v>
      </c>
      <c r="M61" s="85"/>
      <c r="N61" s="231" t="e">
        <f aca="false">SQRT(($AX61^2*$AE61+$AW61^2*$AI61)/($AE61+$AI61))</f>
        <v>#VALUE!</v>
      </c>
      <c r="O61" s="231" t="e">
        <f aca="false">SQRT(($AY61^2*$AE61+$AW61^2*$AI61)/($AE61+$AI61))</f>
        <v>#VALUE!</v>
      </c>
      <c r="P61" s="94" t="e">
        <f aca="false">(VLOOKUP(AI61,CorrelationTwo,2)*(AW61^2)*AI61+VLOOKUP(D61,CorrelationOne,$AK$9)*AX61*AY61*AE61)/((AI61+AE61)*O61*N61)</f>
        <v>#VALUE!</v>
      </c>
      <c r="Q61" s="220" t="e">
        <f aca="false">xSPRDOPT(I61,H61,AQ61,0,O61,N61,P61,D61-$G$5,1,0)*AH61*AU61</f>
        <v>#VALUE!</v>
      </c>
      <c r="R61" s="223"/>
      <c r="S61" s="87" t="e">
        <f aca="false">xSPRDOPT(I61,H61,AQ61,AT61,O61,N61,P61,D61-$G$5,1,2)*AF61*F61*AH61</f>
        <v>#VALUE!</v>
      </c>
      <c r="T61" s="87" t="e">
        <f aca="false">xSPRDOPT(I61,H61,AQ61,AT61,O61,N61,P61,D61-$G$5,1,1)*AF61*F61*AH61</f>
        <v>#VALUE!</v>
      </c>
      <c r="U61" s="220"/>
      <c r="V61" s="224" t="e">
        <f aca="false">VLOOKUP($AG61,$AL$4:$AS$15,8)*AH61*AU61</f>
        <v>#VALUE!</v>
      </c>
      <c r="W61" s="224"/>
      <c r="X61" s="225" t="e">
        <f aca="false">((BM61*BC61)+(BL61*BB61))*AH61*F61</f>
        <v>#VALUE!</v>
      </c>
      <c r="Y61" s="225" t="e">
        <f aca="false">($F61*$AH61)*((($BG61/2)*($BC61)^2)+(($BF61/2)*($BB61)^2)+($BH61*$BC61*$BB61))</f>
        <v>#VALUE!</v>
      </c>
      <c r="Z61" s="225" t="e">
        <f aca="false">($BI61*$F61*$AH61*($G$5-$BV$5))/365.25</f>
        <v>#VALUE!</v>
      </c>
      <c r="AA61" s="225" t="e">
        <f aca="false">(($BK61*$BE61)+($BJ61*$BD61))*$F61*$AH61*$AF61</f>
        <v>#VALUE!</v>
      </c>
      <c r="AB61" s="225" t="e">
        <f aca="false">BN61*(AT61-CA61)*F61*AH61</f>
        <v>#VALUE!</v>
      </c>
      <c r="AC61" s="225" t="e">
        <f aca="false">BO61*CB61*F61*AH61*CA61*($G$5-$BV$5)/365.25</f>
        <v>#NAME?</v>
      </c>
      <c r="AE61" s="101" t="n">
        <v>15</v>
      </c>
      <c r="AF61" s="101" t="e">
        <f aca="false">IF(AND(D61&gt;=$G$7,D61&lt;=$G$8),1,0)</f>
        <v>#VALUE!</v>
      </c>
      <c r="AG61" s="101" t="e">
        <f aca="false">MONTH(D61)</f>
        <v>#VALUE!</v>
      </c>
      <c r="AH61" s="101" t="e">
        <f aca="false">(EOMONTH(D61,0)-EOMONTH(D61-DAY(D61),0))*AF61</f>
        <v>#VALUE!</v>
      </c>
      <c r="AI61" s="101" t="e">
        <f aca="false">AI60+AH60</f>
        <v>#VALUE!</v>
      </c>
      <c r="AJ61" s="101" t="e">
        <f aca="false">D61-$BV$5</f>
        <v>#VALUE!</v>
      </c>
      <c r="AK61" s="226" t="e">
        <f aca="false">((AL61+AM61+AN61)/(1-0.03))-(AL61+AM61+AN61)</f>
        <v>#VALUE!</v>
      </c>
      <c r="AL61" s="92" t="e">
        <f aca="false">VLOOKUP($D61,CurveTbl,$AK$4)</f>
        <v>#VALUE!</v>
      </c>
      <c r="AM61" s="227" t="e">
        <f aca="false">VLOOKUP($D61,CurveTbl,$AH$3)</f>
        <v>#VALUE!</v>
      </c>
      <c r="AN61" s="227" t="e">
        <f aca="false">VLOOKUP($D61,CurveTbl,$AH$4)+VLOOKUP($AG61,$AL$3:$AS$15,6)</f>
        <v>#VALUE!</v>
      </c>
      <c r="AO61" s="228" t="e">
        <f aca="false">VLOOKUP($D61,CurveTbl,$AH$5)</f>
        <v>#VALUE!</v>
      </c>
      <c r="AP61" s="227" t="e">
        <f aca="false">VLOOKUP($D61,CurveTbl,$AH$6)+VLOOKUP($AG61,$AL$3:$AS$15,7)</f>
        <v>#VALUE!</v>
      </c>
      <c r="AQ61" s="92" t="e">
        <f aca="false">VLOOKUP($AG61,$AL$4:$AS$15,3)+VLOOKUP($AG61,$AL$4:$AS$15,5)+($AH$10*VLOOKUP(D61,GRITable,2))</f>
        <v>#VALUE!</v>
      </c>
      <c r="AR61" s="93" t="e">
        <f aca="false">VLOOKUP($AG61,$AL$4:$AS$15,4)</f>
        <v>#VALUE!</v>
      </c>
      <c r="AS61" s="92" t="e">
        <f aca="false">(AL61+AM61+AN61)*AR61/(1-AR61)</f>
        <v>#VALUE!</v>
      </c>
      <c r="AT61" s="93" t="e">
        <f aca="false">VLOOKUP(D61,CurveTbl,$AK$6)</f>
        <v>#VALUE!</v>
      </c>
      <c r="AU61" s="93" t="e">
        <f aca="false">(1+$AT61/2)^(-2*($D61-$G$5)/365.25)*$AF61</f>
        <v>#VALUE!</v>
      </c>
      <c r="AV61" s="91" t="e">
        <f aca="false">ROUND(G61*AR61,0)</f>
        <v>#VALUE!</v>
      </c>
      <c r="AW61" s="93" t="e">
        <f aca="false">VLOOKUP($D61,CurveTbl,$AK$8)</f>
        <v>#VALUE!</v>
      </c>
      <c r="AX61" s="93" t="e">
        <f aca="false">VLOOKUP($D61,CurveTbl,$AH$7)</f>
        <v>#VALUE!</v>
      </c>
      <c r="AY61" s="93" t="e">
        <f aca="false">VLOOKUP($D61,CurveTbl,$AH$8)</f>
        <v>#VALUE!</v>
      </c>
      <c r="AZ61" s="93"/>
      <c r="BA61" s="229"/>
      <c r="BB61" s="227" t="e">
        <f aca="false">$H61-$BV61</f>
        <v>#VALUE!</v>
      </c>
      <c r="BC61" s="227" t="e">
        <f aca="false">I61-BW61</f>
        <v>#VALUE!</v>
      </c>
      <c r="BD61" s="93" t="e">
        <f aca="false">N61-BX61</f>
        <v>#VALUE!</v>
      </c>
      <c r="BE61" s="93" t="e">
        <f aca="false">O61-BY61</f>
        <v>#VALUE!</v>
      </c>
      <c r="BF61" s="93" t="e">
        <f aca="false">xSPRDOPT($BW61,$BV61,$CG61,0,$BY61,$BX61,$BZ61,$AJ61,1,4)*$CB61</f>
        <v>#NAME?</v>
      </c>
      <c r="BG61" s="93" t="e">
        <f aca="false">xSPRDOPT($BW61,$BV61,$CG61,0,$BY61,$BX61,$BZ61,$AJ61,1,3)*$CB61</f>
        <v>#NAME?</v>
      </c>
      <c r="BH61" s="93" t="e">
        <f aca="false">IF(OR(BF61&lt;&gt;0,BG61&lt;&gt;0),xSPRDOPT($BW61,$BV61,$CG61,0,$BY61,$BX61,$BZ61,$AJ61,1,12)*$CB61,0)</f>
        <v>#NAME?</v>
      </c>
      <c r="BI61" s="93" t="e">
        <f aca="false">xSPRDOPT($BW61,$BV61,$CG61,2*LN(1+CA61/2),$BY61,$BX61,$BZ61,$AJ61,1,9)</f>
        <v>#NAME?</v>
      </c>
      <c r="BJ61" s="93" t="e">
        <f aca="false">xSPRDOPT($BW61,$BV61,$CG61,0,$BY61,$BX61,$BZ61,$AJ61,1,6)*$CB61</f>
        <v>#NAME?</v>
      </c>
      <c r="BK61" s="93" t="e">
        <f aca="false">xSPRDOPT($BW61,$BV61,$CG61,0,$BY61,$BX61,$BZ61,$AJ61,1,5)*$CB61</f>
        <v>#NAME?</v>
      </c>
      <c r="BL61" s="93" t="e">
        <f aca="false">xSPRDOPT(BW61,BV61,CG61,0,BY61,BX61,BZ61,AJ61,1,2)*CB61</f>
        <v>#NAME?</v>
      </c>
      <c r="BM61" s="93" t="e">
        <f aca="false">xSPRDOPT(BW61,BV61,CG61,0,BY61,BX61,BZ61,AJ61,1,1)*CB61</f>
        <v>#NAME?</v>
      </c>
      <c r="BN61" s="93" t="e">
        <f aca="false">IF(AH61&lt;&gt;0,xSPRDOPT($BW61,$BV61,$CG61,2*LN(1+CA61/2),$BY61,$BX61,$BZ61,$AJ61,1,8)+(AJ61/365.25)*CH61/AH61,0)</f>
        <v>#VALUE!</v>
      </c>
      <c r="BO61" s="93" t="e">
        <f aca="false">xSPRDOPT($BW61,$BV61,$CG61,0,$BY61,$BX61,$BZ61,$AJ61,1,0)</f>
        <v>#NAME?</v>
      </c>
      <c r="BP61" s="93"/>
      <c r="BQ61" s="93"/>
      <c r="BR61" s="93"/>
      <c r="BS61" s="101" t="e">
        <f aca="false">G61*AF61*AH61</f>
        <v>#VALUE!</v>
      </c>
      <c r="BV61" s="230" t="n">
        <v>4.40214035809837</v>
      </c>
      <c r="BW61" s="92" t="n">
        <v>4.4155</v>
      </c>
      <c r="BX61" s="93" t="n">
        <v>0.628251079270582</v>
      </c>
      <c r="BY61" s="93" t="n">
        <v>0.621945092170055</v>
      </c>
      <c r="BZ61" s="93" t="n">
        <v>0.99287864325662</v>
      </c>
      <c r="CA61" s="93" t="n">
        <v>0.068263969545907</v>
      </c>
      <c r="CB61" s="93" t="n">
        <v>0.987217950295506</v>
      </c>
      <c r="CC61" s="227" t="n">
        <v>-0.03</v>
      </c>
      <c r="CD61" s="227" t="n">
        <v>0.06</v>
      </c>
      <c r="CE61" s="227" t="n">
        <v>0.175</v>
      </c>
      <c r="CF61" s="227" t="n">
        <v>-0.0075</v>
      </c>
      <c r="CG61" s="227" t="n">
        <v>0.0192</v>
      </c>
      <c r="CH61" s="227" t="n">
        <v>3.06531173566755</v>
      </c>
      <c r="CI61" s="82" t="n">
        <v>4.248</v>
      </c>
    </row>
    <row r="62" customFormat="false" ht="12.75" hidden="false" customHeight="false" outlineLevel="0" collapsed="false">
      <c r="D62" s="83" t="e">
        <f aca="false">D61+AH61</f>
        <v>#VALUE!</v>
      </c>
      <c r="F62" s="84" t="e">
        <f aca="false">VLOOKUP(AG62,$AL$4:$AS$15,2)</f>
        <v>#VALUE!</v>
      </c>
      <c r="G62" s="84" t="e">
        <f aca="false">F62*$AU62</f>
        <v>#VALUE!</v>
      </c>
      <c r="H62" s="85" t="e">
        <f aca="false">(AL62+AM62+AN62)/(1-(AR62))</f>
        <v>#VALUE!</v>
      </c>
      <c r="I62" s="85" t="e">
        <f aca="false">(AL62+AO62+AP62)</f>
        <v>#VALUE!</v>
      </c>
      <c r="K62" s="85" t="e">
        <f aca="false">MAX(((I62-H62)-AQ62)*AH62*AU62,0)</f>
        <v>#VALUE!</v>
      </c>
      <c r="L62" s="220" t="e">
        <f aca="false">MAX(Q62-K62,0)</f>
        <v>#VALUE!</v>
      </c>
      <c r="M62" s="85"/>
      <c r="N62" s="231" t="e">
        <f aca="false">SQRT(($AX62^2*$AE62+$AW62^2*$AI62)/($AE62+$AI62))</f>
        <v>#VALUE!</v>
      </c>
      <c r="O62" s="231" t="e">
        <f aca="false">SQRT(($AY62^2*$AE62+$AW62^2*$AI62)/($AE62+$AI62))</f>
        <v>#VALUE!</v>
      </c>
      <c r="P62" s="94" t="e">
        <f aca="false">(VLOOKUP(AI62,CorrelationTwo,2)*(AW62^2)*AI62+VLOOKUP(D62,CorrelationOne,$AK$9)*AX62*AY62*AE62)/((AI62+AE62)*O62*N62)</f>
        <v>#VALUE!</v>
      </c>
      <c r="Q62" s="220" t="e">
        <f aca="false">xSPRDOPT(I62,H62,AQ62,0,O62,N62,P62,D62-$G$5,1,0)*AH62*AU62</f>
        <v>#VALUE!</v>
      </c>
      <c r="R62" s="223"/>
      <c r="S62" s="87" t="e">
        <f aca="false">xSPRDOPT(I62,H62,AQ62,AT62,O62,N62,P62,D62-$G$5,1,2)*AF62*F62*AH62</f>
        <v>#VALUE!</v>
      </c>
      <c r="T62" s="87" t="e">
        <f aca="false">xSPRDOPT(I62,H62,AQ62,AT62,O62,N62,P62,D62-$G$5,1,1)*AF62*F62*AH62</f>
        <v>#VALUE!</v>
      </c>
      <c r="U62" s="220"/>
      <c r="V62" s="224" t="e">
        <f aca="false">VLOOKUP($AG62,$AL$4:$AS$15,8)*AH62*AU62</f>
        <v>#VALUE!</v>
      </c>
      <c r="W62" s="224"/>
      <c r="X62" s="225" t="e">
        <f aca="false">((BM62*BC62)+(BL62*BB62))*AH62*F62</f>
        <v>#VALUE!</v>
      </c>
      <c r="Y62" s="225" t="e">
        <f aca="false">($F62*$AH62)*((($BG62/2)*($BC62)^2)+(($BF62/2)*($BB62)^2)+($BH62*$BC62*$BB62))</f>
        <v>#VALUE!</v>
      </c>
      <c r="Z62" s="225" t="e">
        <f aca="false">($BI62*$F62*$AH62*($G$5-$BV$5))/365.25</f>
        <v>#VALUE!</v>
      </c>
      <c r="AA62" s="225" t="e">
        <f aca="false">(($BK62*$BE62)+($BJ62*$BD62))*$F62*$AH62*$AF62</f>
        <v>#VALUE!</v>
      </c>
      <c r="AB62" s="225" t="e">
        <f aca="false">BN62*(AT62-CA62)*F62*AH62</f>
        <v>#VALUE!</v>
      </c>
      <c r="AC62" s="225" t="e">
        <f aca="false">BO62*CB62*F62*AH62*CA62*($G$5-$BV$5)/365.25</f>
        <v>#NAME?</v>
      </c>
      <c r="AE62" s="101" t="n">
        <v>15</v>
      </c>
      <c r="AF62" s="101" t="e">
        <f aca="false">IF(AND(D62&gt;=$G$7,D62&lt;=$G$8),1,0)</f>
        <v>#VALUE!</v>
      </c>
      <c r="AG62" s="101" t="e">
        <f aca="false">MONTH(D62)</f>
        <v>#VALUE!</v>
      </c>
      <c r="AH62" s="101" t="e">
        <f aca="false">(EOMONTH(D62,0)-EOMONTH(D62-DAY(D62),0))*AF62</f>
        <v>#VALUE!</v>
      </c>
      <c r="AI62" s="101" t="e">
        <f aca="false">AI61+AH61</f>
        <v>#VALUE!</v>
      </c>
      <c r="AJ62" s="101" t="e">
        <f aca="false">D62-$BV$5</f>
        <v>#VALUE!</v>
      </c>
      <c r="AK62" s="226" t="e">
        <f aca="false">((AL62+AM62+AN62)/(1-0.03))-(AL62+AM62+AN62)</f>
        <v>#VALUE!</v>
      </c>
      <c r="AL62" s="92" t="e">
        <f aca="false">VLOOKUP($D62,CurveTbl,$AK$4)</f>
        <v>#VALUE!</v>
      </c>
      <c r="AM62" s="227" t="e">
        <f aca="false">VLOOKUP($D62,CurveTbl,$AH$3)</f>
        <v>#VALUE!</v>
      </c>
      <c r="AN62" s="227" t="e">
        <f aca="false">VLOOKUP($D62,CurveTbl,$AH$4)+VLOOKUP($AG62,$AL$3:$AS$15,6)</f>
        <v>#VALUE!</v>
      </c>
      <c r="AO62" s="228" t="e">
        <f aca="false">VLOOKUP($D62,CurveTbl,$AH$5)</f>
        <v>#VALUE!</v>
      </c>
      <c r="AP62" s="227" t="e">
        <f aca="false">VLOOKUP($D62,CurveTbl,$AH$6)+VLOOKUP($AG62,$AL$3:$AS$15,7)</f>
        <v>#VALUE!</v>
      </c>
      <c r="AQ62" s="92" t="e">
        <f aca="false">VLOOKUP($AG62,$AL$4:$AS$15,3)+VLOOKUP($AG62,$AL$4:$AS$15,5)+($AH$10*VLOOKUP(D62,GRITable,2))</f>
        <v>#VALUE!</v>
      </c>
      <c r="AR62" s="93" t="e">
        <f aca="false">VLOOKUP($AG62,$AL$4:$AS$15,4)</f>
        <v>#VALUE!</v>
      </c>
      <c r="AS62" s="92" t="e">
        <f aca="false">(AL62+AM62+AN62)*AR62/(1-AR62)</f>
        <v>#VALUE!</v>
      </c>
      <c r="AT62" s="93" t="e">
        <f aca="false">VLOOKUP(D62,CurveTbl,$AK$6)</f>
        <v>#VALUE!</v>
      </c>
      <c r="AU62" s="93" t="e">
        <f aca="false">(1+$AT62/2)^(-2*($D62-$G$5)/365.25)*$AF62</f>
        <v>#VALUE!</v>
      </c>
      <c r="AV62" s="91" t="e">
        <f aca="false">ROUND(G62*AR62,0)</f>
        <v>#VALUE!</v>
      </c>
      <c r="AW62" s="93" t="e">
        <f aca="false">VLOOKUP($D62,CurveTbl,$AK$8)</f>
        <v>#VALUE!</v>
      </c>
      <c r="AX62" s="93" t="e">
        <f aca="false">VLOOKUP($D62,CurveTbl,$AH$7)</f>
        <v>#VALUE!</v>
      </c>
      <c r="AY62" s="93" t="e">
        <f aca="false">VLOOKUP($D62,CurveTbl,$AH$8)</f>
        <v>#VALUE!</v>
      </c>
      <c r="AZ62" s="93"/>
      <c r="BA62" s="229"/>
      <c r="BB62" s="227" t="e">
        <f aca="false">$H62-$BV62</f>
        <v>#VALUE!</v>
      </c>
      <c r="BC62" s="227" t="e">
        <f aca="false">I62-BW62</f>
        <v>#VALUE!</v>
      </c>
      <c r="BD62" s="93" t="e">
        <f aca="false">N62-BX62</f>
        <v>#VALUE!</v>
      </c>
      <c r="BE62" s="93" t="e">
        <f aca="false">O62-BY62</f>
        <v>#VALUE!</v>
      </c>
      <c r="BF62" s="93" t="e">
        <f aca="false">xSPRDOPT($BW62,$BV62,$CG62,0,$BY62,$BX62,$BZ62,$AJ62,1,4)*$CB62</f>
        <v>#NAME?</v>
      </c>
      <c r="BG62" s="93" t="e">
        <f aca="false">xSPRDOPT($BW62,$BV62,$CG62,0,$BY62,$BX62,$BZ62,$AJ62,1,3)*$CB62</f>
        <v>#NAME?</v>
      </c>
      <c r="BH62" s="93" t="e">
        <f aca="false">IF(OR(BF62&lt;&gt;0,BG62&lt;&gt;0),xSPRDOPT($BW62,$BV62,$CG62,0,$BY62,$BX62,$BZ62,$AJ62,1,12)*$CB62,0)</f>
        <v>#NAME?</v>
      </c>
      <c r="BI62" s="93" t="e">
        <f aca="false">xSPRDOPT($BW62,$BV62,$CG62,2*LN(1+CA62/2),$BY62,$BX62,$BZ62,$AJ62,1,9)</f>
        <v>#NAME?</v>
      </c>
      <c r="BJ62" s="93" t="e">
        <f aca="false">xSPRDOPT($BW62,$BV62,$CG62,0,$BY62,$BX62,$BZ62,$AJ62,1,6)*$CB62</f>
        <v>#NAME?</v>
      </c>
      <c r="BK62" s="93" t="e">
        <f aca="false">xSPRDOPT($BW62,$BV62,$CG62,0,$BY62,$BX62,$BZ62,$AJ62,1,5)*$CB62</f>
        <v>#NAME?</v>
      </c>
      <c r="BL62" s="93" t="e">
        <f aca="false">xSPRDOPT(BW62,BV62,CG62,0,BY62,BX62,BZ62,AJ62,1,2)*CB62</f>
        <v>#NAME?</v>
      </c>
      <c r="BM62" s="93" t="e">
        <f aca="false">xSPRDOPT(BW62,BV62,CG62,0,BY62,BX62,BZ62,AJ62,1,1)*CB62</f>
        <v>#NAME?</v>
      </c>
      <c r="BN62" s="93" t="e">
        <f aca="false">IF(AH62&lt;&gt;0,xSPRDOPT($BW62,$BV62,$CG62,2*LN(1+CA62/2),$BY62,$BX62,$BZ62,$AJ62,1,8)+(AJ62/365.25)*CH62/AH62,0)</f>
        <v>#VALUE!</v>
      </c>
      <c r="BO62" s="93" t="e">
        <f aca="false">xSPRDOPT($BW62,$BV62,$CG62,0,$BY62,$BX62,$BZ62,$AJ62,1,0)</f>
        <v>#NAME?</v>
      </c>
      <c r="BP62" s="93"/>
      <c r="BQ62" s="93"/>
      <c r="BR62" s="93"/>
      <c r="BS62" s="101" t="e">
        <f aca="false">G62*AF62*AH62</f>
        <v>#VALUE!</v>
      </c>
      <c r="BV62" s="230" t="n">
        <v>4.40214035809837</v>
      </c>
      <c r="BW62" s="92" t="n">
        <v>4.4155</v>
      </c>
      <c r="BX62" s="93" t="n">
        <v>0.628251079270582</v>
      </c>
      <c r="BY62" s="93" t="n">
        <v>0.621945092170055</v>
      </c>
      <c r="BZ62" s="93" t="n">
        <v>0.99287864325662</v>
      </c>
      <c r="CA62" s="93" t="n">
        <v>0.068263969545907</v>
      </c>
      <c r="CB62" s="93" t="n">
        <v>0.987217950295506</v>
      </c>
      <c r="CC62" s="227" t="n">
        <v>-0.03</v>
      </c>
      <c r="CD62" s="227" t="n">
        <v>0.06</v>
      </c>
      <c r="CE62" s="227" t="n">
        <v>0.175</v>
      </c>
      <c r="CF62" s="227" t="n">
        <v>-0.0075</v>
      </c>
      <c r="CG62" s="227" t="n">
        <v>0.0192</v>
      </c>
      <c r="CH62" s="227" t="n">
        <v>3.06531173566755</v>
      </c>
      <c r="CI62" s="82" t="n">
        <v>4.248</v>
      </c>
    </row>
    <row r="63" customFormat="false" ht="12.75" hidden="false" customHeight="false" outlineLevel="0" collapsed="false">
      <c r="D63" s="83" t="e">
        <f aca="false">D62+AH62</f>
        <v>#VALUE!</v>
      </c>
      <c r="F63" s="84" t="e">
        <f aca="false">VLOOKUP(AG63,$AL$4:$AS$15,2)</f>
        <v>#VALUE!</v>
      </c>
      <c r="G63" s="84" t="e">
        <f aca="false">F63*$AU63</f>
        <v>#VALUE!</v>
      </c>
      <c r="H63" s="85" t="e">
        <f aca="false">(AL63+AM63+AN63)/(1-(AR63))</f>
        <v>#VALUE!</v>
      </c>
      <c r="I63" s="85" t="e">
        <f aca="false">(AL63+AO63+AP63)</f>
        <v>#VALUE!</v>
      </c>
      <c r="K63" s="85" t="e">
        <f aca="false">MAX(((I63-H63)-AQ63)*AH63*AU63,0)</f>
        <v>#VALUE!</v>
      </c>
      <c r="L63" s="220" t="e">
        <f aca="false">MAX(Q63-K63,0)</f>
        <v>#VALUE!</v>
      </c>
      <c r="M63" s="85"/>
      <c r="N63" s="231" t="e">
        <f aca="false">SQRT(($AX63^2*$AE63+$AW63^2*$AI63)/($AE63+$AI63))</f>
        <v>#VALUE!</v>
      </c>
      <c r="O63" s="231" t="e">
        <f aca="false">SQRT(($AY63^2*$AE63+$AW63^2*$AI63)/($AE63+$AI63))</f>
        <v>#VALUE!</v>
      </c>
      <c r="P63" s="94" t="e">
        <f aca="false">(VLOOKUP(AI63,CorrelationTwo,2)*(AW63^2)*AI63+VLOOKUP(D63,CorrelationOne,$AK$9)*AX63*AY63*AE63)/((AI63+AE63)*O63*N63)</f>
        <v>#VALUE!</v>
      </c>
      <c r="Q63" s="220" t="e">
        <f aca="false">xSPRDOPT(I63,H63,AQ63,0,O63,N63,P63,D63-$G$5,1,0)*AH63*AU63</f>
        <v>#VALUE!</v>
      </c>
      <c r="R63" s="223"/>
      <c r="S63" s="87" t="e">
        <f aca="false">xSPRDOPT(I63,H63,AQ63,AT63,O63,N63,P63,D63-$G$5,1,2)*AF63*F63*AH63</f>
        <v>#VALUE!</v>
      </c>
      <c r="T63" s="87" t="e">
        <f aca="false">xSPRDOPT(I63,H63,AQ63,AT63,O63,N63,P63,D63-$G$5,1,1)*AF63*F63*AH63</f>
        <v>#VALUE!</v>
      </c>
      <c r="U63" s="220"/>
      <c r="V63" s="224" t="e">
        <f aca="false">VLOOKUP($AG63,$AL$4:$AS$15,8)*AH63*AU63</f>
        <v>#VALUE!</v>
      </c>
      <c r="W63" s="224"/>
      <c r="X63" s="225" t="e">
        <f aca="false">((BM63*BC63)+(BL63*BB63))*AH63*F63</f>
        <v>#VALUE!</v>
      </c>
      <c r="Y63" s="225" t="e">
        <f aca="false">($F63*$AH63)*((($BG63/2)*($BC63)^2)+(($BF63/2)*($BB63)^2)+($BH63*$BC63*$BB63))</f>
        <v>#VALUE!</v>
      </c>
      <c r="Z63" s="225" t="e">
        <f aca="false">($BI63*$F63*$AH63*($G$5-$BV$5))/365.25</f>
        <v>#VALUE!</v>
      </c>
      <c r="AA63" s="225" t="e">
        <f aca="false">(($BK63*$BE63)+($BJ63*$BD63))*$F63*$AH63*$AF63</f>
        <v>#VALUE!</v>
      </c>
      <c r="AB63" s="225" t="e">
        <f aca="false">BN63*(AT63-CA63)*F63*AH63</f>
        <v>#VALUE!</v>
      </c>
      <c r="AC63" s="225" t="e">
        <f aca="false">BO63*CB63*F63*AH63*CA63*($G$5-$BV$5)/365.25</f>
        <v>#NAME?</v>
      </c>
      <c r="AE63" s="101" t="n">
        <v>15</v>
      </c>
      <c r="AF63" s="101" t="e">
        <f aca="false">IF(AND(D63&gt;=$G$7,D63&lt;=$G$8),1,0)</f>
        <v>#VALUE!</v>
      </c>
      <c r="AG63" s="101" t="e">
        <f aca="false">MONTH(D63)</f>
        <v>#VALUE!</v>
      </c>
      <c r="AH63" s="101" t="e">
        <f aca="false">(EOMONTH(D63,0)-EOMONTH(D63-DAY(D63),0))*AF63</f>
        <v>#VALUE!</v>
      </c>
      <c r="AI63" s="101" t="e">
        <f aca="false">AI62+AH62</f>
        <v>#VALUE!</v>
      </c>
      <c r="AJ63" s="101" t="e">
        <f aca="false">D63-$BV$5</f>
        <v>#VALUE!</v>
      </c>
      <c r="AK63" s="226" t="e">
        <f aca="false">((AL63+AM63+AN63)/(1-0.03))-(AL63+AM63+AN63)</f>
        <v>#VALUE!</v>
      </c>
      <c r="AL63" s="92" t="e">
        <f aca="false">VLOOKUP($D63,CurveTbl,$AK$4)</f>
        <v>#VALUE!</v>
      </c>
      <c r="AM63" s="227" t="e">
        <f aca="false">VLOOKUP($D63,CurveTbl,$AH$3)</f>
        <v>#VALUE!</v>
      </c>
      <c r="AN63" s="227" t="e">
        <f aca="false">VLOOKUP($D63,CurveTbl,$AH$4)+VLOOKUP($AG63,$AL$3:$AS$15,6)</f>
        <v>#VALUE!</v>
      </c>
      <c r="AO63" s="228" t="e">
        <f aca="false">VLOOKUP($D63,CurveTbl,$AH$5)</f>
        <v>#VALUE!</v>
      </c>
      <c r="AP63" s="227" t="e">
        <f aca="false">VLOOKUP($D63,CurveTbl,$AH$6)+VLOOKUP($AG63,$AL$3:$AS$15,7)</f>
        <v>#VALUE!</v>
      </c>
      <c r="AQ63" s="92" t="e">
        <f aca="false">VLOOKUP($AG63,$AL$4:$AS$15,3)+VLOOKUP($AG63,$AL$4:$AS$15,5)+($AH$10*VLOOKUP(D63,GRITable,2))</f>
        <v>#VALUE!</v>
      </c>
      <c r="AR63" s="93" t="e">
        <f aca="false">VLOOKUP($AG63,$AL$4:$AS$15,4)</f>
        <v>#VALUE!</v>
      </c>
      <c r="AS63" s="92" t="e">
        <f aca="false">(AL63+AM63+AN63)*AR63/(1-AR63)</f>
        <v>#VALUE!</v>
      </c>
      <c r="AT63" s="93" t="e">
        <f aca="false">VLOOKUP(D63,CurveTbl,$AK$6)</f>
        <v>#VALUE!</v>
      </c>
      <c r="AU63" s="93" t="e">
        <f aca="false">(1+$AT63/2)^(-2*($D63-$G$5)/365.25)*$AF63</f>
        <v>#VALUE!</v>
      </c>
      <c r="AV63" s="91" t="e">
        <f aca="false">ROUND(G63*AR63,0)</f>
        <v>#VALUE!</v>
      </c>
      <c r="AW63" s="93" t="e">
        <f aca="false">VLOOKUP($D63,CurveTbl,$AK$8)</f>
        <v>#VALUE!</v>
      </c>
      <c r="AX63" s="93" t="e">
        <f aca="false">VLOOKUP($D63,CurveTbl,$AH$7)</f>
        <v>#VALUE!</v>
      </c>
      <c r="AY63" s="93" t="e">
        <f aca="false">VLOOKUP($D63,CurveTbl,$AH$8)</f>
        <v>#VALUE!</v>
      </c>
      <c r="AZ63" s="93"/>
      <c r="BA63" s="229"/>
      <c r="BB63" s="227" t="e">
        <f aca="false">$H63-$BV63</f>
        <v>#VALUE!</v>
      </c>
      <c r="BC63" s="227" t="e">
        <f aca="false">I63-BW63</f>
        <v>#VALUE!</v>
      </c>
      <c r="BD63" s="93" t="e">
        <f aca="false">N63-BX63</f>
        <v>#VALUE!</v>
      </c>
      <c r="BE63" s="93" t="e">
        <f aca="false">O63-BY63</f>
        <v>#VALUE!</v>
      </c>
      <c r="BF63" s="93" t="e">
        <f aca="false">xSPRDOPT($BW63,$BV63,$CG63,0,$BY63,$BX63,$BZ63,$AJ63,1,4)*$CB63</f>
        <v>#NAME?</v>
      </c>
      <c r="BG63" s="93" t="e">
        <f aca="false">xSPRDOPT($BW63,$BV63,$CG63,0,$BY63,$BX63,$BZ63,$AJ63,1,3)*$CB63</f>
        <v>#NAME?</v>
      </c>
      <c r="BH63" s="93" t="e">
        <f aca="false">IF(OR(BF63&lt;&gt;0,BG63&lt;&gt;0),xSPRDOPT($BW63,$BV63,$CG63,0,$BY63,$BX63,$BZ63,$AJ63,1,12)*$CB63,0)</f>
        <v>#NAME?</v>
      </c>
      <c r="BI63" s="93" t="e">
        <f aca="false">xSPRDOPT($BW63,$BV63,$CG63,2*LN(1+CA63/2),$BY63,$BX63,$BZ63,$AJ63,1,9)</f>
        <v>#NAME?</v>
      </c>
      <c r="BJ63" s="93" t="e">
        <f aca="false">xSPRDOPT($BW63,$BV63,$CG63,0,$BY63,$BX63,$BZ63,$AJ63,1,6)*$CB63</f>
        <v>#NAME?</v>
      </c>
      <c r="BK63" s="93" t="e">
        <f aca="false">xSPRDOPT($BW63,$BV63,$CG63,0,$BY63,$BX63,$BZ63,$AJ63,1,5)*$CB63</f>
        <v>#NAME?</v>
      </c>
      <c r="BL63" s="93" t="e">
        <f aca="false">xSPRDOPT(BW63,BV63,CG63,0,BY63,BX63,BZ63,AJ63,1,2)*CB63</f>
        <v>#NAME?</v>
      </c>
      <c r="BM63" s="93" t="e">
        <f aca="false">xSPRDOPT(BW63,BV63,CG63,0,BY63,BX63,BZ63,AJ63,1,1)*CB63</f>
        <v>#NAME?</v>
      </c>
      <c r="BN63" s="93" t="e">
        <f aca="false">IF(AH63&lt;&gt;0,xSPRDOPT($BW63,$BV63,$CG63,2*LN(1+CA63/2),$BY63,$BX63,$BZ63,$AJ63,1,8)+(AJ63/365.25)*CH63/AH63,0)</f>
        <v>#VALUE!</v>
      </c>
      <c r="BO63" s="93" t="e">
        <f aca="false">xSPRDOPT($BW63,$BV63,$CG63,0,$BY63,$BX63,$BZ63,$AJ63,1,0)</f>
        <v>#NAME?</v>
      </c>
      <c r="BP63" s="93"/>
      <c r="BQ63" s="93"/>
      <c r="BR63" s="93"/>
      <c r="BS63" s="101" t="e">
        <f aca="false">G63*AF63*AH63</f>
        <v>#VALUE!</v>
      </c>
      <c r="BV63" s="230" t="n">
        <v>4.40214035809837</v>
      </c>
      <c r="BW63" s="92" t="n">
        <v>4.4155</v>
      </c>
      <c r="BX63" s="93" t="n">
        <v>0.628251079270582</v>
      </c>
      <c r="BY63" s="93" t="n">
        <v>0.621945092170055</v>
      </c>
      <c r="BZ63" s="93" t="n">
        <v>0.99287864325662</v>
      </c>
      <c r="CA63" s="93" t="n">
        <v>0.068263969545907</v>
      </c>
      <c r="CB63" s="93" t="n">
        <v>0.987217950295506</v>
      </c>
      <c r="CC63" s="227" t="n">
        <v>-0.03</v>
      </c>
      <c r="CD63" s="227" t="n">
        <v>0.06</v>
      </c>
      <c r="CE63" s="227" t="n">
        <v>0.175</v>
      </c>
      <c r="CF63" s="227" t="n">
        <v>-0.0075</v>
      </c>
      <c r="CG63" s="227" t="n">
        <v>0.0192</v>
      </c>
      <c r="CH63" s="227" t="n">
        <v>3.06531173566755</v>
      </c>
      <c r="CI63" s="82" t="n">
        <v>4.248</v>
      </c>
    </row>
    <row r="64" customFormat="false" ht="12.75" hidden="false" customHeight="false" outlineLevel="0" collapsed="false">
      <c r="D64" s="83" t="e">
        <f aca="false">D63+AH63</f>
        <v>#VALUE!</v>
      </c>
      <c r="F64" s="84" t="e">
        <f aca="false">VLOOKUP(AG64,$AL$4:$AS$15,2)</f>
        <v>#VALUE!</v>
      </c>
      <c r="G64" s="84" t="e">
        <f aca="false">F64*$AU64</f>
        <v>#VALUE!</v>
      </c>
      <c r="H64" s="85" t="e">
        <f aca="false">(AL64+AM64+AN64)/(1-(AR64))</f>
        <v>#VALUE!</v>
      </c>
      <c r="I64" s="85" t="e">
        <f aca="false">(AL64+AO64+AP64)</f>
        <v>#VALUE!</v>
      </c>
      <c r="K64" s="85" t="e">
        <f aca="false">MAX(((I64-H64)-AQ64)*AH64*AU64,0)</f>
        <v>#VALUE!</v>
      </c>
      <c r="L64" s="220" t="e">
        <f aca="false">MAX(Q64-K64,0)</f>
        <v>#VALUE!</v>
      </c>
      <c r="M64" s="85"/>
      <c r="N64" s="231" t="e">
        <f aca="false">SQRT(($AX64^2*$AE64+$AW64^2*$AI64)/($AE64+$AI64))</f>
        <v>#VALUE!</v>
      </c>
      <c r="O64" s="231" t="e">
        <f aca="false">SQRT(($AY64^2*$AE64+$AW64^2*$AI64)/($AE64+$AI64))</f>
        <v>#VALUE!</v>
      </c>
      <c r="P64" s="94" t="e">
        <f aca="false">(VLOOKUP(AI64,CorrelationTwo,2)*(AW64^2)*AI64+VLOOKUP(D64,CorrelationOne,$AK$9)*AX64*AY64*AE64)/((AI64+AE64)*O64*N64)</f>
        <v>#VALUE!</v>
      </c>
      <c r="Q64" s="220" t="e">
        <f aca="false">xSPRDOPT(I64,H64,AQ64,0,O64,N64,P64,D64-$G$5,1,0)*AH64*AU64</f>
        <v>#VALUE!</v>
      </c>
      <c r="R64" s="223"/>
      <c r="S64" s="87" t="e">
        <f aca="false">xSPRDOPT(I64,H64,AQ64,AT64,O64,N64,P64,D64-$G$5,1,2)*AF64*F64*AH64</f>
        <v>#VALUE!</v>
      </c>
      <c r="T64" s="87" t="e">
        <f aca="false">xSPRDOPT(I64,H64,AQ64,AT64,O64,N64,P64,D64-$G$5,1,1)*AF64*F64*AH64</f>
        <v>#VALUE!</v>
      </c>
      <c r="U64" s="220"/>
      <c r="V64" s="224" t="e">
        <f aca="false">VLOOKUP($AG64,$AL$4:$AS$15,8)*AH64*AU64</f>
        <v>#VALUE!</v>
      </c>
      <c r="W64" s="224"/>
      <c r="X64" s="225" t="e">
        <f aca="false">((BM64*BC64)+(BL64*BB64))*AH64*F64</f>
        <v>#VALUE!</v>
      </c>
      <c r="Y64" s="225" t="e">
        <f aca="false">($F64*$AH64)*((($BG64/2)*($BC64)^2)+(($BF64/2)*($BB64)^2)+($BH64*$BC64*$BB64))</f>
        <v>#VALUE!</v>
      </c>
      <c r="Z64" s="225" t="e">
        <f aca="false">($BI64*$F64*$AH64*($G$5-$BV$5))/365.25</f>
        <v>#VALUE!</v>
      </c>
      <c r="AA64" s="225" t="e">
        <f aca="false">(($BK64*$BE64)+($BJ64*$BD64))*$F64*$AH64*$AF64</f>
        <v>#VALUE!</v>
      </c>
      <c r="AB64" s="225" t="e">
        <f aca="false">BN64*(AT64-CA64)*F64*AH64</f>
        <v>#VALUE!</v>
      </c>
      <c r="AC64" s="225" t="e">
        <f aca="false">BO64*CB64*F64*AH64*CA64*($G$5-$BV$5)/365.25</f>
        <v>#NAME?</v>
      </c>
      <c r="AE64" s="101" t="n">
        <v>15</v>
      </c>
      <c r="AF64" s="101" t="e">
        <f aca="false">IF(AND(D64&gt;=$G$7,D64&lt;=$G$8),1,0)</f>
        <v>#VALUE!</v>
      </c>
      <c r="AG64" s="101" t="e">
        <f aca="false">MONTH(D64)</f>
        <v>#VALUE!</v>
      </c>
      <c r="AH64" s="101" t="e">
        <f aca="false">(EOMONTH(D64,0)-EOMONTH(D64-DAY(D64),0))*AF64</f>
        <v>#VALUE!</v>
      </c>
      <c r="AI64" s="101" t="e">
        <f aca="false">AI63+AH63</f>
        <v>#VALUE!</v>
      </c>
      <c r="AJ64" s="101" t="e">
        <f aca="false">D64-$BV$5</f>
        <v>#VALUE!</v>
      </c>
      <c r="AK64" s="226" t="e">
        <f aca="false">((AL64+AM64+AN64)/(1-0.03))-(AL64+AM64+AN64)</f>
        <v>#VALUE!</v>
      </c>
      <c r="AL64" s="92" t="e">
        <f aca="false">VLOOKUP($D64,CurveTbl,$AK$4)</f>
        <v>#VALUE!</v>
      </c>
      <c r="AM64" s="227" t="e">
        <f aca="false">VLOOKUP($D64,CurveTbl,$AH$3)</f>
        <v>#VALUE!</v>
      </c>
      <c r="AN64" s="227" t="e">
        <f aca="false">VLOOKUP($D64,CurveTbl,$AH$4)+VLOOKUP($AG64,$AL$3:$AS$15,6)</f>
        <v>#VALUE!</v>
      </c>
      <c r="AO64" s="228" t="e">
        <f aca="false">VLOOKUP($D64,CurveTbl,$AH$5)</f>
        <v>#VALUE!</v>
      </c>
      <c r="AP64" s="227" t="e">
        <f aca="false">VLOOKUP($D64,CurveTbl,$AH$6)+VLOOKUP($AG64,$AL$3:$AS$15,7)</f>
        <v>#VALUE!</v>
      </c>
      <c r="AQ64" s="92" t="e">
        <f aca="false">VLOOKUP($AG64,$AL$4:$AS$15,3)+VLOOKUP($AG64,$AL$4:$AS$15,5)+($AH$10*VLOOKUP(D64,GRITable,2))</f>
        <v>#VALUE!</v>
      </c>
      <c r="AR64" s="93" t="e">
        <f aca="false">VLOOKUP($AG64,$AL$4:$AS$15,4)</f>
        <v>#VALUE!</v>
      </c>
      <c r="AS64" s="92" t="e">
        <f aca="false">(AL64+AM64+AN64)*AR64/(1-AR64)</f>
        <v>#VALUE!</v>
      </c>
      <c r="AT64" s="93" t="e">
        <f aca="false">VLOOKUP(D64,CurveTbl,$AK$6)</f>
        <v>#VALUE!</v>
      </c>
      <c r="AU64" s="93" t="e">
        <f aca="false">(1+$AT64/2)^(-2*($D64-$G$5)/365.25)*$AF64</f>
        <v>#VALUE!</v>
      </c>
      <c r="AV64" s="91" t="e">
        <f aca="false">ROUND(G64*AR64,0)</f>
        <v>#VALUE!</v>
      </c>
      <c r="AW64" s="93" t="e">
        <f aca="false">VLOOKUP($D64,CurveTbl,$AK$8)</f>
        <v>#VALUE!</v>
      </c>
      <c r="AX64" s="93" t="e">
        <f aca="false">VLOOKUP($D64,CurveTbl,$AH$7)</f>
        <v>#VALUE!</v>
      </c>
      <c r="AY64" s="93" t="e">
        <f aca="false">VLOOKUP($D64,CurveTbl,$AH$8)</f>
        <v>#VALUE!</v>
      </c>
      <c r="AZ64" s="93"/>
      <c r="BA64" s="229"/>
      <c r="BB64" s="227" t="e">
        <f aca="false">$H64-$BV64</f>
        <v>#VALUE!</v>
      </c>
      <c r="BC64" s="227" t="e">
        <f aca="false">I64-BW64</f>
        <v>#VALUE!</v>
      </c>
      <c r="BD64" s="93" t="e">
        <f aca="false">N64-BX64</f>
        <v>#VALUE!</v>
      </c>
      <c r="BE64" s="93" t="e">
        <f aca="false">O64-BY64</f>
        <v>#VALUE!</v>
      </c>
      <c r="BF64" s="93" t="e">
        <f aca="false">xSPRDOPT($BW64,$BV64,$CG64,0,$BY64,$BX64,$BZ64,$AJ64,1,4)*$CB64</f>
        <v>#NAME?</v>
      </c>
      <c r="BG64" s="93" t="e">
        <f aca="false">xSPRDOPT($BW64,$BV64,$CG64,0,$BY64,$BX64,$BZ64,$AJ64,1,3)*$CB64</f>
        <v>#NAME?</v>
      </c>
      <c r="BH64" s="93" t="e">
        <f aca="false">IF(OR(BF64&lt;&gt;0,BG64&lt;&gt;0),xSPRDOPT($BW64,$BV64,$CG64,0,$BY64,$BX64,$BZ64,$AJ64,1,12)*$CB64,0)</f>
        <v>#NAME?</v>
      </c>
      <c r="BI64" s="93" t="e">
        <f aca="false">xSPRDOPT($BW64,$BV64,$CG64,2*LN(1+CA64/2),$BY64,$BX64,$BZ64,$AJ64,1,9)</f>
        <v>#NAME?</v>
      </c>
      <c r="BJ64" s="93" t="e">
        <f aca="false">xSPRDOPT($BW64,$BV64,$CG64,0,$BY64,$BX64,$BZ64,$AJ64,1,6)*$CB64</f>
        <v>#NAME?</v>
      </c>
      <c r="BK64" s="93" t="e">
        <f aca="false">xSPRDOPT($BW64,$BV64,$CG64,0,$BY64,$BX64,$BZ64,$AJ64,1,5)*$CB64</f>
        <v>#NAME?</v>
      </c>
      <c r="BL64" s="93" t="e">
        <f aca="false">xSPRDOPT(BW64,BV64,CG64,0,BY64,BX64,BZ64,AJ64,1,2)*CB64</f>
        <v>#NAME?</v>
      </c>
      <c r="BM64" s="93" t="e">
        <f aca="false">xSPRDOPT(BW64,BV64,CG64,0,BY64,BX64,BZ64,AJ64,1,1)*CB64</f>
        <v>#NAME?</v>
      </c>
      <c r="BN64" s="93" t="e">
        <f aca="false">IF(AH64&lt;&gt;0,xSPRDOPT($BW64,$BV64,$CG64,2*LN(1+CA64/2),$BY64,$BX64,$BZ64,$AJ64,1,8)+(AJ64/365.25)*CH64/AH64,0)</f>
        <v>#VALUE!</v>
      </c>
      <c r="BO64" s="93" t="e">
        <f aca="false">xSPRDOPT($BW64,$BV64,$CG64,0,$BY64,$BX64,$BZ64,$AJ64,1,0)</f>
        <v>#NAME?</v>
      </c>
      <c r="BP64" s="93"/>
      <c r="BQ64" s="93"/>
      <c r="BR64" s="93"/>
      <c r="BS64" s="101" t="e">
        <f aca="false">G64*AF64*AH64</f>
        <v>#VALUE!</v>
      </c>
      <c r="BV64" s="230" t="n">
        <v>4.40214035809837</v>
      </c>
      <c r="BW64" s="92" t="n">
        <v>4.4155</v>
      </c>
      <c r="BX64" s="93" t="n">
        <v>0.628251079270582</v>
      </c>
      <c r="BY64" s="93" t="n">
        <v>0.621945092170055</v>
      </c>
      <c r="BZ64" s="93" t="n">
        <v>0.99287864325662</v>
      </c>
      <c r="CA64" s="93" t="n">
        <v>0.068263969545907</v>
      </c>
      <c r="CB64" s="93" t="n">
        <v>0.987217950295506</v>
      </c>
      <c r="CC64" s="227" t="n">
        <v>-0.03</v>
      </c>
      <c r="CD64" s="227" t="n">
        <v>0.06</v>
      </c>
      <c r="CE64" s="227" t="n">
        <v>0.175</v>
      </c>
      <c r="CF64" s="227" t="n">
        <v>-0.0075</v>
      </c>
      <c r="CG64" s="227" t="n">
        <v>0.0192</v>
      </c>
      <c r="CH64" s="227" t="n">
        <v>3.06531173566755</v>
      </c>
      <c r="CI64" s="82" t="n">
        <v>4.248</v>
      </c>
    </row>
    <row r="65" customFormat="false" ht="12.75" hidden="false" customHeight="false" outlineLevel="0" collapsed="false">
      <c r="D65" s="83" t="e">
        <f aca="false">D64+AH64</f>
        <v>#VALUE!</v>
      </c>
      <c r="F65" s="84" t="e">
        <f aca="false">VLOOKUP(AG65,$AL$4:$AS$15,2)</f>
        <v>#VALUE!</v>
      </c>
      <c r="G65" s="84" t="e">
        <f aca="false">F65*$AU65</f>
        <v>#VALUE!</v>
      </c>
      <c r="H65" s="85" t="e">
        <f aca="false">(AL65+AM65+AN65)/(1-(AR65))</f>
        <v>#VALUE!</v>
      </c>
      <c r="I65" s="85" t="e">
        <f aca="false">(AL65+AO65+AP65)</f>
        <v>#VALUE!</v>
      </c>
      <c r="K65" s="85" t="e">
        <f aca="false">MAX(((I65-H65)-AQ65)*AH65*AU65,0)</f>
        <v>#VALUE!</v>
      </c>
      <c r="L65" s="220" t="e">
        <f aca="false">MAX(Q65-K65,0)</f>
        <v>#VALUE!</v>
      </c>
      <c r="M65" s="85"/>
      <c r="N65" s="231" t="e">
        <f aca="false">SQRT(($AX65^2*$AE65+$AW65^2*$AI65)/($AE65+$AI65))</f>
        <v>#VALUE!</v>
      </c>
      <c r="O65" s="231" t="e">
        <f aca="false">SQRT(($AY65^2*$AE65+$AW65^2*$AI65)/($AE65+$AI65))</f>
        <v>#VALUE!</v>
      </c>
      <c r="P65" s="94" t="e">
        <f aca="false">(VLOOKUP(AI65,CorrelationTwo,2)*(AW65^2)*AI65+VLOOKUP(D65,CorrelationOne,$AK$9)*AX65*AY65*AE65)/((AI65+AE65)*O65*N65)</f>
        <v>#VALUE!</v>
      </c>
      <c r="Q65" s="220" t="e">
        <f aca="false">xSPRDOPT(I65,H65,AQ65,0,O65,N65,P65,D65-$G$5,1,0)*AH65*AU65</f>
        <v>#VALUE!</v>
      </c>
      <c r="R65" s="223"/>
      <c r="S65" s="87" t="e">
        <f aca="false">xSPRDOPT(I65,H65,AQ65,AT65,O65,N65,P65,D65-$G$5,1,2)*AF65*F65*AH65</f>
        <v>#VALUE!</v>
      </c>
      <c r="T65" s="87" t="e">
        <f aca="false">xSPRDOPT(I65,H65,AQ65,AT65,O65,N65,P65,D65-$G$5,1,1)*AF65*F65*AH65</f>
        <v>#VALUE!</v>
      </c>
      <c r="U65" s="220"/>
      <c r="V65" s="224" t="e">
        <f aca="false">VLOOKUP($AG65,$AL$4:$AS$15,8)*AH65*AU65</f>
        <v>#VALUE!</v>
      </c>
      <c r="W65" s="224"/>
      <c r="X65" s="225" t="e">
        <f aca="false">((BM65*BC65)+(BL65*BB65))*AH65*F65</f>
        <v>#VALUE!</v>
      </c>
      <c r="Y65" s="225" t="e">
        <f aca="false">($F65*$AH65)*((($BG65/2)*($BC65)^2)+(($BF65/2)*($BB65)^2)+($BH65*$BC65*$BB65))</f>
        <v>#VALUE!</v>
      </c>
      <c r="Z65" s="225" t="e">
        <f aca="false">($BI65*$F65*$AH65*($G$5-$BV$5))/365.25</f>
        <v>#VALUE!</v>
      </c>
      <c r="AA65" s="225" t="e">
        <f aca="false">(($BK65*$BE65)+($BJ65*$BD65))*$F65*$AH65*$AF65</f>
        <v>#VALUE!</v>
      </c>
      <c r="AB65" s="225" t="e">
        <f aca="false">BN65*(AT65-CA65)*F65*AH65</f>
        <v>#VALUE!</v>
      </c>
      <c r="AC65" s="225" t="e">
        <f aca="false">BO65*CB65*F65*AH65*CA65*($G$5-$BV$5)/365.25</f>
        <v>#NAME?</v>
      </c>
      <c r="AE65" s="101" t="n">
        <v>15</v>
      </c>
      <c r="AF65" s="101" t="e">
        <f aca="false">IF(AND(D65&gt;=$G$7,D65&lt;=$G$8),1,0)</f>
        <v>#VALUE!</v>
      </c>
      <c r="AG65" s="101" t="e">
        <f aca="false">MONTH(D65)</f>
        <v>#VALUE!</v>
      </c>
      <c r="AH65" s="101" t="e">
        <f aca="false">(EOMONTH(D65,0)-EOMONTH(D65-DAY(D65),0))*AF65</f>
        <v>#VALUE!</v>
      </c>
      <c r="AI65" s="101" t="e">
        <f aca="false">AI64+AH64</f>
        <v>#VALUE!</v>
      </c>
      <c r="AJ65" s="101" t="e">
        <f aca="false">D65-$BV$5</f>
        <v>#VALUE!</v>
      </c>
      <c r="AK65" s="226" t="e">
        <f aca="false">((AL65+AM65+AN65)/(1-0.03))-(AL65+AM65+AN65)</f>
        <v>#VALUE!</v>
      </c>
      <c r="AL65" s="92" t="e">
        <f aca="false">VLOOKUP($D65,CurveTbl,$AK$4)</f>
        <v>#VALUE!</v>
      </c>
      <c r="AM65" s="227" t="e">
        <f aca="false">VLOOKUP($D65,CurveTbl,$AH$3)</f>
        <v>#VALUE!</v>
      </c>
      <c r="AN65" s="227" t="e">
        <f aca="false">VLOOKUP($D65,CurveTbl,$AH$4)+VLOOKUP($AG65,$AL$3:$AS$15,6)</f>
        <v>#VALUE!</v>
      </c>
      <c r="AO65" s="228" t="e">
        <f aca="false">VLOOKUP($D65,CurveTbl,$AH$5)</f>
        <v>#VALUE!</v>
      </c>
      <c r="AP65" s="227" t="e">
        <f aca="false">VLOOKUP($D65,CurveTbl,$AH$6)+VLOOKUP($AG65,$AL$3:$AS$15,7)</f>
        <v>#VALUE!</v>
      </c>
      <c r="AQ65" s="92" t="e">
        <f aca="false">VLOOKUP($AG65,$AL$4:$AS$15,3)+VLOOKUP($AG65,$AL$4:$AS$15,5)+($AH$10*VLOOKUP(D65,GRITable,2))</f>
        <v>#VALUE!</v>
      </c>
      <c r="AR65" s="93" t="e">
        <f aca="false">VLOOKUP($AG65,$AL$4:$AS$15,4)</f>
        <v>#VALUE!</v>
      </c>
      <c r="AS65" s="92" t="e">
        <f aca="false">(AL65+AM65+AN65)*AR65/(1-AR65)</f>
        <v>#VALUE!</v>
      </c>
      <c r="AT65" s="93" t="e">
        <f aca="false">VLOOKUP(D65,CurveTbl,$AK$6)</f>
        <v>#VALUE!</v>
      </c>
      <c r="AU65" s="93" t="e">
        <f aca="false">(1+$AT65/2)^(-2*($D65-$G$5)/365.25)*$AF65</f>
        <v>#VALUE!</v>
      </c>
      <c r="AV65" s="91" t="e">
        <f aca="false">ROUND(G65*AR65,0)</f>
        <v>#VALUE!</v>
      </c>
      <c r="AW65" s="93" t="e">
        <f aca="false">VLOOKUP($D65,CurveTbl,$AK$8)</f>
        <v>#VALUE!</v>
      </c>
      <c r="AX65" s="93" t="e">
        <f aca="false">VLOOKUP($D65,CurveTbl,$AH$7)</f>
        <v>#VALUE!</v>
      </c>
      <c r="AY65" s="93" t="e">
        <f aca="false">VLOOKUP($D65,CurveTbl,$AH$8)</f>
        <v>#VALUE!</v>
      </c>
      <c r="AZ65" s="93"/>
      <c r="BA65" s="229"/>
      <c r="BB65" s="227" t="e">
        <f aca="false">$H65-$BV65</f>
        <v>#VALUE!</v>
      </c>
      <c r="BC65" s="227" t="e">
        <f aca="false">I65-BW65</f>
        <v>#VALUE!</v>
      </c>
      <c r="BD65" s="93" t="e">
        <f aca="false">N65-BX65</f>
        <v>#VALUE!</v>
      </c>
      <c r="BE65" s="93" t="e">
        <f aca="false">O65-BY65</f>
        <v>#VALUE!</v>
      </c>
      <c r="BF65" s="93" t="e">
        <f aca="false">xSPRDOPT($BW65,$BV65,$CG65,0,$BY65,$BX65,$BZ65,$AJ65,1,4)*$CB65</f>
        <v>#NAME?</v>
      </c>
      <c r="BG65" s="93" t="e">
        <f aca="false">xSPRDOPT($BW65,$BV65,$CG65,0,$BY65,$BX65,$BZ65,$AJ65,1,3)*$CB65</f>
        <v>#NAME?</v>
      </c>
      <c r="BH65" s="93" t="e">
        <f aca="false">IF(OR(BF65&lt;&gt;0,BG65&lt;&gt;0),xSPRDOPT($BW65,$BV65,$CG65,0,$BY65,$BX65,$BZ65,$AJ65,1,12)*$CB65,0)</f>
        <v>#NAME?</v>
      </c>
      <c r="BI65" s="93" t="e">
        <f aca="false">xSPRDOPT($BW65,$BV65,$CG65,2*LN(1+CA65/2),$BY65,$BX65,$BZ65,$AJ65,1,9)</f>
        <v>#NAME?</v>
      </c>
      <c r="BJ65" s="93" t="e">
        <f aca="false">xSPRDOPT($BW65,$BV65,$CG65,0,$BY65,$BX65,$BZ65,$AJ65,1,6)*$CB65</f>
        <v>#NAME?</v>
      </c>
      <c r="BK65" s="93" t="e">
        <f aca="false">xSPRDOPT($BW65,$BV65,$CG65,0,$BY65,$BX65,$BZ65,$AJ65,1,5)*$CB65</f>
        <v>#NAME?</v>
      </c>
      <c r="BL65" s="93" t="e">
        <f aca="false">xSPRDOPT(BW65,BV65,CG65,0,BY65,BX65,BZ65,AJ65,1,2)*CB65</f>
        <v>#NAME?</v>
      </c>
      <c r="BM65" s="93" t="e">
        <f aca="false">xSPRDOPT(BW65,BV65,CG65,0,BY65,BX65,BZ65,AJ65,1,1)*CB65</f>
        <v>#NAME?</v>
      </c>
      <c r="BN65" s="93" t="e">
        <f aca="false">IF(AH65&lt;&gt;0,xSPRDOPT($BW65,$BV65,$CG65,2*LN(1+CA65/2),$BY65,$BX65,$BZ65,$AJ65,1,8)+(AJ65/365.25)*CH65/AH65,0)</f>
        <v>#VALUE!</v>
      </c>
      <c r="BO65" s="93" t="e">
        <f aca="false">xSPRDOPT($BW65,$BV65,$CG65,0,$BY65,$BX65,$BZ65,$AJ65,1,0)</f>
        <v>#NAME?</v>
      </c>
      <c r="BP65" s="93"/>
      <c r="BQ65" s="93"/>
      <c r="BR65" s="93"/>
      <c r="BS65" s="101" t="e">
        <f aca="false">G65*AF65*AH65</f>
        <v>#VALUE!</v>
      </c>
      <c r="BV65" s="230" t="n">
        <v>4.40214035809837</v>
      </c>
      <c r="BW65" s="92" t="n">
        <v>4.4155</v>
      </c>
      <c r="BX65" s="93" t="n">
        <v>0.628251079270582</v>
      </c>
      <c r="BY65" s="93" t="n">
        <v>0.621945092170055</v>
      </c>
      <c r="BZ65" s="93" t="n">
        <v>0.99287864325662</v>
      </c>
      <c r="CA65" s="93" t="n">
        <v>0.068263969545907</v>
      </c>
      <c r="CB65" s="93" t="n">
        <v>0.987217950295506</v>
      </c>
      <c r="CC65" s="227" t="n">
        <v>-0.03</v>
      </c>
      <c r="CD65" s="227" t="n">
        <v>0.06</v>
      </c>
      <c r="CE65" s="227" t="n">
        <v>0.175</v>
      </c>
      <c r="CF65" s="227" t="n">
        <v>-0.0075</v>
      </c>
      <c r="CG65" s="227" t="n">
        <v>0.0192</v>
      </c>
      <c r="CH65" s="227" t="n">
        <v>3.06531173566755</v>
      </c>
      <c r="CI65" s="82" t="n">
        <v>4.248</v>
      </c>
    </row>
    <row r="66" customFormat="false" ht="12.75" hidden="false" customHeight="false" outlineLevel="0" collapsed="false">
      <c r="D66" s="83" t="e">
        <f aca="false">D65+AH65</f>
        <v>#VALUE!</v>
      </c>
      <c r="F66" s="84" t="e">
        <f aca="false">VLOOKUP(AG66,$AL$4:$AS$15,2)</f>
        <v>#VALUE!</v>
      </c>
      <c r="G66" s="84" t="e">
        <f aca="false">F66*$AU66</f>
        <v>#VALUE!</v>
      </c>
      <c r="H66" s="85" t="e">
        <f aca="false">(AL66+AM66+AN66)/(1-(AR66))</f>
        <v>#VALUE!</v>
      </c>
      <c r="I66" s="85" t="e">
        <f aca="false">(AL66+AO66+AP66)</f>
        <v>#VALUE!</v>
      </c>
      <c r="K66" s="85" t="e">
        <f aca="false">MAX(((I66-H66)-AQ66)*AH66*AU66,0)</f>
        <v>#VALUE!</v>
      </c>
      <c r="L66" s="220" t="e">
        <f aca="false">MAX(Q66-K66,0)</f>
        <v>#VALUE!</v>
      </c>
      <c r="M66" s="85"/>
      <c r="N66" s="231" t="e">
        <f aca="false">SQRT(($AX66^2*$AE66+$AW66^2*$AI66)/($AE66+$AI66))</f>
        <v>#VALUE!</v>
      </c>
      <c r="O66" s="231" t="e">
        <f aca="false">SQRT(($AY66^2*$AE66+$AW66^2*$AI66)/($AE66+$AI66))</f>
        <v>#VALUE!</v>
      </c>
      <c r="P66" s="94" t="e">
        <f aca="false">(VLOOKUP(AI66,CorrelationTwo,2)*(AW66^2)*AI66+VLOOKUP(D66,CorrelationOne,$AK$9)*AX66*AY66*AE66)/((AI66+AE66)*O66*N66)</f>
        <v>#VALUE!</v>
      </c>
      <c r="Q66" s="220" t="e">
        <f aca="false">xSPRDOPT(I66,H66,AQ66,0,O66,N66,P66,D66-$G$5,1,0)*AH66*AU66</f>
        <v>#VALUE!</v>
      </c>
      <c r="R66" s="223"/>
      <c r="S66" s="87" t="e">
        <f aca="false">xSPRDOPT(I66,H66,AQ66,AT66,O66,N66,P66,D66-$G$5,1,2)*AF66*F66*AH66</f>
        <v>#VALUE!</v>
      </c>
      <c r="T66" s="87" t="e">
        <f aca="false">xSPRDOPT(I66,H66,AQ66,AT66,O66,N66,P66,D66-$G$5,1,1)*AF66*F66*AH66</f>
        <v>#VALUE!</v>
      </c>
      <c r="U66" s="220"/>
      <c r="V66" s="224" t="e">
        <f aca="false">VLOOKUP($AG66,$AL$4:$AS$15,8)*AH66*AU66</f>
        <v>#VALUE!</v>
      </c>
      <c r="W66" s="224"/>
      <c r="X66" s="225" t="e">
        <f aca="false">((BM66*BC66)+(BL66*BB66))*AH66*F66</f>
        <v>#VALUE!</v>
      </c>
      <c r="Y66" s="225" t="e">
        <f aca="false">($F66*$AH66)*((($BG66/2)*($BC66)^2)+(($BF66/2)*($BB66)^2)+($BH66*$BC66*$BB66))</f>
        <v>#VALUE!</v>
      </c>
      <c r="Z66" s="225" t="e">
        <f aca="false">($BI66*$F66*$AH66*($G$5-$BV$5))/365.25</f>
        <v>#VALUE!</v>
      </c>
      <c r="AA66" s="225" t="e">
        <f aca="false">(($BK66*$BE66)+($BJ66*$BD66))*$F66*$AH66*$AF66</f>
        <v>#VALUE!</v>
      </c>
      <c r="AB66" s="225" t="e">
        <f aca="false">BN66*(AT66-CA66)*F66*AH66</f>
        <v>#VALUE!</v>
      </c>
      <c r="AC66" s="225" t="e">
        <f aca="false">BO66*CB66*F66*AH66*CA66*($G$5-$BV$5)/365.25</f>
        <v>#NAME?</v>
      </c>
      <c r="AE66" s="101" t="n">
        <v>15</v>
      </c>
      <c r="AF66" s="101" t="e">
        <f aca="false">IF(AND(D66&gt;=$G$7,D66&lt;=$G$8),1,0)</f>
        <v>#VALUE!</v>
      </c>
      <c r="AG66" s="101" t="e">
        <f aca="false">MONTH(D66)</f>
        <v>#VALUE!</v>
      </c>
      <c r="AH66" s="101" t="e">
        <f aca="false">(EOMONTH(D66,0)-EOMONTH(D66-DAY(D66),0))*AF66</f>
        <v>#VALUE!</v>
      </c>
      <c r="AI66" s="101" t="e">
        <f aca="false">AI65+AH65</f>
        <v>#VALUE!</v>
      </c>
      <c r="AJ66" s="101" t="e">
        <f aca="false">D66-$BV$5</f>
        <v>#VALUE!</v>
      </c>
      <c r="AK66" s="226" t="e">
        <f aca="false">((AL66+AM66+AN66)/(1-0.03))-(AL66+AM66+AN66)</f>
        <v>#VALUE!</v>
      </c>
      <c r="AL66" s="92" t="e">
        <f aca="false">VLOOKUP($D66,CurveTbl,$AK$4)</f>
        <v>#VALUE!</v>
      </c>
      <c r="AM66" s="227" t="e">
        <f aca="false">VLOOKUP($D66,CurveTbl,$AH$3)</f>
        <v>#VALUE!</v>
      </c>
      <c r="AN66" s="227" t="e">
        <f aca="false">VLOOKUP($D66,CurveTbl,$AH$4)+VLOOKUP($AG66,$AL$3:$AS$15,6)</f>
        <v>#VALUE!</v>
      </c>
      <c r="AO66" s="228" t="e">
        <f aca="false">VLOOKUP($D66,CurveTbl,$AH$5)</f>
        <v>#VALUE!</v>
      </c>
      <c r="AP66" s="227" t="e">
        <f aca="false">VLOOKUP($D66,CurveTbl,$AH$6)+VLOOKUP($AG66,$AL$3:$AS$15,7)</f>
        <v>#VALUE!</v>
      </c>
      <c r="AQ66" s="92" t="e">
        <f aca="false">VLOOKUP($AG66,$AL$4:$AS$15,3)+VLOOKUP($AG66,$AL$4:$AS$15,5)+($AH$10*VLOOKUP(D66,GRITable,2))</f>
        <v>#VALUE!</v>
      </c>
      <c r="AR66" s="93" t="e">
        <f aca="false">VLOOKUP($AG66,$AL$4:$AS$15,4)</f>
        <v>#VALUE!</v>
      </c>
      <c r="AS66" s="92" t="e">
        <f aca="false">(AL66+AM66+AN66)*AR66/(1-AR66)</f>
        <v>#VALUE!</v>
      </c>
      <c r="AT66" s="93" t="e">
        <f aca="false">VLOOKUP(D66,CurveTbl,$AK$6)</f>
        <v>#VALUE!</v>
      </c>
      <c r="AU66" s="93" t="e">
        <f aca="false">(1+$AT66/2)^(-2*($D66-$G$5)/365.25)*$AF66</f>
        <v>#VALUE!</v>
      </c>
      <c r="AV66" s="91" t="e">
        <f aca="false">ROUND(G66*AR66,0)</f>
        <v>#VALUE!</v>
      </c>
      <c r="AW66" s="93" t="e">
        <f aca="false">VLOOKUP($D66,CurveTbl,$AK$8)</f>
        <v>#VALUE!</v>
      </c>
      <c r="AX66" s="93" t="e">
        <f aca="false">VLOOKUP($D66,CurveTbl,$AH$7)</f>
        <v>#VALUE!</v>
      </c>
      <c r="AY66" s="93" t="e">
        <f aca="false">VLOOKUP($D66,CurveTbl,$AH$8)</f>
        <v>#VALUE!</v>
      </c>
      <c r="AZ66" s="93"/>
      <c r="BA66" s="229"/>
      <c r="BB66" s="227" t="e">
        <f aca="false">$H66-$BV66</f>
        <v>#VALUE!</v>
      </c>
      <c r="BC66" s="227" t="e">
        <f aca="false">I66-BW66</f>
        <v>#VALUE!</v>
      </c>
      <c r="BD66" s="93" t="e">
        <f aca="false">N66-BX66</f>
        <v>#VALUE!</v>
      </c>
      <c r="BE66" s="93" t="e">
        <f aca="false">O66-BY66</f>
        <v>#VALUE!</v>
      </c>
      <c r="BF66" s="93" t="e">
        <f aca="false">xSPRDOPT($BW66,$BV66,$CG66,0,$BY66,$BX66,$BZ66,$AJ66,1,4)*$CB66</f>
        <v>#NAME?</v>
      </c>
      <c r="BG66" s="93" t="e">
        <f aca="false">xSPRDOPT($BW66,$BV66,$CG66,0,$BY66,$BX66,$BZ66,$AJ66,1,3)*$CB66</f>
        <v>#NAME?</v>
      </c>
      <c r="BH66" s="93" t="e">
        <f aca="false">IF(OR(BF66&lt;&gt;0,BG66&lt;&gt;0),xSPRDOPT($BW66,$BV66,$CG66,0,$BY66,$BX66,$BZ66,$AJ66,1,12)*$CB66,0)</f>
        <v>#NAME?</v>
      </c>
      <c r="BI66" s="93" t="e">
        <f aca="false">xSPRDOPT($BW66,$BV66,$CG66,2*LN(1+CA66/2),$BY66,$BX66,$BZ66,$AJ66,1,9)</f>
        <v>#NAME?</v>
      </c>
      <c r="BJ66" s="93" t="e">
        <f aca="false">xSPRDOPT($BW66,$BV66,$CG66,0,$BY66,$BX66,$BZ66,$AJ66,1,6)*$CB66</f>
        <v>#NAME?</v>
      </c>
      <c r="BK66" s="93" t="e">
        <f aca="false">xSPRDOPT($BW66,$BV66,$CG66,0,$BY66,$BX66,$BZ66,$AJ66,1,5)*$CB66</f>
        <v>#NAME?</v>
      </c>
      <c r="BL66" s="93" t="e">
        <f aca="false">xSPRDOPT(BW66,BV66,CG66,0,BY66,BX66,BZ66,AJ66,1,2)*CB66</f>
        <v>#NAME?</v>
      </c>
      <c r="BM66" s="93" t="e">
        <f aca="false">xSPRDOPT(BW66,BV66,CG66,0,BY66,BX66,BZ66,AJ66,1,1)*CB66</f>
        <v>#NAME?</v>
      </c>
      <c r="BN66" s="93" t="e">
        <f aca="false">IF(AH66&lt;&gt;0,xSPRDOPT($BW66,$BV66,$CG66,2*LN(1+CA66/2),$BY66,$BX66,$BZ66,$AJ66,1,8)+(AJ66/365.25)*CH66/AH66,0)</f>
        <v>#VALUE!</v>
      </c>
      <c r="BO66" s="93" t="e">
        <f aca="false">xSPRDOPT($BW66,$BV66,$CG66,0,$BY66,$BX66,$BZ66,$AJ66,1,0)</f>
        <v>#NAME?</v>
      </c>
      <c r="BP66" s="93"/>
      <c r="BQ66" s="93"/>
      <c r="BR66" s="93"/>
      <c r="BS66" s="101" t="e">
        <f aca="false">G66*AF66*AH66</f>
        <v>#VALUE!</v>
      </c>
      <c r="BV66" s="230" t="n">
        <v>4.40214035809837</v>
      </c>
      <c r="BW66" s="92" t="n">
        <v>4.4155</v>
      </c>
      <c r="BX66" s="93" t="n">
        <v>0.628251079270582</v>
      </c>
      <c r="BY66" s="93" t="n">
        <v>0.621945092170055</v>
      </c>
      <c r="BZ66" s="93" t="n">
        <v>0.99287864325662</v>
      </c>
      <c r="CA66" s="93" t="n">
        <v>0.068263969545907</v>
      </c>
      <c r="CB66" s="93" t="n">
        <v>0.987217950295506</v>
      </c>
      <c r="CC66" s="227" t="n">
        <v>-0.03</v>
      </c>
      <c r="CD66" s="227" t="n">
        <v>0.06</v>
      </c>
      <c r="CE66" s="227" t="n">
        <v>0.175</v>
      </c>
      <c r="CF66" s="227" t="n">
        <v>-0.0075</v>
      </c>
      <c r="CG66" s="227" t="n">
        <v>0.0192</v>
      </c>
      <c r="CH66" s="227" t="n">
        <v>3.06531173566755</v>
      </c>
      <c r="CI66" s="82" t="n">
        <v>4.248</v>
      </c>
    </row>
    <row r="67" customFormat="false" ht="12.75" hidden="false" customHeight="false" outlineLevel="0" collapsed="false">
      <c r="D67" s="83" t="e">
        <f aca="false">D66+AH66</f>
        <v>#VALUE!</v>
      </c>
      <c r="F67" s="84" t="e">
        <f aca="false">VLOOKUP(AG67,$AL$4:$AS$15,2)</f>
        <v>#VALUE!</v>
      </c>
      <c r="G67" s="84" t="e">
        <f aca="false">F67*$AU67</f>
        <v>#VALUE!</v>
      </c>
      <c r="H67" s="85" t="e">
        <f aca="false">(AL67+AM67+AN67)/(1-(AR67))</f>
        <v>#VALUE!</v>
      </c>
      <c r="I67" s="85" t="e">
        <f aca="false">(AL67+AO67+AP67)</f>
        <v>#VALUE!</v>
      </c>
      <c r="K67" s="85" t="e">
        <f aca="false">MAX(((I67-H67)-AQ67)*AH67*AU67,0)</f>
        <v>#VALUE!</v>
      </c>
      <c r="L67" s="220" t="e">
        <f aca="false">MAX(Q67-K67,0)</f>
        <v>#VALUE!</v>
      </c>
      <c r="M67" s="85"/>
      <c r="N67" s="231" t="e">
        <f aca="false">SQRT(($AX67^2*$AE67+$AW67^2*$AI67)/($AE67+$AI67))</f>
        <v>#VALUE!</v>
      </c>
      <c r="O67" s="231" t="e">
        <f aca="false">SQRT(($AY67^2*$AE67+$AW67^2*$AI67)/($AE67+$AI67))</f>
        <v>#VALUE!</v>
      </c>
      <c r="P67" s="94" t="e">
        <f aca="false">(VLOOKUP(AI67,CorrelationTwo,2)*(AW67^2)*AI67+VLOOKUP(D67,CorrelationOne,$AK$9)*AX67*AY67*AE67)/((AI67+AE67)*O67*N67)</f>
        <v>#VALUE!</v>
      </c>
      <c r="Q67" s="220" t="e">
        <f aca="false">xSPRDOPT(I67,H67,AQ67,0,O67,N67,P67,D67-$G$5,1,0)*AH67*AU67</f>
        <v>#VALUE!</v>
      </c>
      <c r="R67" s="223"/>
      <c r="S67" s="87" t="e">
        <f aca="false">xSPRDOPT(I67,H67,AQ67,AT67,O67,N67,P67,D67-$G$5,1,2)*AF67*F67*AH67</f>
        <v>#VALUE!</v>
      </c>
      <c r="T67" s="87" t="e">
        <f aca="false">xSPRDOPT(I67,H67,AQ67,AT67,O67,N67,P67,D67-$G$5,1,1)*AF67*F67*AH67</f>
        <v>#VALUE!</v>
      </c>
      <c r="U67" s="220"/>
      <c r="V67" s="224" t="e">
        <f aca="false">VLOOKUP($AG67,$AL$4:$AS$15,8)*AH67*AU67</f>
        <v>#VALUE!</v>
      </c>
      <c r="W67" s="224"/>
      <c r="X67" s="225" t="e">
        <f aca="false">((BM67*BC67)+(BL67*BB67))*AH67*F67</f>
        <v>#VALUE!</v>
      </c>
      <c r="Y67" s="225" t="e">
        <f aca="false">($F67*$AH67)*((($BG67/2)*($BC67)^2)+(($BF67/2)*($BB67)^2)+($BH67*$BC67*$BB67))</f>
        <v>#VALUE!</v>
      </c>
      <c r="Z67" s="225" t="e">
        <f aca="false">($BI67*$F67*$AH67*($G$5-$BV$5))/365.25</f>
        <v>#VALUE!</v>
      </c>
      <c r="AA67" s="225" t="e">
        <f aca="false">(($BK67*$BE67)+($BJ67*$BD67))*$F67*$AH67*$AF67</f>
        <v>#VALUE!</v>
      </c>
      <c r="AB67" s="225" t="e">
        <f aca="false">BN67*(AT67-CA67)*F67*AH67</f>
        <v>#VALUE!</v>
      </c>
      <c r="AC67" s="225" t="e">
        <f aca="false">BO67*CB67*F67*AH67*CA67*($G$5-$BV$5)/365.25</f>
        <v>#NAME?</v>
      </c>
      <c r="AE67" s="101" t="n">
        <v>15</v>
      </c>
      <c r="AF67" s="101" t="e">
        <f aca="false">IF(AND(D67&gt;=$G$7,D67&lt;=$G$8),1,0)</f>
        <v>#VALUE!</v>
      </c>
      <c r="AG67" s="101" t="e">
        <f aca="false">MONTH(D67)</f>
        <v>#VALUE!</v>
      </c>
      <c r="AH67" s="101" t="e">
        <f aca="false">(EOMONTH(D67,0)-EOMONTH(D67-DAY(D67),0))*AF67</f>
        <v>#VALUE!</v>
      </c>
      <c r="AI67" s="101" t="e">
        <f aca="false">AI66+AH66</f>
        <v>#VALUE!</v>
      </c>
      <c r="AJ67" s="101" t="e">
        <f aca="false">D67-$BV$5</f>
        <v>#VALUE!</v>
      </c>
      <c r="AK67" s="226" t="e">
        <f aca="false">((AL67+AM67+AN67)/(1-0.03))-(AL67+AM67+AN67)</f>
        <v>#VALUE!</v>
      </c>
      <c r="AL67" s="92" t="e">
        <f aca="false">VLOOKUP($D67,CurveTbl,$AK$4)</f>
        <v>#VALUE!</v>
      </c>
      <c r="AM67" s="227" t="e">
        <f aca="false">VLOOKUP($D67,CurveTbl,$AH$3)</f>
        <v>#VALUE!</v>
      </c>
      <c r="AN67" s="227" t="e">
        <f aca="false">VLOOKUP($D67,CurveTbl,$AH$4)+VLOOKUP($AG67,$AL$3:$AS$15,6)</f>
        <v>#VALUE!</v>
      </c>
      <c r="AO67" s="228" t="e">
        <f aca="false">VLOOKUP($D67,CurveTbl,$AH$5)</f>
        <v>#VALUE!</v>
      </c>
      <c r="AP67" s="227" t="e">
        <f aca="false">VLOOKUP($D67,CurveTbl,$AH$6)+VLOOKUP($AG67,$AL$3:$AS$15,7)</f>
        <v>#VALUE!</v>
      </c>
      <c r="AQ67" s="92" t="e">
        <f aca="false">VLOOKUP($AG67,$AL$4:$AS$15,3)+VLOOKUP($AG67,$AL$4:$AS$15,5)+($AH$10*VLOOKUP(D67,GRITable,2))</f>
        <v>#VALUE!</v>
      </c>
      <c r="AR67" s="93" t="e">
        <f aca="false">VLOOKUP($AG67,$AL$4:$AS$15,4)</f>
        <v>#VALUE!</v>
      </c>
      <c r="AS67" s="92" t="e">
        <f aca="false">(AL67+AM67+AN67)*AR67/(1-AR67)</f>
        <v>#VALUE!</v>
      </c>
      <c r="AT67" s="93" t="e">
        <f aca="false">VLOOKUP(D67,CurveTbl,$AK$6)</f>
        <v>#VALUE!</v>
      </c>
      <c r="AU67" s="93" t="e">
        <f aca="false">(1+$AT67/2)^(-2*($D67-$G$5)/365.25)*$AF67</f>
        <v>#VALUE!</v>
      </c>
      <c r="AV67" s="91" t="e">
        <f aca="false">ROUND(G67*AR67,0)</f>
        <v>#VALUE!</v>
      </c>
      <c r="AW67" s="93" t="e">
        <f aca="false">VLOOKUP($D67,CurveTbl,$AK$8)</f>
        <v>#VALUE!</v>
      </c>
      <c r="AX67" s="93" t="e">
        <f aca="false">VLOOKUP($D67,CurveTbl,$AH$7)</f>
        <v>#VALUE!</v>
      </c>
      <c r="AY67" s="93" t="e">
        <f aca="false">VLOOKUP($D67,CurveTbl,$AH$8)</f>
        <v>#VALUE!</v>
      </c>
      <c r="AZ67" s="93"/>
      <c r="BA67" s="229"/>
      <c r="BB67" s="227" t="e">
        <f aca="false">$H67-$BV67</f>
        <v>#VALUE!</v>
      </c>
      <c r="BC67" s="227" t="e">
        <f aca="false">I67-BW67</f>
        <v>#VALUE!</v>
      </c>
      <c r="BD67" s="93" t="e">
        <f aca="false">N67-BX67</f>
        <v>#VALUE!</v>
      </c>
      <c r="BE67" s="93" t="e">
        <f aca="false">O67-BY67</f>
        <v>#VALUE!</v>
      </c>
      <c r="BF67" s="93" t="e">
        <f aca="false">xSPRDOPT($BW67,$BV67,$CG67,0,$BY67,$BX67,$BZ67,$AJ67,1,4)*$CB67</f>
        <v>#NAME?</v>
      </c>
      <c r="BG67" s="93" t="e">
        <f aca="false">xSPRDOPT($BW67,$BV67,$CG67,0,$BY67,$BX67,$BZ67,$AJ67,1,3)*$CB67</f>
        <v>#NAME?</v>
      </c>
      <c r="BH67" s="93" t="e">
        <f aca="false">IF(OR(BF67&lt;&gt;0,BG67&lt;&gt;0),xSPRDOPT($BW67,$BV67,$CG67,0,$BY67,$BX67,$BZ67,$AJ67,1,12)*$CB67,0)</f>
        <v>#NAME?</v>
      </c>
      <c r="BI67" s="93" t="e">
        <f aca="false">xSPRDOPT($BW67,$BV67,$CG67,2*LN(1+CA67/2),$BY67,$BX67,$BZ67,$AJ67,1,9)</f>
        <v>#NAME?</v>
      </c>
      <c r="BJ67" s="93" t="e">
        <f aca="false">xSPRDOPT($BW67,$BV67,$CG67,0,$BY67,$BX67,$BZ67,$AJ67,1,6)*$CB67</f>
        <v>#NAME?</v>
      </c>
      <c r="BK67" s="93" t="e">
        <f aca="false">xSPRDOPT($BW67,$BV67,$CG67,0,$BY67,$BX67,$BZ67,$AJ67,1,5)*$CB67</f>
        <v>#NAME?</v>
      </c>
      <c r="BL67" s="93" t="e">
        <f aca="false">xSPRDOPT(BW67,BV67,CG67,0,BY67,BX67,BZ67,AJ67,1,2)*CB67</f>
        <v>#NAME?</v>
      </c>
      <c r="BM67" s="93" t="e">
        <f aca="false">xSPRDOPT(BW67,BV67,CG67,0,BY67,BX67,BZ67,AJ67,1,1)*CB67</f>
        <v>#NAME?</v>
      </c>
      <c r="BN67" s="93" t="e">
        <f aca="false">IF(AH67&lt;&gt;0,xSPRDOPT($BW67,$BV67,$CG67,2*LN(1+CA67/2),$BY67,$BX67,$BZ67,$AJ67,1,8)+(AJ67/365.25)*CH67/AH67,0)</f>
        <v>#VALUE!</v>
      </c>
      <c r="BO67" s="93" t="e">
        <f aca="false">xSPRDOPT($BW67,$BV67,$CG67,0,$BY67,$BX67,$BZ67,$AJ67,1,0)</f>
        <v>#NAME?</v>
      </c>
      <c r="BP67" s="93"/>
      <c r="BQ67" s="93"/>
      <c r="BR67" s="93"/>
      <c r="BS67" s="101" t="e">
        <f aca="false">G67*AF67*AH67</f>
        <v>#VALUE!</v>
      </c>
      <c r="BV67" s="230" t="n">
        <v>4.40214035809837</v>
      </c>
      <c r="BW67" s="92" t="n">
        <v>4.4155</v>
      </c>
      <c r="BX67" s="93" t="n">
        <v>0.628251079270582</v>
      </c>
      <c r="BY67" s="93" t="n">
        <v>0.621945092170055</v>
      </c>
      <c r="BZ67" s="93" t="n">
        <v>0.99287864325662</v>
      </c>
      <c r="CA67" s="93" t="n">
        <v>0.068263969545907</v>
      </c>
      <c r="CB67" s="93" t="n">
        <v>0.987217950295506</v>
      </c>
      <c r="CC67" s="227" t="n">
        <v>-0.03</v>
      </c>
      <c r="CD67" s="227" t="n">
        <v>0.06</v>
      </c>
      <c r="CE67" s="227" t="n">
        <v>0.175</v>
      </c>
      <c r="CF67" s="227" t="n">
        <v>-0.0075</v>
      </c>
      <c r="CG67" s="227" t="n">
        <v>0.0192</v>
      </c>
      <c r="CH67" s="227" t="n">
        <v>3.06531173566755</v>
      </c>
      <c r="CI67" s="82" t="n">
        <v>4.248</v>
      </c>
    </row>
    <row r="68" customFormat="false" ht="12.75" hidden="false" customHeight="false" outlineLevel="0" collapsed="false">
      <c r="D68" s="83" t="e">
        <f aca="false">D67+AH67</f>
        <v>#VALUE!</v>
      </c>
      <c r="F68" s="84" t="e">
        <f aca="false">VLOOKUP(AG68,$AL$4:$AS$15,2)</f>
        <v>#VALUE!</v>
      </c>
      <c r="G68" s="84" t="e">
        <f aca="false">F68*$AU68</f>
        <v>#VALUE!</v>
      </c>
      <c r="H68" s="85" t="e">
        <f aca="false">(AL68+AM68+AN68)/(1-(AR68))</f>
        <v>#VALUE!</v>
      </c>
      <c r="I68" s="85" t="e">
        <f aca="false">(AL68+AO68+AP68)</f>
        <v>#VALUE!</v>
      </c>
      <c r="K68" s="85" t="e">
        <f aca="false">MAX(((I68-H68)-AQ68)*AH68*AU68,0)</f>
        <v>#VALUE!</v>
      </c>
      <c r="L68" s="220" t="e">
        <f aca="false">MAX(Q68-K68,0)</f>
        <v>#VALUE!</v>
      </c>
      <c r="M68" s="85"/>
      <c r="N68" s="231" t="e">
        <f aca="false">SQRT(($AX68^2*$AE68+$AW68^2*$AI68)/($AE68+$AI68))</f>
        <v>#VALUE!</v>
      </c>
      <c r="O68" s="231" t="e">
        <f aca="false">SQRT(($AY68^2*$AE68+$AW68^2*$AI68)/($AE68+$AI68))</f>
        <v>#VALUE!</v>
      </c>
      <c r="P68" s="94" t="e">
        <f aca="false">(VLOOKUP(AI68,CorrelationTwo,2)*(AW68^2)*AI68+VLOOKUP(D68,CorrelationOne,$AK$9)*AX68*AY68*AE68)/((AI68+AE68)*O68*N68)</f>
        <v>#VALUE!</v>
      </c>
      <c r="Q68" s="220" t="e">
        <f aca="false">xSPRDOPT(I68,H68,AQ68,0,O68,N68,P68,D68-$G$5,1,0)*AH68*AU68</f>
        <v>#VALUE!</v>
      </c>
      <c r="R68" s="223"/>
      <c r="S68" s="87" t="e">
        <f aca="false">xSPRDOPT(I68,H68,AQ68,AT68,O68,N68,P68,D68-$G$5,1,2)*AF68*F68*AH68</f>
        <v>#VALUE!</v>
      </c>
      <c r="T68" s="87" t="e">
        <f aca="false">xSPRDOPT(I68,H68,AQ68,AT68,O68,N68,P68,D68-$G$5,1,1)*AF68*F68*AH68</f>
        <v>#VALUE!</v>
      </c>
      <c r="U68" s="220"/>
      <c r="V68" s="224" t="e">
        <f aca="false">VLOOKUP($AG68,$AL$4:$AS$15,8)*AH68*AU68</f>
        <v>#VALUE!</v>
      </c>
      <c r="W68" s="224"/>
      <c r="X68" s="225" t="e">
        <f aca="false">((BM68*BC68)+(BL68*BB68))*AH68*F68</f>
        <v>#VALUE!</v>
      </c>
      <c r="Y68" s="225" t="e">
        <f aca="false">($F68*$AH68)*((($BG68/2)*($BC68)^2)+(($BF68/2)*($BB68)^2)+($BH68*$BC68*$BB68))</f>
        <v>#VALUE!</v>
      </c>
      <c r="Z68" s="225" t="e">
        <f aca="false">($BI68*$F68*$AH68*($G$5-$BV$5))/365.25</f>
        <v>#VALUE!</v>
      </c>
      <c r="AA68" s="225" t="e">
        <f aca="false">(($BK68*$BE68)+($BJ68*$BD68))*$F68*$AH68*$AF68</f>
        <v>#VALUE!</v>
      </c>
      <c r="AB68" s="225" t="e">
        <f aca="false">BN68*(AT68-CA68)*F68*AH68</f>
        <v>#VALUE!</v>
      </c>
      <c r="AC68" s="225" t="e">
        <f aca="false">BO68*CB68*F68*AH68*CA68*($G$5-$BV$5)/365.25</f>
        <v>#NAME?</v>
      </c>
      <c r="AE68" s="101" t="n">
        <v>15</v>
      </c>
      <c r="AF68" s="101" t="e">
        <f aca="false">IF(AND(D68&gt;=$G$7,D68&lt;=$G$8),1,0)</f>
        <v>#VALUE!</v>
      </c>
      <c r="AG68" s="101" t="e">
        <f aca="false">MONTH(D68)</f>
        <v>#VALUE!</v>
      </c>
      <c r="AH68" s="101" t="e">
        <f aca="false">(EOMONTH(D68,0)-EOMONTH(D68-DAY(D68),0))*AF68</f>
        <v>#VALUE!</v>
      </c>
      <c r="AI68" s="101" t="e">
        <f aca="false">AI67+AH67</f>
        <v>#VALUE!</v>
      </c>
      <c r="AJ68" s="101" t="e">
        <f aca="false">D68-$BV$5</f>
        <v>#VALUE!</v>
      </c>
      <c r="AK68" s="226" t="e">
        <f aca="false">((AL68+AM68+AN68)/(1-0.03))-(AL68+AM68+AN68)</f>
        <v>#VALUE!</v>
      </c>
      <c r="AL68" s="92" t="e">
        <f aca="false">VLOOKUP($D68,CurveTbl,$AK$4)</f>
        <v>#VALUE!</v>
      </c>
      <c r="AM68" s="227" t="e">
        <f aca="false">VLOOKUP($D68,CurveTbl,$AH$3)</f>
        <v>#VALUE!</v>
      </c>
      <c r="AN68" s="227" t="e">
        <f aca="false">VLOOKUP($D68,CurveTbl,$AH$4)+VLOOKUP($AG68,$AL$3:$AS$15,6)</f>
        <v>#VALUE!</v>
      </c>
      <c r="AO68" s="228" t="e">
        <f aca="false">VLOOKUP($D68,CurveTbl,$AH$5)</f>
        <v>#VALUE!</v>
      </c>
      <c r="AP68" s="227" t="e">
        <f aca="false">VLOOKUP($D68,CurveTbl,$AH$6)+VLOOKUP($AG68,$AL$3:$AS$15,7)</f>
        <v>#VALUE!</v>
      </c>
      <c r="AQ68" s="92" t="e">
        <f aca="false">VLOOKUP($AG68,$AL$4:$AS$15,3)+VLOOKUP($AG68,$AL$4:$AS$15,5)+($AH$10*VLOOKUP(D68,GRITable,2))</f>
        <v>#VALUE!</v>
      </c>
      <c r="AR68" s="93" t="e">
        <f aca="false">VLOOKUP($AG68,$AL$4:$AS$15,4)</f>
        <v>#VALUE!</v>
      </c>
      <c r="AS68" s="92" t="e">
        <f aca="false">(AL68+AM68+AN68)*AR68/(1-AR68)</f>
        <v>#VALUE!</v>
      </c>
      <c r="AT68" s="93" t="e">
        <f aca="false">VLOOKUP(D68,CurveTbl,$AK$6)</f>
        <v>#VALUE!</v>
      </c>
      <c r="AU68" s="93" t="e">
        <f aca="false">(1+$AT68/2)^(-2*($D68-$G$5)/365.25)*$AF68</f>
        <v>#VALUE!</v>
      </c>
      <c r="AV68" s="91" t="e">
        <f aca="false">ROUND(G68*AR68,0)</f>
        <v>#VALUE!</v>
      </c>
      <c r="AW68" s="93" t="e">
        <f aca="false">VLOOKUP($D68,CurveTbl,$AK$8)</f>
        <v>#VALUE!</v>
      </c>
      <c r="AX68" s="93" t="e">
        <f aca="false">VLOOKUP($D68,CurveTbl,$AH$7)</f>
        <v>#VALUE!</v>
      </c>
      <c r="AY68" s="93" t="e">
        <f aca="false">VLOOKUP($D68,CurveTbl,$AH$8)</f>
        <v>#VALUE!</v>
      </c>
      <c r="AZ68" s="93"/>
      <c r="BA68" s="229"/>
      <c r="BB68" s="227" t="e">
        <f aca="false">$H68-$BV68</f>
        <v>#VALUE!</v>
      </c>
      <c r="BC68" s="227" t="e">
        <f aca="false">I68-BW68</f>
        <v>#VALUE!</v>
      </c>
      <c r="BD68" s="93" t="e">
        <f aca="false">N68-BX68</f>
        <v>#VALUE!</v>
      </c>
      <c r="BE68" s="93" t="e">
        <f aca="false">O68-BY68</f>
        <v>#VALUE!</v>
      </c>
      <c r="BF68" s="93" t="e">
        <f aca="false">xSPRDOPT($BW68,$BV68,$CG68,0,$BY68,$BX68,$BZ68,$AJ68,1,4)*$CB68</f>
        <v>#NAME?</v>
      </c>
      <c r="BG68" s="93" t="e">
        <f aca="false">xSPRDOPT($BW68,$BV68,$CG68,0,$BY68,$BX68,$BZ68,$AJ68,1,3)*$CB68</f>
        <v>#NAME?</v>
      </c>
      <c r="BH68" s="93" t="e">
        <f aca="false">IF(OR(BF68&lt;&gt;0,BG68&lt;&gt;0),xSPRDOPT($BW68,$BV68,$CG68,0,$BY68,$BX68,$BZ68,$AJ68,1,12)*$CB68,0)</f>
        <v>#NAME?</v>
      </c>
      <c r="BI68" s="93" t="e">
        <f aca="false">xSPRDOPT($BW68,$BV68,$CG68,2*LN(1+CA68/2),$BY68,$BX68,$BZ68,$AJ68,1,9)</f>
        <v>#NAME?</v>
      </c>
      <c r="BJ68" s="93" t="e">
        <f aca="false">xSPRDOPT($BW68,$BV68,$CG68,0,$BY68,$BX68,$BZ68,$AJ68,1,6)*$CB68</f>
        <v>#NAME?</v>
      </c>
      <c r="BK68" s="93" t="e">
        <f aca="false">xSPRDOPT($BW68,$BV68,$CG68,0,$BY68,$BX68,$BZ68,$AJ68,1,5)*$CB68</f>
        <v>#NAME?</v>
      </c>
      <c r="BL68" s="93" t="e">
        <f aca="false">xSPRDOPT(BW68,BV68,CG68,0,BY68,BX68,BZ68,AJ68,1,2)*CB68</f>
        <v>#NAME?</v>
      </c>
      <c r="BM68" s="93" t="e">
        <f aca="false">xSPRDOPT(BW68,BV68,CG68,0,BY68,BX68,BZ68,AJ68,1,1)*CB68</f>
        <v>#NAME?</v>
      </c>
      <c r="BN68" s="93" t="e">
        <f aca="false">IF(AH68&lt;&gt;0,xSPRDOPT($BW68,$BV68,$CG68,2*LN(1+CA68/2),$BY68,$BX68,$BZ68,$AJ68,1,8)+(AJ68/365.25)*CH68/AH68,0)</f>
        <v>#VALUE!</v>
      </c>
      <c r="BO68" s="93" t="e">
        <f aca="false">xSPRDOPT($BW68,$BV68,$CG68,0,$BY68,$BX68,$BZ68,$AJ68,1,0)</f>
        <v>#NAME?</v>
      </c>
      <c r="BP68" s="93"/>
      <c r="BQ68" s="93"/>
      <c r="BR68" s="93"/>
      <c r="BS68" s="101" t="e">
        <f aca="false">G68*AF68*AH68</f>
        <v>#VALUE!</v>
      </c>
      <c r="BV68" s="230" t="n">
        <v>4.40214035809837</v>
      </c>
      <c r="BW68" s="92" t="n">
        <v>4.4155</v>
      </c>
      <c r="BX68" s="93" t="n">
        <v>0.628251079270582</v>
      </c>
      <c r="BY68" s="93" t="n">
        <v>0.621945092170055</v>
      </c>
      <c r="BZ68" s="93" t="n">
        <v>0.99287864325662</v>
      </c>
      <c r="CA68" s="93" t="n">
        <v>0.068263969545907</v>
      </c>
      <c r="CB68" s="93" t="n">
        <v>0.987217950295506</v>
      </c>
      <c r="CC68" s="227" t="n">
        <v>-0.03</v>
      </c>
      <c r="CD68" s="227" t="n">
        <v>0.06</v>
      </c>
      <c r="CE68" s="227" t="n">
        <v>0.175</v>
      </c>
      <c r="CF68" s="227" t="n">
        <v>-0.0075</v>
      </c>
      <c r="CG68" s="227" t="n">
        <v>0.0192</v>
      </c>
      <c r="CH68" s="227" t="n">
        <v>3.06531173566755</v>
      </c>
      <c r="CI68" s="82" t="n">
        <v>4.248</v>
      </c>
    </row>
    <row r="69" customFormat="false" ht="12.75" hidden="false" customHeight="false" outlineLevel="0" collapsed="false">
      <c r="D69" s="83" t="e">
        <f aca="false">D68+AH68</f>
        <v>#VALUE!</v>
      </c>
      <c r="F69" s="84" t="e">
        <f aca="false">VLOOKUP(AG69,$AL$4:$AS$15,2)</f>
        <v>#VALUE!</v>
      </c>
      <c r="G69" s="84" t="e">
        <f aca="false">F69*$AU69</f>
        <v>#VALUE!</v>
      </c>
      <c r="H69" s="85" t="e">
        <f aca="false">(AL69+AM69+AN69)/(1-(AR69))</f>
        <v>#VALUE!</v>
      </c>
      <c r="I69" s="85" t="e">
        <f aca="false">(AL69+AO69+AP69)</f>
        <v>#VALUE!</v>
      </c>
      <c r="K69" s="85" t="e">
        <f aca="false">MAX(((I69-H69)-AQ69)*AH69*AU69,0)</f>
        <v>#VALUE!</v>
      </c>
      <c r="L69" s="220" t="e">
        <f aca="false">MAX(Q69-K69,0)</f>
        <v>#VALUE!</v>
      </c>
      <c r="M69" s="85"/>
      <c r="N69" s="231" t="e">
        <f aca="false">SQRT(($AX69^2*$AE69+$AW69^2*$AI69)/($AE69+$AI69))</f>
        <v>#VALUE!</v>
      </c>
      <c r="O69" s="231" t="e">
        <f aca="false">SQRT(($AY69^2*$AE69+$AW69^2*$AI69)/($AE69+$AI69))</f>
        <v>#VALUE!</v>
      </c>
      <c r="P69" s="94" t="e">
        <f aca="false">(VLOOKUP(AI69,CorrelationTwo,2)*(AW69^2)*AI69+VLOOKUP(D69,CorrelationOne,$AK$9)*AX69*AY69*AE69)/((AI69+AE69)*O69*N69)</f>
        <v>#VALUE!</v>
      </c>
      <c r="Q69" s="220" t="e">
        <f aca="false">xSPRDOPT(I69,H69,AQ69,0,O69,N69,P69,D69-$G$5,1,0)*AH69*AU69</f>
        <v>#VALUE!</v>
      </c>
      <c r="R69" s="223"/>
      <c r="S69" s="87" t="e">
        <f aca="false">xSPRDOPT(I69,H69,AQ69,AT69,O69,N69,P69,D69-$G$5,1,2)*AF69*F69*AH69</f>
        <v>#VALUE!</v>
      </c>
      <c r="T69" s="87" t="e">
        <f aca="false">xSPRDOPT(I69,H69,AQ69,AT69,O69,N69,P69,D69-$G$5,1,1)*AF69*F69*AH69</f>
        <v>#VALUE!</v>
      </c>
      <c r="U69" s="220"/>
      <c r="V69" s="224" t="e">
        <f aca="false">VLOOKUP($AG69,$AL$4:$AS$15,8)*AH69*AU69</f>
        <v>#VALUE!</v>
      </c>
      <c r="W69" s="224"/>
      <c r="X69" s="225" t="e">
        <f aca="false">((BM69*BC69)+(BL69*BB69))*AH69*F69</f>
        <v>#VALUE!</v>
      </c>
      <c r="Y69" s="225" t="e">
        <f aca="false">($F69*$AH69)*((($BG69/2)*($BC69)^2)+(($BF69/2)*($BB69)^2)+($BH69*$BC69*$BB69))</f>
        <v>#VALUE!</v>
      </c>
      <c r="Z69" s="225" t="e">
        <f aca="false">($BI69*$F69*$AH69*($G$5-$BV$5))/365.25</f>
        <v>#VALUE!</v>
      </c>
      <c r="AA69" s="225" t="e">
        <f aca="false">(($BK69*$BE69)+($BJ69*$BD69))*$F69*$AH69*$AF69</f>
        <v>#VALUE!</v>
      </c>
      <c r="AB69" s="225" t="e">
        <f aca="false">BN69*(AT69-CA69)*F69*AH69</f>
        <v>#VALUE!</v>
      </c>
      <c r="AC69" s="225" t="e">
        <f aca="false">BO69*CB69*F69*AH69*CA69*($G$5-$BV$5)/365.25</f>
        <v>#NAME?</v>
      </c>
      <c r="AE69" s="101" t="n">
        <v>15</v>
      </c>
      <c r="AF69" s="101" t="e">
        <f aca="false">IF(AND(D69&gt;=$G$7,D69&lt;=$G$8),1,0)</f>
        <v>#VALUE!</v>
      </c>
      <c r="AG69" s="101" t="e">
        <f aca="false">MONTH(D69)</f>
        <v>#VALUE!</v>
      </c>
      <c r="AH69" s="101" t="e">
        <f aca="false">(EOMONTH(D69,0)-EOMONTH(D69-DAY(D69),0))*AF69</f>
        <v>#VALUE!</v>
      </c>
      <c r="AI69" s="101" t="e">
        <f aca="false">AI68+AH68</f>
        <v>#VALUE!</v>
      </c>
      <c r="AJ69" s="101" t="e">
        <f aca="false">D69-$BV$5</f>
        <v>#VALUE!</v>
      </c>
      <c r="AK69" s="226" t="e">
        <f aca="false">((AL69+AM69+AN69)/(1-0.03))-(AL69+AM69+AN69)</f>
        <v>#VALUE!</v>
      </c>
      <c r="AL69" s="92" t="e">
        <f aca="false">VLOOKUP($D69,CurveTbl,$AK$4)</f>
        <v>#VALUE!</v>
      </c>
      <c r="AM69" s="227" t="e">
        <f aca="false">VLOOKUP($D69,CurveTbl,$AH$3)</f>
        <v>#VALUE!</v>
      </c>
      <c r="AN69" s="227" t="e">
        <f aca="false">VLOOKUP($D69,CurveTbl,$AH$4)+VLOOKUP($AG69,$AL$3:$AS$15,6)</f>
        <v>#VALUE!</v>
      </c>
      <c r="AO69" s="228" t="e">
        <f aca="false">VLOOKUP($D69,CurveTbl,$AH$5)</f>
        <v>#VALUE!</v>
      </c>
      <c r="AP69" s="227" t="e">
        <f aca="false">VLOOKUP($D69,CurveTbl,$AH$6)+VLOOKUP($AG69,$AL$3:$AS$15,7)</f>
        <v>#VALUE!</v>
      </c>
      <c r="AQ69" s="92" t="e">
        <f aca="false">VLOOKUP($AG69,$AL$4:$AS$15,3)+VLOOKUP($AG69,$AL$4:$AS$15,5)+($AH$10*VLOOKUP(D69,GRITable,2))</f>
        <v>#VALUE!</v>
      </c>
      <c r="AR69" s="93" t="e">
        <f aca="false">VLOOKUP($AG69,$AL$4:$AS$15,4)</f>
        <v>#VALUE!</v>
      </c>
      <c r="AS69" s="92" t="e">
        <f aca="false">(AL69+AM69+AN69)*AR69/(1-AR69)</f>
        <v>#VALUE!</v>
      </c>
      <c r="AT69" s="93" t="e">
        <f aca="false">VLOOKUP(D69,CurveTbl,$AK$6)</f>
        <v>#VALUE!</v>
      </c>
      <c r="AU69" s="93" t="e">
        <f aca="false">(1+$AT69/2)^(-2*($D69-$G$5)/365.25)*$AF69</f>
        <v>#VALUE!</v>
      </c>
      <c r="AV69" s="91" t="e">
        <f aca="false">ROUND(G69*AR69,0)</f>
        <v>#VALUE!</v>
      </c>
      <c r="AW69" s="93" t="e">
        <f aca="false">VLOOKUP($D69,CurveTbl,$AK$8)</f>
        <v>#VALUE!</v>
      </c>
      <c r="AX69" s="93" t="e">
        <f aca="false">VLOOKUP($D69,CurveTbl,$AH$7)</f>
        <v>#VALUE!</v>
      </c>
      <c r="AY69" s="93" t="e">
        <f aca="false">VLOOKUP($D69,CurveTbl,$AH$8)</f>
        <v>#VALUE!</v>
      </c>
      <c r="AZ69" s="93"/>
      <c r="BA69" s="229"/>
      <c r="BB69" s="227" t="e">
        <f aca="false">$H69-$BV69</f>
        <v>#VALUE!</v>
      </c>
      <c r="BC69" s="227" t="e">
        <f aca="false">I69-BW69</f>
        <v>#VALUE!</v>
      </c>
      <c r="BD69" s="93" t="e">
        <f aca="false">N69-BX69</f>
        <v>#VALUE!</v>
      </c>
      <c r="BE69" s="93" t="e">
        <f aca="false">O69-BY69</f>
        <v>#VALUE!</v>
      </c>
      <c r="BF69" s="93" t="e">
        <f aca="false">xSPRDOPT($BW69,$BV69,$CG69,0,$BY69,$BX69,$BZ69,$AJ69,1,4)*$CB69</f>
        <v>#NAME?</v>
      </c>
      <c r="BG69" s="93" t="e">
        <f aca="false">xSPRDOPT($BW69,$BV69,$CG69,0,$BY69,$BX69,$BZ69,$AJ69,1,3)*$CB69</f>
        <v>#NAME?</v>
      </c>
      <c r="BH69" s="93" t="e">
        <f aca="false">IF(OR(BF69&lt;&gt;0,BG69&lt;&gt;0),xSPRDOPT($BW69,$BV69,$CG69,0,$BY69,$BX69,$BZ69,$AJ69,1,12)*$CB69,0)</f>
        <v>#NAME?</v>
      </c>
      <c r="BI69" s="93" t="e">
        <f aca="false">xSPRDOPT($BW69,$BV69,$CG69,2*LN(1+CA69/2),$BY69,$BX69,$BZ69,$AJ69,1,9)</f>
        <v>#NAME?</v>
      </c>
      <c r="BJ69" s="93" t="e">
        <f aca="false">xSPRDOPT($BW69,$BV69,$CG69,0,$BY69,$BX69,$BZ69,$AJ69,1,6)*$CB69</f>
        <v>#NAME?</v>
      </c>
      <c r="BK69" s="93" t="e">
        <f aca="false">xSPRDOPT($BW69,$BV69,$CG69,0,$BY69,$BX69,$BZ69,$AJ69,1,5)*$CB69</f>
        <v>#NAME?</v>
      </c>
      <c r="BL69" s="93" t="e">
        <f aca="false">xSPRDOPT(BW69,BV69,CG69,0,BY69,BX69,BZ69,AJ69,1,2)*CB69</f>
        <v>#NAME?</v>
      </c>
      <c r="BM69" s="93" t="e">
        <f aca="false">xSPRDOPT(BW69,BV69,CG69,0,BY69,BX69,BZ69,AJ69,1,1)*CB69</f>
        <v>#NAME?</v>
      </c>
      <c r="BN69" s="93" t="e">
        <f aca="false">IF(AH69&lt;&gt;0,xSPRDOPT($BW69,$BV69,$CG69,2*LN(1+CA69/2),$BY69,$BX69,$BZ69,$AJ69,1,8)+(AJ69/365.25)*CH69/AH69,0)</f>
        <v>#VALUE!</v>
      </c>
      <c r="BO69" s="93" t="e">
        <f aca="false">xSPRDOPT($BW69,$BV69,$CG69,0,$BY69,$BX69,$BZ69,$AJ69,1,0)</f>
        <v>#NAME?</v>
      </c>
      <c r="BP69" s="93"/>
      <c r="BQ69" s="93"/>
      <c r="BR69" s="93"/>
      <c r="BS69" s="101" t="e">
        <f aca="false">G69*AF69*AH69</f>
        <v>#VALUE!</v>
      </c>
      <c r="BV69" s="230" t="n">
        <v>4.40214035809837</v>
      </c>
      <c r="BW69" s="92" t="n">
        <v>4.4155</v>
      </c>
      <c r="BX69" s="93" t="n">
        <v>0.628251079270582</v>
      </c>
      <c r="BY69" s="93" t="n">
        <v>0.621945092170055</v>
      </c>
      <c r="BZ69" s="93" t="n">
        <v>0.99287864325662</v>
      </c>
      <c r="CA69" s="93" t="n">
        <v>0.068263969545907</v>
      </c>
      <c r="CB69" s="93" t="n">
        <v>0.987217950295506</v>
      </c>
      <c r="CC69" s="227" t="n">
        <v>-0.03</v>
      </c>
      <c r="CD69" s="227" t="n">
        <v>0.06</v>
      </c>
      <c r="CE69" s="227" t="n">
        <v>0.175</v>
      </c>
      <c r="CF69" s="227" t="n">
        <v>-0.0075</v>
      </c>
      <c r="CG69" s="227" t="n">
        <v>0.0192</v>
      </c>
      <c r="CH69" s="227" t="n">
        <v>3.06531173566755</v>
      </c>
      <c r="CI69" s="82" t="n">
        <v>4.248</v>
      </c>
    </row>
    <row r="70" customFormat="false" ht="12.75" hidden="false" customHeight="false" outlineLevel="0" collapsed="false">
      <c r="D70" s="83" t="e">
        <f aca="false">D69+AH69</f>
        <v>#VALUE!</v>
      </c>
      <c r="F70" s="84" t="e">
        <f aca="false">VLOOKUP(AG70,$AL$4:$AS$15,2)</f>
        <v>#VALUE!</v>
      </c>
      <c r="G70" s="84" t="e">
        <f aca="false">F70*$AU70</f>
        <v>#VALUE!</v>
      </c>
      <c r="H70" s="85" t="e">
        <f aca="false">(AL70+AM70+AN70)/(1-(AR70))</f>
        <v>#VALUE!</v>
      </c>
      <c r="I70" s="85" t="e">
        <f aca="false">(AL70+AO70+AP70)</f>
        <v>#VALUE!</v>
      </c>
      <c r="K70" s="85" t="e">
        <f aca="false">MAX(((I70-H70)-AQ70)*AH70*AU70,0)</f>
        <v>#VALUE!</v>
      </c>
      <c r="L70" s="220" t="e">
        <f aca="false">MAX(Q70-K70,0)</f>
        <v>#VALUE!</v>
      </c>
      <c r="M70" s="85"/>
      <c r="N70" s="231" t="e">
        <f aca="false">SQRT(($AX70^2*$AE70+$AW70^2*$AI70)/($AE70+$AI70))</f>
        <v>#VALUE!</v>
      </c>
      <c r="O70" s="231" t="e">
        <f aca="false">SQRT(($AY70^2*$AE70+$AW70^2*$AI70)/($AE70+$AI70))</f>
        <v>#VALUE!</v>
      </c>
      <c r="P70" s="94" t="e">
        <f aca="false">(VLOOKUP(AI70,CorrelationTwo,2)*(AW70^2)*AI70+VLOOKUP(D70,CorrelationOne,$AK$9)*AX70*AY70*AE70)/((AI70+AE70)*O70*N70)</f>
        <v>#VALUE!</v>
      </c>
      <c r="Q70" s="220" t="e">
        <f aca="false">xSPRDOPT(I70,H70,AQ70,0,O70,N70,P70,D70-$G$5,1,0)*AH70*AU70</f>
        <v>#VALUE!</v>
      </c>
      <c r="R70" s="223"/>
      <c r="S70" s="87" t="e">
        <f aca="false">xSPRDOPT(I70,H70,AQ70,AT70,O70,N70,P70,D70-$G$5,1,2)*AF70*F70*AH70</f>
        <v>#VALUE!</v>
      </c>
      <c r="T70" s="87" t="e">
        <f aca="false">xSPRDOPT(I70,H70,AQ70,AT70,O70,N70,P70,D70-$G$5,1,1)*AF70*F70*AH70</f>
        <v>#VALUE!</v>
      </c>
      <c r="U70" s="220"/>
      <c r="V70" s="224" t="e">
        <f aca="false">VLOOKUP($AG70,$AL$4:$AS$15,8)*AH70*AU70</f>
        <v>#VALUE!</v>
      </c>
      <c r="W70" s="224"/>
      <c r="X70" s="225" t="e">
        <f aca="false">((BM70*BC70)+(BL70*BB70))*AH70*F70</f>
        <v>#VALUE!</v>
      </c>
      <c r="Y70" s="225" t="e">
        <f aca="false">($F70*$AH70)*((($BG70/2)*($BC70)^2)+(($BF70/2)*($BB70)^2)+($BH70*$BC70*$BB70))</f>
        <v>#VALUE!</v>
      </c>
      <c r="Z70" s="225" t="e">
        <f aca="false">($BI70*$F70*$AH70*($G$5-$BV$5))/365.25</f>
        <v>#VALUE!</v>
      </c>
      <c r="AA70" s="225" t="e">
        <f aca="false">(($BK70*$BE70)+($BJ70*$BD70))*$F70*$AH70*$AF70</f>
        <v>#VALUE!</v>
      </c>
      <c r="AB70" s="225" t="e">
        <f aca="false">BN70*(AT70-CA70)*F70*AH70</f>
        <v>#VALUE!</v>
      </c>
      <c r="AC70" s="225" t="e">
        <f aca="false">BO70*CB70*F70*AH70*CA70*($G$5-$BV$5)/365.25</f>
        <v>#NAME?</v>
      </c>
      <c r="AE70" s="101" t="n">
        <v>15</v>
      </c>
      <c r="AF70" s="101" t="e">
        <f aca="false">IF(AND(D70&gt;=$G$7,D70&lt;=$G$8),1,0)</f>
        <v>#VALUE!</v>
      </c>
      <c r="AG70" s="101" t="e">
        <f aca="false">MONTH(D70)</f>
        <v>#VALUE!</v>
      </c>
      <c r="AH70" s="101" t="e">
        <f aca="false">(EOMONTH(D70,0)-EOMONTH(D70-DAY(D70),0))*AF70</f>
        <v>#VALUE!</v>
      </c>
      <c r="AI70" s="101" t="e">
        <f aca="false">AI69+AH69</f>
        <v>#VALUE!</v>
      </c>
      <c r="AJ70" s="101" t="e">
        <f aca="false">D70-$BV$5</f>
        <v>#VALUE!</v>
      </c>
      <c r="AK70" s="226" t="e">
        <f aca="false">((AL70+AM70+AN70)/(1-0.03))-(AL70+AM70+AN70)</f>
        <v>#VALUE!</v>
      </c>
      <c r="AL70" s="92" t="e">
        <f aca="false">VLOOKUP($D70,CurveTbl,$AK$4)</f>
        <v>#VALUE!</v>
      </c>
      <c r="AM70" s="227" t="e">
        <f aca="false">VLOOKUP($D70,CurveTbl,$AH$3)</f>
        <v>#VALUE!</v>
      </c>
      <c r="AN70" s="227" t="e">
        <f aca="false">VLOOKUP($D70,CurveTbl,$AH$4)+VLOOKUP($AG70,$AL$3:$AS$15,6)</f>
        <v>#VALUE!</v>
      </c>
      <c r="AO70" s="228" t="e">
        <f aca="false">VLOOKUP($D70,CurveTbl,$AH$5)</f>
        <v>#VALUE!</v>
      </c>
      <c r="AP70" s="227" t="e">
        <f aca="false">VLOOKUP($D70,CurveTbl,$AH$6)+VLOOKUP($AG70,$AL$3:$AS$15,7)</f>
        <v>#VALUE!</v>
      </c>
      <c r="AQ70" s="92" t="e">
        <f aca="false">VLOOKUP($AG70,$AL$4:$AS$15,3)+VLOOKUP($AG70,$AL$4:$AS$15,5)+($AH$10*VLOOKUP(D70,GRITable,2))</f>
        <v>#VALUE!</v>
      </c>
      <c r="AR70" s="93" t="e">
        <f aca="false">VLOOKUP($AG70,$AL$4:$AS$15,4)</f>
        <v>#VALUE!</v>
      </c>
      <c r="AS70" s="92" t="e">
        <f aca="false">(AL70+AM70+AN70)*AR70/(1-AR70)</f>
        <v>#VALUE!</v>
      </c>
      <c r="AT70" s="93" t="e">
        <f aca="false">VLOOKUP(D70,CurveTbl,$AK$6)</f>
        <v>#VALUE!</v>
      </c>
      <c r="AU70" s="93" t="e">
        <f aca="false">(1+$AT70/2)^(-2*($D70-$G$5)/365.25)*$AF70</f>
        <v>#VALUE!</v>
      </c>
      <c r="AV70" s="91" t="e">
        <f aca="false">ROUND(G70*AR70,0)</f>
        <v>#VALUE!</v>
      </c>
      <c r="AW70" s="93" t="e">
        <f aca="false">VLOOKUP($D70,CurveTbl,$AK$8)</f>
        <v>#VALUE!</v>
      </c>
      <c r="AX70" s="93" t="e">
        <f aca="false">VLOOKUP($D70,CurveTbl,$AH$7)</f>
        <v>#VALUE!</v>
      </c>
      <c r="AY70" s="93" t="e">
        <f aca="false">VLOOKUP($D70,CurveTbl,$AH$8)</f>
        <v>#VALUE!</v>
      </c>
      <c r="AZ70" s="93"/>
      <c r="BA70" s="229"/>
      <c r="BB70" s="227" t="e">
        <f aca="false">$H70-$BV70</f>
        <v>#VALUE!</v>
      </c>
      <c r="BC70" s="227" t="e">
        <f aca="false">I70-BW70</f>
        <v>#VALUE!</v>
      </c>
      <c r="BD70" s="93" t="e">
        <f aca="false">N70-BX70</f>
        <v>#VALUE!</v>
      </c>
      <c r="BE70" s="93" t="e">
        <f aca="false">O70-BY70</f>
        <v>#VALUE!</v>
      </c>
      <c r="BF70" s="93" t="e">
        <f aca="false">xSPRDOPT($BW70,$BV70,$CG70,0,$BY70,$BX70,$BZ70,$AJ70,1,4)*$CB70</f>
        <v>#NAME?</v>
      </c>
      <c r="BG70" s="93" t="e">
        <f aca="false">xSPRDOPT($BW70,$BV70,$CG70,0,$BY70,$BX70,$BZ70,$AJ70,1,3)*$CB70</f>
        <v>#NAME?</v>
      </c>
      <c r="BH70" s="93" t="e">
        <f aca="false">IF(OR(BF70&lt;&gt;0,BG70&lt;&gt;0),xSPRDOPT($BW70,$BV70,$CG70,0,$BY70,$BX70,$BZ70,$AJ70,1,12)*$CB70,0)</f>
        <v>#NAME?</v>
      </c>
      <c r="BI70" s="93" t="e">
        <f aca="false">xSPRDOPT($BW70,$BV70,$CG70,2*LN(1+CA70/2),$BY70,$BX70,$BZ70,$AJ70,1,9)</f>
        <v>#NAME?</v>
      </c>
      <c r="BJ70" s="93" t="e">
        <f aca="false">xSPRDOPT($BW70,$BV70,$CG70,0,$BY70,$BX70,$BZ70,$AJ70,1,6)*$CB70</f>
        <v>#NAME?</v>
      </c>
      <c r="BK70" s="93" t="e">
        <f aca="false">xSPRDOPT($BW70,$BV70,$CG70,0,$BY70,$BX70,$BZ70,$AJ70,1,5)*$CB70</f>
        <v>#NAME?</v>
      </c>
      <c r="BL70" s="93" t="e">
        <f aca="false">xSPRDOPT(BW70,BV70,CG70,0,BY70,BX70,BZ70,AJ70,1,2)*CB70</f>
        <v>#NAME?</v>
      </c>
      <c r="BM70" s="93" t="e">
        <f aca="false">xSPRDOPT(BW70,BV70,CG70,0,BY70,BX70,BZ70,AJ70,1,1)*CB70</f>
        <v>#NAME?</v>
      </c>
      <c r="BN70" s="93" t="e">
        <f aca="false">IF(AH70&lt;&gt;0,xSPRDOPT($BW70,$BV70,$CG70,2*LN(1+CA70/2),$BY70,$BX70,$BZ70,$AJ70,1,8)+(AJ70/365.25)*CH70/AH70,0)</f>
        <v>#VALUE!</v>
      </c>
      <c r="BO70" s="93" t="e">
        <f aca="false">xSPRDOPT($BW70,$BV70,$CG70,0,$BY70,$BX70,$BZ70,$AJ70,1,0)</f>
        <v>#NAME?</v>
      </c>
      <c r="BP70" s="93"/>
      <c r="BQ70" s="93"/>
      <c r="BR70" s="93"/>
      <c r="BS70" s="101" t="e">
        <f aca="false">G70*AF70*AH70</f>
        <v>#VALUE!</v>
      </c>
      <c r="BV70" s="230" t="n">
        <v>4.40214035809837</v>
      </c>
      <c r="BW70" s="92" t="n">
        <v>4.4155</v>
      </c>
      <c r="BX70" s="93" t="n">
        <v>0.628251079270582</v>
      </c>
      <c r="BY70" s="93" t="n">
        <v>0.621945092170055</v>
      </c>
      <c r="BZ70" s="93" t="n">
        <v>0.99287864325662</v>
      </c>
      <c r="CA70" s="93" t="n">
        <v>0.068263969545907</v>
      </c>
      <c r="CB70" s="93" t="n">
        <v>0.987217950295506</v>
      </c>
      <c r="CC70" s="227" t="n">
        <v>-0.03</v>
      </c>
      <c r="CD70" s="227" t="n">
        <v>0.06</v>
      </c>
      <c r="CE70" s="227" t="n">
        <v>0.175</v>
      </c>
      <c r="CF70" s="227" t="n">
        <v>-0.0075</v>
      </c>
      <c r="CG70" s="227" t="n">
        <v>0.0192</v>
      </c>
      <c r="CH70" s="227" t="n">
        <v>3.06531173566755</v>
      </c>
      <c r="CI70" s="82" t="n">
        <v>4.248</v>
      </c>
    </row>
    <row r="71" customFormat="false" ht="12.75" hidden="false" customHeight="false" outlineLevel="0" collapsed="false">
      <c r="D71" s="83" t="e">
        <f aca="false">D70+AH70</f>
        <v>#VALUE!</v>
      </c>
      <c r="F71" s="84" t="e">
        <f aca="false">VLOOKUP(AG71,$AL$4:$AS$15,2)</f>
        <v>#VALUE!</v>
      </c>
      <c r="G71" s="84" t="e">
        <f aca="false">F71*$AU71</f>
        <v>#VALUE!</v>
      </c>
      <c r="H71" s="85" t="e">
        <f aca="false">(AL71+AM71+AN71)/(1-(AR71))</f>
        <v>#VALUE!</v>
      </c>
      <c r="I71" s="85" t="e">
        <f aca="false">(AL71+AO71+AP71)</f>
        <v>#VALUE!</v>
      </c>
      <c r="K71" s="85" t="e">
        <f aca="false">MAX(((I71-H71)-AQ71)*AH71*AU71,0)</f>
        <v>#VALUE!</v>
      </c>
      <c r="L71" s="220" t="e">
        <f aca="false">MAX(Q71-K71,0)</f>
        <v>#VALUE!</v>
      </c>
      <c r="M71" s="85"/>
      <c r="N71" s="231" t="e">
        <f aca="false">SQRT(($AX71^2*$AE71+$AW71^2*$AI71)/($AE71+$AI71))</f>
        <v>#VALUE!</v>
      </c>
      <c r="O71" s="231" t="e">
        <f aca="false">SQRT(($AY71^2*$AE71+$AW71^2*$AI71)/($AE71+$AI71))</f>
        <v>#VALUE!</v>
      </c>
      <c r="P71" s="94" t="e">
        <f aca="false">(VLOOKUP(AI71,CorrelationTwo,2)*(AW71^2)*AI71+VLOOKUP(D71,CorrelationOne,$AK$9)*AX71*AY71*AE71)/((AI71+AE71)*O71*N71)</f>
        <v>#VALUE!</v>
      </c>
      <c r="Q71" s="220" t="e">
        <f aca="false">xSPRDOPT(I71,H71,AQ71,0,O71,N71,P71,D71-$G$5,1,0)*AH71*AU71</f>
        <v>#VALUE!</v>
      </c>
      <c r="R71" s="223"/>
      <c r="S71" s="87" t="e">
        <f aca="false">xSPRDOPT(I71,H71,AQ71,AT71,O71,N71,P71,D71-$G$5,1,2)*AF71*F71*AH71</f>
        <v>#VALUE!</v>
      </c>
      <c r="T71" s="87" t="e">
        <f aca="false">xSPRDOPT(I71,H71,AQ71,AT71,O71,N71,P71,D71-$G$5,1,1)*AF71*F71*AH71</f>
        <v>#VALUE!</v>
      </c>
      <c r="U71" s="220"/>
      <c r="V71" s="224" t="e">
        <f aca="false">VLOOKUP($AG71,$AL$4:$AS$15,8)*AH71*AU71</f>
        <v>#VALUE!</v>
      </c>
      <c r="W71" s="224"/>
      <c r="X71" s="225" t="e">
        <f aca="false">((BM71*BC71)+(BL71*BB71))*AH71*F71</f>
        <v>#VALUE!</v>
      </c>
      <c r="Y71" s="225" t="e">
        <f aca="false">($F71*$AH71)*((($BG71/2)*($BC71)^2)+(($BF71/2)*($BB71)^2)+($BH71*$BC71*$BB71))</f>
        <v>#VALUE!</v>
      </c>
      <c r="Z71" s="225" t="e">
        <f aca="false">($BI71*$F71*$AH71*($G$5-$BV$5))/365.25</f>
        <v>#VALUE!</v>
      </c>
      <c r="AA71" s="225" t="e">
        <f aca="false">(($BK71*$BE71)+($BJ71*$BD71))*$F71*$AH71*$AF71</f>
        <v>#VALUE!</v>
      </c>
      <c r="AB71" s="225" t="e">
        <f aca="false">BN71*(AT71-CA71)*F71*AH71</f>
        <v>#VALUE!</v>
      </c>
      <c r="AC71" s="225" t="e">
        <f aca="false">BO71*CB71*F71*AH71*CA71*($G$5-$BV$5)/365.25</f>
        <v>#NAME?</v>
      </c>
      <c r="AE71" s="101" t="n">
        <v>15</v>
      </c>
      <c r="AF71" s="101" t="e">
        <f aca="false">IF(AND(D71&gt;=$G$7,D71&lt;=$G$8),1,0)</f>
        <v>#VALUE!</v>
      </c>
      <c r="AG71" s="101" t="e">
        <f aca="false">MONTH(D71)</f>
        <v>#VALUE!</v>
      </c>
      <c r="AH71" s="101" t="e">
        <f aca="false">(EOMONTH(D71,0)-EOMONTH(D71-DAY(D71),0))*AF71</f>
        <v>#VALUE!</v>
      </c>
      <c r="AI71" s="101" t="e">
        <f aca="false">AI70+AH70</f>
        <v>#VALUE!</v>
      </c>
      <c r="AJ71" s="101" t="e">
        <f aca="false">D71-$BV$5</f>
        <v>#VALUE!</v>
      </c>
      <c r="AK71" s="226" t="e">
        <f aca="false">((AL71+AM71+AN71)/(1-0.03))-(AL71+AM71+AN71)</f>
        <v>#VALUE!</v>
      </c>
      <c r="AL71" s="92" t="e">
        <f aca="false">VLOOKUP($D71,CurveTbl,$AK$4)</f>
        <v>#VALUE!</v>
      </c>
      <c r="AM71" s="227" t="e">
        <f aca="false">VLOOKUP($D71,CurveTbl,$AH$3)</f>
        <v>#VALUE!</v>
      </c>
      <c r="AN71" s="227" t="e">
        <f aca="false">VLOOKUP($D71,CurveTbl,$AH$4)+VLOOKUP($AG71,$AL$3:$AS$15,6)</f>
        <v>#VALUE!</v>
      </c>
      <c r="AO71" s="228" t="e">
        <f aca="false">VLOOKUP($D71,CurveTbl,$AH$5)</f>
        <v>#VALUE!</v>
      </c>
      <c r="AP71" s="227" t="e">
        <f aca="false">VLOOKUP($D71,CurveTbl,$AH$6)+VLOOKUP($AG71,$AL$3:$AS$15,7)</f>
        <v>#VALUE!</v>
      </c>
      <c r="AQ71" s="92" t="e">
        <f aca="false">VLOOKUP($AG71,$AL$4:$AS$15,3)+VLOOKUP($AG71,$AL$4:$AS$15,5)+($AH$10*VLOOKUP(D71,GRITable,2))</f>
        <v>#VALUE!</v>
      </c>
      <c r="AR71" s="93" t="e">
        <f aca="false">VLOOKUP($AG71,$AL$4:$AS$15,4)</f>
        <v>#VALUE!</v>
      </c>
      <c r="AS71" s="92" t="e">
        <f aca="false">(AL71+AM71+AN71)*AR71/(1-AR71)</f>
        <v>#VALUE!</v>
      </c>
      <c r="AT71" s="93" t="e">
        <f aca="false">VLOOKUP(D71,CurveTbl,$AK$6)</f>
        <v>#VALUE!</v>
      </c>
      <c r="AU71" s="93" t="e">
        <f aca="false">(1+$AT71/2)^(-2*($D71-$G$5)/365.25)*$AF71</f>
        <v>#VALUE!</v>
      </c>
      <c r="AV71" s="91" t="e">
        <f aca="false">ROUND(G71*AR71,0)</f>
        <v>#VALUE!</v>
      </c>
      <c r="AW71" s="93" t="e">
        <f aca="false">VLOOKUP($D71,CurveTbl,$AK$8)</f>
        <v>#VALUE!</v>
      </c>
      <c r="AX71" s="93" t="e">
        <f aca="false">VLOOKUP($D71,CurveTbl,$AH$7)</f>
        <v>#VALUE!</v>
      </c>
      <c r="AY71" s="93" t="e">
        <f aca="false">VLOOKUP($D71,CurveTbl,$AH$8)</f>
        <v>#VALUE!</v>
      </c>
      <c r="AZ71" s="93"/>
      <c r="BA71" s="229"/>
      <c r="BB71" s="227" t="e">
        <f aca="false">$H71-$BV71</f>
        <v>#VALUE!</v>
      </c>
      <c r="BC71" s="227" t="e">
        <f aca="false">I71-BW71</f>
        <v>#VALUE!</v>
      </c>
      <c r="BD71" s="93" t="e">
        <f aca="false">N71-BX71</f>
        <v>#VALUE!</v>
      </c>
      <c r="BE71" s="93" t="e">
        <f aca="false">O71-BY71</f>
        <v>#VALUE!</v>
      </c>
      <c r="BF71" s="93" t="e">
        <f aca="false">xSPRDOPT($BW71,$BV71,$CG71,0,$BY71,$BX71,$BZ71,$AJ71,1,4)*$CB71</f>
        <v>#NAME?</v>
      </c>
      <c r="BG71" s="93" t="e">
        <f aca="false">xSPRDOPT($BW71,$BV71,$CG71,0,$BY71,$BX71,$BZ71,$AJ71,1,3)*$CB71</f>
        <v>#NAME?</v>
      </c>
      <c r="BH71" s="93" t="e">
        <f aca="false">IF(OR(BF71&lt;&gt;0,BG71&lt;&gt;0),xSPRDOPT($BW71,$BV71,$CG71,0,$BY71,$BX71,$BZ71,$AJ71,1,12)*$CB71,0)</f>
        <v>#NAME?</v>
      </c>
      <c r="BI71" s="93" t="e">
        <f aca="false">xSPRDOPT($BW71,$BV71,$CG71,2*LN(1+CA71/2),$BY71,$BX71,$BZ71,$AJ71,1,9)</f>
        <v>#NAME?</v>
      </c>
      <c r="BJ71" s="93" t="e">
        <f aca="false">xSPRDOPT($BW71,$BV71,$CG71,0,$BY71,$BX71,$BZ71,$AJ71,1,6)*$CB71</f>
        <v>#NAME?</v>
      </c>
      <c r="BK71" s="93" t="e">
        <f aca="false">xSPRDOPT($BW71,$BV71,$CG71,0,$BY71,$BX71,$BZ71,$AJ71,1,5)*$CB71</f>
        <v>#NAME?</v>
      </c>
      <c r="BL71" s="93" t="e">
        <f aca="false">xSPRDOPT(BW71,BV71,CG71,0,BY71,BX71,BZ71,AJ71,1,2)*CB71</f>
        <v>#NAME?</v>
      </c>
      <c r="BM71" s="93" t="e">
        <f aca="false">xSPRDOPT(BW71,BV71,CG71,0,BY71,BX71,BZ71,AJ71,1,1)*CB71</f>
        <v>#NAME?</v>
      </c>
      <c r="BN71" s="93" t="e">
        <f aca="false">IF(AH71&lt;&gt;0,xSPRDOPT($BW71,$BV71,$CG71,2*LN(1+CA71/2),$BY71,$BX71,$BZ71,$AJ71,1,8)+(AJ71/365.25)*CH71/AH71,0)</f>
        <v>#VALUE!</v>
      </c>
      <c r="BO71" s="93" t="e">
        <f aca="false">xSPRDOPT($BW71,$BV71,$CG71,0,$BY71,$BX71,$BZ71,$AJ71,1,0)</f>
        <v>#NAME?</v>
      </c>
      <c r="BP71" s="93"/>
      <c r="BQ71" s="93"/>
      <c r="BR71" s="93"/>
      <c r="BS71" s="101" t="e">
        <f aca="false">G71*AF71*AH71</f>
        <v>#VALUE!</v>
      </c>
      <c r="BV71" s="230" t="n">
        <v>4.40214035809837</v>
      </c>
      <c r="BW71" s="92" t="n">
        <v>4.4155</v>
      </c>
      <c r="BX71" s="93" t="n">
        <v>0.628251079270582</v>
      </c>
      <c r="BY71" s="93" t="n">
        <v>0.621945092170055</v>
      </c>
      <c r="BZ71" s="93" t="n">
        <v>0.99287864325662</v>
      </c>
      <c r="CA71" s="93" t="n">
        <v>0.068263969545907</v>
      </c>
      <c r="CB71" s="93" t="n">
        <v>0.987217950295506</v>
      </c>
      <c r="CC71" s="227" t="n">
        <v>-0.03</v>
      </c>
      <c r="CD71" s="227" t="n">
        <v>0.06</v>
      </c>
      <c r="CE71" s="227" t="n">
        <v>0.175</v>
      </c>
      <c r="CF71" s="227" t="n">
        <v>-0.0075</v>
      </c>
      <c r="CG71" s="227" t="n">
        <v>0.0192</v>
      </c>
      <c r="CH71" s="227" t="n">
        <v>3.06531173566755</v>
      </c>
      <c r="CI71" s="82" t="n">
        <v>4.248</v>
      </c>
    </row>
    <row r="72" customFormat="false" ht="12.75" hidden="false" customHeight="false" outlineLevel="0" collapsed="false">
      <c r="D72" s="83" t="e">
        <f aca="false">D71+AH71</f>
        <v>#VALUE!</v>
      </c>
      <c r="F72" s="84" t="e">
        <f aca="false">VLOOKUP(AG72,$AL$4:$AS$15,2)</f>
        <v>#VALUE!</v>
      </c>
      <c r="G72" s="84" t="e">
        <f aca="false">F72*$AU72</f>
        <v>#VALUE!</v>
      </c>
      <c r="H72" s="85" t="e">
        <f aca="false">(AL72+AM72+AN72)/(1-(AR72))</f>
        <v>#VALUE!</v>
      </c>
      <c r="I72" s="85" t="e">
        <f aca="false">(AL72+AO72+AP72)</f>
        <v>#VALUE!</v>
      </c>
      <c r="K72" s="85" t="e">
        <f aca="false">MAX(((I72-H72)-AQ72)*AH72*AU72,0)</f>
        <v>#VALUE!</v>
      </c>
      <c r="L72" s="220" t="e">
        <f aca="false">MAX(Q72-K72,0)</f>
        <v>#VALUE!</v>
      </c>
      <c r="M72" s="85"/>
      <c r="N72" s="231" t="e">
        <f aca="false">SQRT(($AX72^2*$AE72+$AW72^2*$AI72)/($AE72+$AI72))</f>
        <v>#VALUE!</v>
      </c>
      <c r="O72" s="231" t="e">
        <f aca="false">SQRT(($AY72^2*$AE72+$AW72^2*$AI72)/($AE72+$AI72))</f>
        <v>#VALUE!</v>
      </c>
      <c r="P72" s="94" t="e">
        <f aca="false">(VLOOKUP(AI72,CorrelationTwo,2)*(AW72^2)*AI72+VLOOKUP(D72,CorrelationOne,$AK$9)*AX72*AY72*AE72)/((AI72+AE72)*O72*N72)</f>
        <v>#VALUE!</v>
      </c>
      <c r="Q72" s="220" t="e">
        <f aca="false">xSPRDOPT(I72,H72,AQ72,0,O72,N72,P72,D72-$G$5,1,0)*AH72*AU72</f>
        <v>#VALUE!</v>
      </c>
      <c r="R72" s="223"/>
      <c r="S72" s="87" t="e">
        <f aca="false">xSPRDOPT(I72,H72,AQ72,AT72,O72,N72,P72,D72-$G$5,1,2)*AF72*F72*AH72</f>
        <v>#VALUE!</v>
      </c>
      <c r="T72" s="87" t="e">
        <f aca="false">xSPRDOPT(I72,H72,AQ72,AT72,O72,N72,P72,D72-$G$5,1,1)*AF72*F72*AH72</f>
        <v>#VALUE!</v>
      </c>
      <c r="U72" s="220"/>
      <c r="V72" s="224" t="e">
        <f aca="false">VLOOKUP($AG72,$AL$4:$AS$15,8)*AH72*AU72</f>
        <v>#VALUE!</v>
      </c>
      <c r="W72" s="224"/>
      <c r="X72" s="225" t="e">
        <f aca="false">((BM72*BC72)+(BL72*BB72))*AH72*F72</f>
        <v>#VALUE!</v>
      </c>
      <c r="Y72" s="225" t="e">
        <f aca="false">($F72*$AH72)*((($BG72/2)*($BC72)^2)+(($BF72/2)*($BB72)^2)+($BH72*$BC72*$BB72))</f>
        <v>#VALUE!</v>
      </c>
      <c r="Z72" s="225" t="e">
        <f aca="false">($BI72*$F72*$AH72*($G$5-$BV$5))/365.25</f>
        <v>#VALUE!</v>
      </c>
      <c r="AA72" s="225" t="e">
        <f aca="false">(($BK72*$BE72)+($BJ72*$BD72))*$F72*$AH72*$AF72</f>
        <v>#VALUE!</v>
      </c>
      <c r="AB72" s="225" t="e">
        <f aca="false">BN72*(AT72-CA72)*F72*AH72</f>
        <v>#VALUE!</v>
      </c>
      <c r="AC72" s="225" t="e">
        <f aca="false">BO72*CB72*F72*AH72*CA72*($G$5-$BV$5)/365.25</f>
        <v>#NAME?</v>
      </c>
      <c r="AE72" s="101" t="n">
        <v>15</v>
      </c>
      <c r="AF72" s="101" t="e">
        <f aca="false">IF(AND(D72&gt;=$G$7,D72&lt;=$G$8),1,0)</f>
        <v>#VALUE!</v>
      </c>
      <c r="AG72" s="101" t="e">
        <f aca="false">MONTH(D72)</f>
        <v>#VALUE!</v>
      </c>
      <c r="AH72" s="101" t="e">
        <f aca="false">(EOMONTH(D72,0)-EOMONTH(D72-DAY(D72),0))*AF72</f>
        <v>#VALUE!</v>
      </c>
      <c r="AI72" s="101" t="e">
        <f aca="false">AI71+AH71</f>
        <v>#VALUE!</v>
      </c>
      <c r="AJ72" s="101" t="e">
        <f aca="false">D72-$BV$5</f>
        <v>#VALUE!</v>
      </c>
      <c r="AK72" s="226" t="e">
        <f aca="false">((AL72+AM72+AN72)/(1-0.03))-(AL72+AM72+AN72)</f>
        <v>#VALUE!</v>
      </c>
      <c r="AL72" s="92" t="e">
        <f aca="false">VLOOKUP($D72,CurveTbl,$AK$4)</f>
        <v>#VALUE!</v>
      </c>
      <c r="AM72" s="227" t="e">
        <f aca="false">VLOOKUP($D72,CurveTbl,$AH$3)</f>
        <v>#VALUE!</v>
      </c>
      <c r="AN72" s="227" t="e">
        <f aca="false">VLOOKUP($D72,CurveTbl,$AH$4)+VLOOKUP($AG72,$AL$3:$AS$15,6)</f>
        <v>#VALUE!</v>
      </c>
      <c r="AO72" s="228" t="e">
        <f aca="false">VLOOKUP($D72,CurveTbl,$AH$5)</f>
        <v>#VALUE!</v>
      </c>
      <c r="AP72" s="227" t="e">
        <f aca="false">VLOOKUP($D72,CurveTbl,$AH$6)+VLOOKUP($AG72,$AL$3:$AS$15,7)</f>
        <v>#VALUE!</v>
      </c>
      <c r="AQ72" s="92" t="e">
        <f aca="false">VLOOKUP($AG72,$AL$4:$AS$15,3)+VLOOKUP($AG72,$AL$4:$AS$15,5)+($AH$10*VLOOKUP(D72,GRITable,2))</f>
        <v>#VALUE!</v>
      </c>
      <c r="AR72" s="93" t="e">
        <f aca="false">VLOOKUP($AG72,$AL$4:$AS$15,4)</f>
        <v>#VALUE!</v>
      </c>
      <c r="AS72" s="92" t="e">
        <f aca="false">(AL72+AM72+AN72)*AR72/(1-AR72)</f>
        <v>#VALUE!</v>
      </c>
      <c r="AT72" s="93" t="e">
        <f aca="false">VLOOKUP(D72,CurveTbl,$AK$6)</f>
        <v>#VALUE!</v>
      </c>
      <c r="AU72" s="93" t="e">
        <f aca="false">(1+$AT72/2)^(-2*($D72-$G$5)/365.25)*$AF72</f>
        <v>#VALUE!</v>
      </c>
      <c r="AV72" s="91" t="e">
        <f aca="false">ROUND(G72*AR72,0)</f>
        <v>#VALUE!</v>
      </c>
      <c r="AW72" s="93" t="e">
        <f aca="false">VLOOKUP($D72,CurveTbl,$AK$8)</f>
        <v>#VALUE!</v>
      </c>
      <c r="AX72" s="93" t="e">
        <f aca="false">VLOOKUP($D72,CurveTbl,$AH$7)</f>
        <v>#VALUE!</v>
      </c>
      <c r="AY72" s="93" t="e">
        <f aca="false">VLOOKUP($D72,CurveTbl,$AH$8)</f>
        <v>#VALUE!</v>
      </c>
      <c r="AZ72" s="93"/>
      <c r="BA72" s="229"/>
      <c r="BB72" s="227" t="e">
        <f aca="false">$H72-$BV72</f>
        <v>#VALUE!</v>
      </c>
      <c r="BC72" s="227" t="e">
        <f aca="false">I72-BW72</f>
        <v>#VALUE!</v>
      </c>
      <c r="BD72" s="93" t="e">
        <f aca="false">N72-BX72</f>
        <v>#VALUE!</v>
      </c>
      <c r="BE72" s="93" t="e">
        <f aca="false">O72-BY72</f>
        <v>#VALUE!</v>
      </c>
      <c r="BF72" s="93" t="e">
        <f aca="false">xSPRDOPT($BW72,$BV72,$CG72,0,$BY72,$BX72,$BZ72,$AJ72,1,4)*$CB72</f>
        <v>#NAME?</v>
      </c>
      <c r="BG72" s="93" t="e">
        <f aca="false">xSPRDOPT($BW72,$BV72,$CG72,0,$BY72,$BX72,$BZ72,$AJ72,1,3)*$CB72</f>
        <v>#NAME?</v>
      </c>
      <c r="BH72" s="93" t="e">
        <f aca="false">IF(OR(BF72&lt;&gt;0,BG72&lt;&gt;0),xSPRDOPT($BW72,$BV72,$CG72,0,$BY72,$BX72,$BZ72,$AJ72,1,12)*$CB72,0)</f>
        <v>#NAME?</v>
      </c>
      <c r="BI72" s="93" t="e">
        <f aca="false">xSPRDOPT($BW72,$BV72,$CG72,2*LN(1+CA72/2),$BY72,$BX72,$BZ72,$AJ72,1,9)</f>
        <v>#NAME?</v>
      </c>
      <c r="BJ72" s="93" t="e">
        <f aca="false">xSPRDOPT($BW72,$BV72,$CG72,0,$BY72,$BX72,$BZ72,$AJ72,1,6)*$CB72</f>
        <v>#NAME?</v>
      </c>
      <c r="BK72" s="93" t="e">
        <f aca="false">xSPRDOPT($BW72,$BV72,$CG72,0,$BY72,$BX72,$BZ72,$AJ72,1,5)*$CB72</f>
        <v>#NAME?</v>
      </c>
      <c r="BL72" s="93" t="e">
        <f aca="false">xSPRDOPT(BW72,BV72,CG72,0,BY72,BX72,BZ72,AJ72,1,2)*CB72</f>
        <v>#NAME?</v>
      </c>
      <c r="BM72" s="93" t="e">
        <f aca="false">xSPRDOPT(BW72,BV72,CG72,0,BY72,BX72,BZ72,AJ72,1,1)*CB72</f>
        <v>#NAME?</v>
      </c>
      <c r="BN72" s="93" t="e">
        <f aca="false">IF(AH72&lt;&gt;0,xSPRDOPT($BW72,$BV72,$CG72,2*LN(1+CA72/2),$BY72,$BX72,$BZ72,$AJ72,1,8)+(AJ72/365.25)*CH72/AH72,0)</f>
        <v>#VALUE!</v>
      </c>
      <c r="BO72" s="93" t="e">
        <f aca="false">xSPRDOPT($BW72,$BV72,$CG72,0,$BY72,$BX72,$BZ72,$AJ72,1,0)</f>
        <v>#NAME?</v>
      </c>
      <c r="BP72" s="93"/>
      <c r="BQ72" s="93"/>
      <c r="BR72" s="93"/>
      <c r="BS72" s="101" t="e">
        <f aca="false">G72*AF72*AH72</f>
        <v>#VALUE!</v>
      </c>
      <c r="BV72" s="230" t="n">
        <v>4.40214035809837</v>
      </c>
      <c r="BW72" s="92" t="n">
        <v>4.4155</v>
      </c>
      <c r="BX72" s="93" t="n">
        <v>0.628251079270582</v>
      </c>
      <c r="BY72" s="93" t="n">
        <v>0.621945092170055</v>
      </c>
      <c r="BZ72" s="93" t="n">
        <v>0.99287864325662</v>
      </c>
      <c r="CA72" s="93" t="n">
        <v>0.068263969545907</v>
      </c>
      <c r="CB72" s="93" t="n">
        <v>0.987217950295506</v>
      </c>
      <c r="CC72" s="227" t="n">
        <v>-0.03</v>
      </c>
      <c r="CD72" s="227" t="n">
        <v>0.06</v>
      </c>
      <c r="CE72" s="227" t="n">
        <v>0.175</v>
      </c>
      <c r="CF72" s="227" t="n">
        <v>-0.0075</v>
      </c>
      <c r="CG72" s="227" t="n">
        <v>0.0192</v>
      </c>
      <c r="CH72" s="227" t="n">
        <v>3.06531173566755</v>
      </c>
      <c r="CI72" s="82" t="n">
        <v>4.248</v>
      </c>
    </row>
    <row r="73" customFormat="false" ht="12.75" hidden="false" customHeight="false" outlineLevel="0" collapsed="false">
      <c r="D73" s="83" t="e">
        <f aca="false">D72+AH72</f>
        <v>#VALUE!</v>
      </c>
      <c r="F73" s="84" t="e">
        <f aca="false">VLOOKUP(AG73,$AL$4:$AS$15,2)</f>
        <v>#VALUE!</v>
      </c>
      <c r="G73" s="84" t="e">
        <f aca="false">F73*$AU73</f>
        <v>#VALUE!</v>
      </c>
      <c r="H73" s="85" t="e">
        <f aca="false">(AL73+AM73+AN73)/(1-(AR73))</f>
        <v>#VALUE!</v>
      </c>
      <c r="I73" s="85" t="e">
        <f aca="false">(AL73+AO73+AP73)</f>
        <v>#VALUE!</v>
      </c>
      <c r="K73" s="85" t="e">
        <f aca="false">MAX(((I73-H73)-AQ73)*AH73*AU73,0)</f>
        <v>#VALUE!</v>
      </c>
      <c r="L73" s="220" t="e">
        <f aca="false">MAX(Q73-K73,0)</f>
        <v>#VALUE!</v>
      </c>
      <c r="M73" s="85"/>
      <c r="N73" s="231" t="e">
        <f aca="false">SQRT(($AX73^2*$AE73+$AW73^2*$AI73)/($AE73+$AI73))</f>
        <v>#VALUE!</v>
      </c>
      <c r="O73" s="231" t="e">
        <f aca="false">SQRT(($AY73^2*$AE73+$AW73^2*$AI73)/($AE73+$AI73))</f>
        <v>#VALUE!</v>
      </c>
      <c r="P73" s="94" t="e">
        <f aca="false">(VLOOKUP(AI73,CorrelationTwo,2)*(AW73^2)*AI73+VLOOKUP(D73,CorrelationOne,$AK$9)*AX73*AY73*AE73)/((AI73+AE73)*O73*N73)</f>
        <v>#VALUE!</v>
      </c>
      <c r="Q73" s="220" t="e">
        <f aca="false">xSPRDOPT(I73,H73,AQ73,0,O73,N73,P73,D73-$G$5,1,0)*AH73*AU73</f>
        <v>#VALUE!</v>
      </c>
      <c r="R73" s="223"/>
      <c r="S73" s="87" t="e">
        <f aca="false">xSPRDOPT(I73,H73,AQ73,AT73,O73,N73,P73,D73-$G$5,1,2)*AF73*F73*AH73</f>
        <v>#VALUE!</v>
      </c>
      <c r="T73" s="87" t="e">
        <f aca="false">xSPRDOPT(I73,H73,AQ73,AT73,O73,N73,P73,D73-$G$5,1,1)*AF73*F73*AH73</f>
        <v>#VALUE!</v>
      </c>
      <c r="U73" s="220"/>
      <c r="V73" s="224" t="e">
        <f aca="false">VLOOKUP($AG73,$AL$4:$AS$15,8)*AH73*AU73</f>
        <v>#VALUE!</v>
      </c>
      <c r="W73" s="224"/>
      <c r="X73" s="225" t="e">
        <f aca="false">((BM73*BC73)+(BL73*BB73))*AH73*F73</f>
        <v>#VALUE!</v>
      </c>
      <c r="Y73" s="225" t="e">
        <f aca="false">($F73*$AH73)*((($BG73/2)*($BC73)^2)+(($BF73/2)*($BB73)^2)+($BH73*$BC73*$BB73))</f>
        <v>#VALUE!</v>
      </c>
      <c r="Z73" s="225" t="e">
        <f aca="false">($BI73*$F73*$AH73*($G$5-$BV$5))/365.25</f>
        <v>#VALUE!</v>
      </c>
      <c r="AA73" s="225" t="e">
        <f aca="false">(($BK73*$BE73)+($BJ73*$BD73))*$F73*$AH73*$AF73</f>
        <v>#VALUE!</v>
      </c>
      <c r="AB73" s="225" t="e">
        <f aca="false">BN73*(AT73-CA73)*F73*AH73</f>
        <v>#VALUE!</v>
      </c>
      <c r="AC73" s="225" t="e">
        <f aca="false">BO73*CB73*F73*AH73*CA73*($G$5-$BV$5)/365.25</f>
        <v>#NAME?</v>
      </c>
      <c r="AE73" s="101" t="n">
        <v>15</v>
      </c>
      <c r="AF73" s="101" t="e">
        <f aca="false">IF(AND(D73&gt;=$G$7,D73&lt;=$G$8),1,0)</f>
        <v>#VALUE!</v>
      </c>
      <c r="AG73" s="101" t="e">
        <f aca="false">MONTH(D73)</f>
        <v>#VALUE!</v>
      </c>
      <c r="AH73" s="101" t="e">
        <f aca="false">(EOMONTH(D73,0)-EOMONTH(D73-DAY(D73),0))*AF73</f>
        <v>#VALUE!</v>
      </c>
      <c r="AI73" s="101" t="e">
        <f aca="false">AI72+AH72</f>
        <v>#VALUE!</v>
      </c>
      <c r="AJ73" s="101" t="e">
        <f aca="false">D73-$BV$5</f>
        <v>#VALUE!</v>
      </c>
      <c r="AK73" s="226" t="e">
        <f aca="false">((AL73+AM73+AN73)/(1-0.03))-(AL73+AM73+AN73)</f>
        <v>#VALUE!</v>
      </c>
      <c r="AL73" s="92" t="e">
        <f aca="false">VLOOKUP($D73,CurveTbl,$AK$4)</f>
        <v>#VALUE!</v>
      </c>
      <c r="AM73" s="227" t="e">
        <f aca="false">VLOOKUP($D73,CurveTbl,$AH$3)</f>
        <v>#VALUE!</v>
      </c>
      <c r="AN73" s="227" t="e">
        <f aca="false">VLOOKUP($D73,CurveTbl,$AH$4)+VLOOKUP($AG73,$AL$3:$AS$15,6)</f>
        <v>#VALUE!</v>
      </c>
      <c r="AO73" s="228" t="e">
        <f aca="false">VLOOKUP($D73,CurveTbl,$AH$5)</f>
        <v>#VALUE!</v>
      </c>
      <c r="AP73" s="227" t="e">
        <f aca="false">VLOOKUP($D73,CurveTbl,$AH$6)+VLOOKUP($AG73,$AL$3:$AS$15,7)</f>
        <v>#VALUE!</v>
      </c>
      <c r="AQ73" s="92" t="e">
        <f aca="false">VLOOKUP($AG73,$AL$4:$AS$15,3)+VLOOKUP($AG73,$AL$4:$AS$15,5)+($AH$10*VLOOKUP(D73,GRITable,2))</f>
        <v>#VALUE!</v>
      </c>
      <c r="AR73" s="93" t="e">
        <f aca="false">VLOOKUP($AG73,$AL$4:$AS$15,4)</f>
        <v>#VALUE!</v>
      </c>
      <c r="AS73" s="92" t="e">
        <f aca="false">(AL73+AM73+AN73)*AR73/(1-AR73)</f>
        <v>#VALUE!</v>
      </c>
      <c r="AT73" s="93" t="e">
        <f aca="false">VLOOKUP(D73,CurveTbl,$AK$6)</f>
        <v>#VALUE!</v>
      </c>
      <c r="AU73" s="93" t="e">
        <f aca="false">(1+$AT73/2)^(-2*($D73-$G$5)/365.25)*$AF73</f>
        <v>#VALUE!</v>
      </c>
      <c r="AV73" s="91" t="e">
        <f aca="false">ROUND(G73*AR73,0)</f>
        <v>#VALUE!</v>
      </c>
      <c r="AW73" s="93" t="e">
        <f aca="false">VLOOKUP($D73,CurveTbl,$AK$8)</f>
        <v>#VALUE!</v>
      </c>
      <c r="AX73" s="93" t="e">
        <f aca="false">VLOOKUP($D73,CurveTbl,$AH$7)</f>
        <v>#VALUE!</v>
      </c>
      <c r="AY73" s="93" t="e">
        <f aca="false">VLOOKUP($D73,CurveTbl,$AH$8)</f>
        <v>#VALUE!</v>
      </c>
      <c r="AZ73" s="93"/>
      <c r="BA73" s="229"/>
      <c r="BB73" s="227" t="e">
        <f aca="false">$H73-$BV73</f>
        <v>#VALUE!</v>
      </c>
      <c r="BC73" s="227" t="e">
        <f aca="false">I73-BW73</f>
        <v>#VALUE!</v>
      </c>
      <c r="BD73" s="93" t="e">
        <f aca="false">N73-BX73</f>
        <v>#VALUE!</v>
      </c>
      <c r="BE73" s="93" t="e">
        <f aca="false">O73-BY73</f>
        <v>#VALUE!</v>
      </c>
      <c r="BF73" s="93" t="e">
        <f aca="false">xSPRDOPT($BW73,$BV73,$CG73,0,$BY73,$BX73,$BZ73,$AJ73,1,4)*$CB73</f>
        <v>#NAME?</v>
      </c>
      <c r="BG73" s="93" t="e">
        <f aca="false">xSPRDOPT($BW73,$BV73,$CG73,0,$BY73,$BX73,$BZ73,$AJ73,1,3)*$CB73</f>
        <v>#NAME?</v>
      </c>
      <c r="BH73" s="93" t="e">
        <f aca="false">IF(OR(BF73&lt;&gt;0,BG73&lt;&gt;0),xSPRDOPT($BW73,$BV73,$CG73,0,$BY73,$BX73,$BZ73,$AJ73,1,12)*$CB73,0)</f>
        <v>#NAME?</v>
      </c>
      <c r="BI73" s="93" t="e">
        <f aca="false">xSPRDOPT($BW73,$BV73,$CG73,2*LN(1+CA73/2),$BY73,$BX73,$BZ73,$AJ73,1,9)</f>
        <v>#NAME?</v>
      </c>
      <c r="BJ73" s="93" t="e">
        <f aca="false">xSPRDOPT($BW73,$BV73,$CG73,0,$BY73,$BX73,$BZ73,$AJ73,1,6)*$CB73</f>
        <v>#NAME?</v>
      </c>
      <c r="BK73" s="93" t="e">
        <f aca="false">xSPRDOPT($BW73,$BV73,$CG73,0,$BY73,$BX73,$BZ73,$AJ73,1,5)*$CB73</f>
        <v>#NAME?</v>
      </c>
      <c r="BL73" s="93" t="e">
        <f aca="false">xSPRDOPT(BW73,BV73,CG73,0,BY73,BX73,BZ73,AJ73,1,2)*CB73</f>
        <v>#NAME?</v>
      </c>
      <c r="BM73" s="93" t="e">
        <f aca="false">xSPRDOPT(BW73,BV73,CG73,0,BY73,BX73,BZ73,AJ73,1,1)*CB73</f>
        <v>#NAME?</v>
      </c>
      <c r="BN73" s="93" t="e">
        <f aca="false">IF(AH73&lt;&gt;0,xSPRDOPT($BW73,$BV73,$CG73,2*LN(1+CA73/2),$BY73,$BX73,$BZ73,$AJ73,1,8)+(AJ73/365.25)*CH73/AH73,0)</f>
        <v>#VALUE!</v>
      </c>
      <c r="BO73" s="93" t="e">
        <f aca="false">xSPRDOPT($BW73,$BV73,$CG73,0,$BY73,$BX73,$BZ73,$AJ73,1,0)</f>
        <v>#NAME?</v>
      </c>
      <c r="BP73" s="93"/>
      <c r="BQ73" s="93"/>
      <c r="BR73" s="93"/>
      <c r="BS73" s="101" t="e">
        <f aca="false">G73*AF73*AH73</f>
        <v>#VALUE!</v>
      </c>
      <c r="BV73" s="230" t="n">
        <v>4.40214035809837</v>
      </c>
      <c r="BW73" s="92" t="n">
        <v>4.4155</v>
      </c>
      <c r="BX73" s="93" t="n">
        <v>0.628251079270582</v>
      </c>
      <c r="BY73" s="93" t="n">
        <v>0.621945092170055</v>
      </c>
      <c r="BZ73" s="93" t="n">
        <v>0.99287864325662</v>
      </c>
      <c r="CA73" s="93" t="n">
        <v>0.068263969545907</v>
      </c>
      <c r="CB73" s="93" t="n">
        <v>0.987217950295506</v>
      </c>
      <c r="CC73" s="227" t="n">
        <v>-0.03</v>
      </c>
      <c r="CD73" s="227" t="n">
        <v>0.06</v>
      </c>
      <c r="CE73" s="227" t="n">
        <v>0.175</v>
      </c>
      <c r="CF73" s="227" t="n">
        <v>-0.0075</v>
      </c>
      <c r="CG73" s="227" t="n">
        <v>0.0192</v>
      </c>
      <c r="CH73" s="227" t="n">
        <v>3.06531173566755</v>
      </c>
      <c r="CI73" s="82" t="n">
        <v>4.248</v>
      </c>
    </row>
    <row r="74" customFormat="false" ht="12.75" hidden="false" customHeight="false" outlineLevel="0" collapsed="false">
      <c r="D74" s="83" t="e">
        <f aca="false">D73+AH73</f>
        <v>#VALUE!</v>
      </c>
      <c r="F74" s="84" t="e">
        <f aca="false">VLOOKUP(AG74,$AL$4:$AS$15,2)</f>
        <v>#VALUE!</v>
      </c>
      <c r="G74" s="84" t="e">
        <f aca="false">F74*$AU74</f>
        <v>#VALUE!</v>
      </c>
      <c r="H74" s="85" t="e">
        <f aca="false">(AL74+AM74+AN74)/(1-(AR74))</f>
        <v>#VALUE!</v>
      </c>
      <c r="I74" s="85" t="e">
        <f aca="false">(AL74+AO74+AP74)</f>
        <v>#VALUE!</v>
      </c>
      <c r="K74" s="85" t="e">
        <f aca="false">MAX(((I74-H74)-AQ74)*AH74*AU74,0)</f>
        <v>#VALUE!</v>
      </c>
      <c r="L74" s="220" t="e">
        <f aca="false">MAX(Q74-K74,0)</f>
        <v>#VALUE!</v>
      </c>
      <c r="M74" s="85"/>
      <c r="N74" s="231" t="e">
        <f aca="false">SQRT(($AX74^2*$AE74+$AW74^2*$AI74)/($AE74+$AI74))</f>
        <v>#VALUE!</v>
      </c>
      <c r="O74" s="231" t="e">
        <f aca="false">SQRT(($AY74^2*$AE74+$AW74^2*$AI74)/($AE74+$AI74))</f>
        <v>#VALUE!</v>
      </c>
      <c r="P74" s="94" t="e">
        <f aca="false">(VLOOKUP(AI74,CorrelationTwo,2)*(AW74^2)*AI74+VLOOKUP(D74,CorrelationOne,$AK$9)*AX74*AY74*AE74)/((AI74+AE74)*O74*N74)</f>
        <v>#VALUE!</v>
      </c>
      <c r="Q74" s="220" t="e">
        <f aca="false">xSPRDOPT(I74,H74,AQ74,0,O74,N74,P74,D74-$G$5,1,0)*AH74*AU74</f>
        <v>#VALUE!</v>
      </c>
      <c r="R74" s="223"/>
      <c r="S74" s="87" t="e">
        <f aca="false">xSPRDOPT(I74,H74,AQ74,AT74,O74,N74,P74,D74-$G$5,1,2)*AF74*F74*AH74</f>
        <v>#VALUE!</v>
      </c>
      <c r="T74" s="87" t="e">
        <f aca="false">xSPRDOPT(I74,H74,AQ74,AT74,O74,N74,P74,D74-$G$5,1,1)*AF74*F74*AH74</f>
        <v>#VALUE!</v>
      </c>
      <c r="U74" s="220"/>
      <c r="V74" s="224" t="e">
        <f aca="false">VLOOKUP($AG74,$AL$4:$AS$15,8)*AH74*AU74</f>
        <v>#VALUE!</v>
      </c>
      <c r="W74" s="224"/>
      <c r="X74" s="225" t="e">
        <f aca="false">((BM74*BC74)+(BL74*BB74))*AH74*F74</f>
        <v>#VALUE!</v>
      </c>
      <c r="Y74" s="225" t="e">
        <f aca="false">($F74*$AH74)*((($BG74/2)*($BC74)^2)+(($BF74/2)*($BB74)^2)+($BH74*$BC74*$BB74))</f>
        <v>#VALUE!</v>
      </c>
      <c r="Z74" s="225" t="e">
        <f aca="false">($BI74*$F74*$AH74*($G$5-$BV$5))/365.25</f>
        <v>#VALUE!</v>
      </c>
      <c r="AA74" s="225" t="e">
        <f aca="false">(($BK74*$BE74)+($BJ74*$BD74))*$F74*$AH74*$AF74</f>
        <v>#VALUE!</v>
      </c>
      <c r="AB74" s="225" t="e">
        <f aca="false">BN74*(AT74-CA74)*F74*AH74</f>
        <v>#VALUE!</v>
      </c>
      <c r="AC74" s="225" t="e">
        <f aca="false">BO74*CB74*F74*AH74*CA74*($G$5-$BV$5)/365.25</f>
        <v>#NAME?</v>
      </c>
      <c r="AE74" s="101" t="n">
        <v>15</v>
      </c>
      <c r="AF74" s="101" t="e">
        <f aca="false">IF(AND(D74&gt;=$G$7,D74&lt;=$G$8),1,0)</f>
        <v>#VALUE!</v>
      </c>
      <c r="AG74" s="101" t="e">
        <f aca="false">MONTH(D74)</f>
        <v>#VALUE!</v>
      </c>
      <c r="AH74" s="101" t="e">
        <f aca="false">(EOMONTH(D74,0)-EOMONTH(D74-DAY(D74),0))*AF74</f>
        <v>#VALUE!</v>
      </c>
      <c r="AI74" s="101" t="e">
        <f aca="false">AI73+AH73</f>
        <v>#VALUE!</v>
      </c>
      <c r="AJ74" s="101" t="e">
        <f aca="false">D74-$BV$5</f>
        <v>#VALUE!</v>
      </c>
      <c r="AK74" s="226" t="e">
        <f aca="false">((AL74+AM74+AN74)/(1-0.03))-(AL74+AM74+AN74)</f>
        <v>#VALUE!</v>
      </c>
      <c r="AL74" s="92" t="e">
        <f aca="false">VLOOKUP($D74,CurveTbl,$AK$4)</f>
        <v>#VALUE!</v>
      </c>
      <c r="AM74" s="227" t="e">
        <f aca="false">VLOOKUP($D74,CurveTbl,$AH$3)</f>
        <v>#VALUE!</v>
      </c>
      <c r="AN74" s="227" t="e">
        <f aca="false">VLOOKUP($D74,CurveTbl,$AH$4)+VLOOKUP($AG74,$AL$3:$AS$15,6)</f>
        <v>#VALUE!</v>
      </c>
      <c r="AO74" s="228" t="e">
        <f aca="false">VLOOKUP($D74,CurveTbl,$AH$5)</f>
        <v>#VALUE!</v>
      </c>
      <c r="AP74" s="227" t="e">
        <f aca="false">VLOOKUP($D74,CurveTbl,$AH$6)+VLOOKUP($AG74,$AL$3:$AS$15,7)</f>
        <v>#VALUE!</v>
      </c>
      <c r="AQ74" s="92" t="e">
        <f aca="false">VLOOKUP($AG74,$AL$4:$AS$15,3)+VLOOKUP($AG74,$AL$4:$AS$15,5)+($AH$10*VLOOKUP(D74,GRITable,2))</f>
        <v>#VALUE!</v>
      </c>
      <c r="AR74" s="93" t="e">
        <f aca="false">VLOOKUP($AG74,$AL$4:$AS$15,4)</f>
        <v>#VALUE!</v>
      </c>
      <c r="AS74" s="92" t="e">
        <f aca="false">(AL74+AM74+AN74)*AR74/(1-AR74)</f>
        <v>#VALUE!</v>
      </c>
      <c r="AT74" s="93" t="e">
        <f aca="false">VLOOKUP(D74,CurveTbl,$AK$6)</f>
        <v>#VALUE!</v>
      </c>
      <c r="AU74" s="93" t="e">
        <f aca="false">(1+$AT74/2)^(-2*($D74-$G$5)/365.25)*$AF74</f>
        <v>#VALUE!</v>
      </c>
      <c r="AV74" s="91" t="e">
        <f aca="false">ROUND(G74*AR74,0)</f>
        <v>#VALUE!</v>
      </c>
      <c r="AW74" s="93" t="e">
        <f aca="false">VLOOKUP($D74,CurveTbl,$AK$8)</f>
        <v>#VALUE!</v>
      </c>
      <c r="AX74" s="93" t="e">
        <f aca="false">VLOOKUP($D74,CurveTbl,$AH$7)</f>
        <v>#VALUE!</v>
      </c>
      <c r="AY74" s="93" t="e">
        <f aca="false">VLOOKUP($D74,CurveTbl,$AH$8)</f>
        <v>#VALUE!</v>
      </c>
      <c r="AZ74" s="93"/>
      <c r="BA74" s="229"/>
      <c r="BB74" s="227" t="e">
        <f aca="false">$H74-$BV74</f>
        <v>#VALUE!</v>
      </c>
      <c r="BC74" s="227" t="e">
        <f aca="false">I74-BW74</f>
        <v>#VALUE!</v>
      </c>
      <c r="BD74" s="93" t="e">
        <f aca="false">N74-BX74</f>
        <v>#VALUE!</v>
      </c>
      <c r="BE74" s="93" t="e">
        <f aca="false">O74-BY74</f>
        <v>#VALUE!</v>
      </c>
      <c r="BF74" s="93" t="e">
        <f aca="false">xSPRDOPT($BW74,$BV74,$CG74,0,$BY74,$BX74,$BZ74,$AJ74,1,4)*$CB74</f>
        <v>#NAME?</v>
      </c>
      <c r="BG74" s="93" t="e">
        <f aca="false">xSPRDOPT($BW74,$BV74,$CG74,0,$BY74,$BX74,$BZ74,$AJ74,1,3)*$CB74</f>
        <v>#NAME?</v>
      </c>
      <c r="BH74" s="93" t="e">
        <f aca="false">IF(OR(BF74&lt;&gt;0,BG74&lt;&gt;0),xSPRDOPT($BW74,$BV74,$CG74,0,$BY74,$BX74,$BZ74,$AJ74,1,12)*$CB74,0)</f>
        <v>#NAME?</v>
      </c>
      <c r="BI74" s="93" t="e">
        <f aca="false">xSPRDOPT($BW74,$BV74,$CG74,2*LN(1+CA74/2),$BY74,$BX74,$BZ74,$AJ74,1,9)</f>
        <v>#NAME?</v>
      </c>
      <c r="BJ74" s="93" t="e">
        <f aca="false">xSPRDOPT($BW74,$BV74,$CG74,0,$BY74,$BX74,$BZ74,$AJ74,1,6)*$CB74</f>
        <v>#NAME?</v>
      </c>
      <c r="BK74" s="93" t="e">
        <f aca="false">xSPRDOPT($BW74,$BV74,$CG74,0,$BY74,$BX74,$BZ74,$AJ74,1,5)*$CB74</f>
        <v>#NAME?</v>
      </c>
      <c r="BL74" s="93" t="e">
        <f aca="false">xSPRDOPT(BW74,BV74,CG74,0,BY74,BX74,BZ74,AJ74,1,2)*CB74</f>
        <v>#NAME?</v>
      </c>
      <c r="BM74" s="93" t="e">
        <f aca="false">xSPRDOPT(BW74,BV74,CG74,0,BY74,BX74,BZ74,AJ74,1,1)*CB74</f>
        <v>#NAME?</v>
      </c>
      <c r="BN74" s="93" t="e">
        <f aca="false">IF(AH74&lt;&gt;0,xSPRDOPT($BW74,$BV74,$CG74,2*LN(1+CA74/2),$BY74,$BX74,$BZ74,$AJ74,1,8)+(AJ74/365.25)*CH74/AH74,0)</f>
        <v>#VALUE!</v>
      </c>
      <c r="BO74" s="93" t="e">
        <f aca="false">xSPRDOPT($BW74,$BV74,$CG74,0,$BY74,$BX74,$BZ74,$AJ74,1,0)</f>
        <v>#NAME?</v>
      </c>
      <c r="BP74" s="93"/>
      <c r="BQ74" s="93"/>
      <c r="BR74" s="93"/>
      <c r="BS74" s="101" t="e">
        <f aca="false">G74*AF74*AH74</f>
        <v>#VALUE!</v>
      </c>
      <c r="BV74" s="230" t="n">
        <v>4.40214035809837</v>
      </c>
      <c r="BW74" s="92" t="n">
        <v>4.4155</v>
      </c>
      <c r="BX74" s="93" t="n">
        <v>0.628251079270582</v>
      </c>
      <c r="BY74" s="93" t="n">
        <v>0.621945092170055</v>
      </c>
      <c r="BZ74" s="93" t="n">
        <v>0.99287864325662</v>
      </c>
      <c r="CA74" s="93" t="n">
        <v>0.068263969545907</v>
      </c>
      <c r="CB74" s="93" t="n">
        <v>0.987217950295506</v>
      </c>
      <c r="CC74" s="227" t="n">
        <v>-0.03</v>
      </c>
      <c r="CD74" s="227" t="n">
        <v>0.06</v>
      </c>
      <c r="CE74" s="227" t="n">
        <v>0.175</v>
      </c>
      <c r="CF74" s="227" t="n">
        <v>-0.0075</v>
      </c>
      <c r="CG74" s="227" t="n">
        <v>0.0192</v>
      </c>
      <c r="CH74" s="227" t="n">
        <v>3.06531173566755</v>
      </c>
      <c r="CI74" s="82" t="n">
        <v>4.248</v>
      </c>
    </row>
    <row r="75" customFormat="false" ht="12.75" hidden="false" customHeight="false" outlineLevel="0" collapsed="false">
      <c r="D75" s="83" t="e">
        <f aca="false">D74+AH74</f>
        <v>#VALUE!</v>
      </c>
      <c r="F75" s="84" t="e">
        <f aca="false">VLOOKUP(AG75,$AL$4:$AS$15,2)</f>
        <v>#VALUE!</v>
      </c>
      <c r="G75" s="84" t="e">
        <f aca="false">F75*$AU75</f>
        <v>#VALUE!</v>
      </c>
      <c r="H75" s="85" t="e">
        <f aca="false">(AL75+AM75+AN75)/(1-(AR75))</f>
        <v>#VALUE!</v>
      </c>
      <c r="I75" s="85" t="e">
        <f aca="false">(AL75+AO75+AP75)</f>
        <v>#VALUE!</v>
      </c>
      <c r="K75" s="85" t="e">
        <f aca="false">MAX(((I75-H75)-AQ75)*AH75*AU75,0)</f>
        <v>#VALUE!</v>
      </c>
      <c r="L75" s="220" t="e">
        <f aca="false">MAX(Q75-K75,0)</f>
        <v>#VALUE!</v>
      </c>
      <c r="M75" s="85"/>
      <c r="N75" s="231" t="e">
        <f aca="false">SQRT(($AX75^2*$AE75+$AW75^2*$AI75)/($AE75+$AI75))</f>
        <v>#VALUE!</v>
      </c>
      <c r="O75" s="231" t="e">
        <f aca="false">SQRT(($AY75^2*$AE75+$AW75^2*$AI75)/($AE75+$AI75))</f>
        <v>#VALUE!</v>
      </c>
      <c r="P75" s="94" t="e">
        <f aca="false">(VLOOKUP(AI75,CorrelationTwo,2)*(AW75^2)*AI75+VLOOKUP(D75,CorrelationOne,$AK$9)*AX75*AY75*AE75)/((AI75+AE75)*O75*N75)</f>
        <v>#VALUE!</v>
      </c>
      <c r="Q75" s="220" t="e">
        <f aca="false">xSPRDOPT(I75,H75,AQ75,0,O75,N75,P75,D75-$G$5,1,0)*AH75*AU75</f>
        <v>#VALUE!</v>
      </c>
      <c r="R75" s="223"/>
      <c r="S75" s="87" t="e">
        <f aca="false">xSPRDOPT(I75,H75,AQ75,AT75,O75,N75,P75,D75-$G$5,1,2)*AF75*F75*AH75</f>
        <v>#VALUE!</v>
      </c>
      <c r="T75" s="87" t="e">
        <f aca="false">xSPRDOPT(I75,H75,AQ75,AT75,O75,N75,P75,D75-$G$5,1,1)*AF75*F75*AH75</f>
        <v>#VALUE!</v>
      </c>
      <c r="U75" s="220"/>
      <c r="V75" s="224" t="e">
        <f aca="false">VLOOKUP($AG75,$AL$4:$AS$15,8)*AH75*AU75</f>
        <v>#VALUE!</v>
      </c>
      <c r="W75" s="224"/>
      <c r="X75" s="225" t="e">
        <f aca="false">((BM75*BC75)+(BL75*BB75))*AH75*F75</f>
        <v>#VALUE!</v>
      </c>
      <c r="Y75" s="225" t="e">
        <f aca="false">($F75*$AH75)*((($BG75/2)*($BC75)^2)+(($BF75/2)*($BB75)^2)+($BH75*$BC75*$BB75))</f>
        <v>#VALUE!</v>
      </c>
      <c r="Z75" s="225" t="e">
        <f aca="false">($BI75*$F75*$AH75*($G$5-$BV$5))/365.25</f>
        <v>#VALUE!</v>
      </c>
      <c r="AA75" s="225" t="e">
        <f aca="false">(($BK75*$BE75)+($BJ75*$BD75))*$F75*$AH75*$AF75</f>
        <v>#VALUE!</v>
      </c>
      <c r="AB75" s="225" t="e">
        <f aca="false">BN75*(AT75-CA75)*F75*AH75</f>
        <v>#VALUE!</v>
      </c>
      <c r="AC75" s="225" t="e">
        <f aca="false">BO75*CB75*F75*AH75*CA75*($G$5-$BV$5)/365.25</f>
        <v>#NAME?</v>
      </c>
      <c r="AE75" s="101" t="n">
        <v>15</v>
      </c>
      <c r="AF75" s="101" t="e">
        <f aca="false">IF(AND(D75&gt;=$G$7,D75&lt;=$G$8),1,0)</f>
        <v>#VALUE!</v>
      </c>
      <c r="AG75" s="101" t="e">
        <f aca="false">MONTH(D75)</f>
        <v>#VALUE!</v>
      </c>
      <c r="AH75" s="101" t="e">
        <f aca="false">(EOMONTH(D75,0)-EOMONTH(D75-DAY(D75),0))*AF75</f>
        <v>#VALUE!</v>
      </c>
      <c r="AI75" s="101" t="e">
        <f aca="false">AI74+AH74</f>
        <v>#VALUE!</v>
      </c>
      <c r="AJ75" s="101" t="e">
        <f aca="false">D75-$BV$5</f>
        <v>#VALUE!</v>
      </c>
      <c r="AK75" s="226" t="e">
        <f aca="false">((AL75+AM75+AN75)/(1-0.03))-(AL75+AM75+AN75)</f>
        <v>#VALUE!</v>
      </c>
      <c r="AL75" s="92" t="e">
        <f aca="false">VLOOKUP($D75,CurveTbl,$AK$4)</f>
        <v>#VALUE!</v>
      </c>
      <c r="AM75" s="227" t="e">
        <f aca="false">VLOOKUP($D75,CurveTbl,$AH$3)</f>
        <v>#VALUE!</v>
      </c>
      <c r="AN75" s="227" t="e">
        <f aca="false">VLOOKUP($D75,CurveTbl,$AH$4)+VLOOKUP($AG75,$AL$3:$AS$15,6)</f>
        <v>#VALUE!</v>
      </c>
      <c r="AO75" s="228" t="e">
        <f aca="false">VLOOKUP($D75,CurveTbl,$AH$5)</f>
        <v>#VALUE!</v>
      </c>
      <c r="AP75" s="227" t="e">
        <f aca="false">VLOOKUP($D75,CurveTbl,$AH$6)+VLOOKUP($AG75,$AL$3:$AS$15,7)</f>
        <v>#VALUE!</v>
      </c>
      <c r="AQ75" s="92" t="e">
        <f aca="false">VLOOKUP($AG75,$AL$4:$AS$15,3)+VLOOKUP($AG75,$AL$4:$AS$15,5)+($AH$10*VLOOKUP(D75,GRITable,2))</f>
        <v>#VALUE!</v>
      </c>
      <c r="AR75" s="93" t="e">
        <f aca="false">VLOOKUP($AG75,$AL$4:$AS$15,4)</f>
        <v>#VALUE!</v>
      </c>
      <c r="AS75" s="92" t="e">
        <f aca="false">(AL75+AM75+AN75)*AR75/(1-AR75)</f>
        <v>#VALUE!</v>
      </c>
      <c r="AT75" s="93" t="e">
        <f aca="false">VLOOKUP(D75,CurveTbl,$AK$6)</f>
        <v>#VALUE!</v>
      </c>
      <c r="AU75" s="93" t="e">
        <f aca="false">(1+$AT75/2)^(-2*($D75-$G$5)/365.25)*$AF75</f>
        <v>#VALUE!</v>
      </c>
      <c r="AV75" s="91" t="e">
        <f aca="false">ROUND(G75*AR75,0)</f>
        <v>#VALUE!</v>
      </c>
      <c r="AW75" s="93" t="e">
        <f aca="false">VLOOKUP($D75,CurveTbl,$AK$8)</f>
        <v>#VALUE!</v>
      </c>
      <c r="AX75" s="93" t="e">
        <f aca="false">VLOOKUP($D75,CurveTbl,$AH$7)</f>
        <v>#VALUE!</v>
      </c>
      <c r="AY75" s="93" t="e">
        <f aca="false">VLOOKUP($D75,CurveTbl,$AH$8)</f>
        <v>#VALUE!</v>
      </c>
      <c r="AZ75" s="93"/>
      <c r="BA75" s="229"/>
      <c r="BB75" s="227" t="e">
        <f aca="false">$H75-$BV75</f>
        <v>#VALUE!</v>
      </c>
      <c r="BC75" s="227" t="e">
        <f aca="false">I75-BW75</f>
        <v>#VALUE!</v>
      </c>
      <c r="BD75" s="93" t="e">
        <f aca="false">N75-BX75</f>
        <v>#VALUE!</v>
      </c>
      <c r="BE75" s="93" t="e">
        <f aca="false">O75-BY75</f>
        <v>#VALUE!</v>
      </c>
      <c r="BF75" s="93" t="e">
        <f aca="false">xSPRDOPT($BW75,$BV75,$CG75,0,$BY75,$BX75,$BZ75,$AJ75,1,4)*$CB75</f>
        <v>#NAME?</v>
      </c>
      <c r="BG75" s="93" t="e">
        <f aca="false">xSPRDOPT($BW75,$BV75,$CG75,0,$BY75,$BX75,$BZ75,$AJ75,1,3)*$CB75</f>
        <v>#NAME?</v>
      </c>
      <c r="BH75" s="93" t="e">
        <f aca="false">IF(OR(BF75&lt;&gt;0,BG75&lt;&gt;0),xSPRDOPT($BW75,$BV75,$CG75,0,$BY75,$BX75,$BZ75,$AJ75,1,12)*$CB75,0)</f>
        <v>#NAME?</v>
      </c>
      <c r="BI75" s="93" t="e">
        <f aca="false">xSPRDOPT($BW75,$BV75,$CG75,2*LN(1+CA75/2),$BY75,$BX75,$BZ75,$AJ75,1,9)</f>
        <v>#NAME?</v>
      </c>
      <c r="BJ75" s="93" t="e">
        <f aca="false">xSPRDOPT($BW75,$BV75,$CG75,0,$BY75,$BX75,$BZ75,$AJ75,1,6)*$CB75</f>
        <v>#NAME?</v>
      </c>
      <c r="BK75" s="93" t="e">
        <f aca="false">xSPRDOPT($BW75,$BV75,$CG75,0,$BY75,$BX75,$BZ75,$AJ75,1,5)*$CB75</f>
        <v>#NAME?</v>
      </c>
      <c r="BL75" s="93" t="e">
        <f aca="false">xSPRDOPT(BW75,BV75,CG75,0,BY75,BX75,BZ75,AJ75,1,2)*CB75</f>
        <v>#NAME?</v>
      </c>
      <c r="BM75" s="93" t="e">
        <f aca="false">xSPRDOPT(BW75,BV75,CG75,0,BY75,BX75,BZ75,AJ75,1,1)*CB75</f>
        <v>#NAME?</v>
      </c>
      <c r="BN75" s="93" t="e">
        <f aca="false">IF(AH75&lt;&gt;0,xSPRDOPT($BW75,$BV75,$CG75,2*LN(1+CA75/2),$BY75,$BX75,$BZ75,$AJ75,1,8)+(AJ75/365.25)*CH75/AH75,0)</f>
        <v>#VALUE!</v>
      </c>
      <c r="BO75" s="93" t="e">
        <f aca="false">xSPRDOPT($BW75,$BV75,$CG75,0,$BY75,$BX75,$BZ75,$AJ75,1,0)</f>
        <v>#NAME?</v>
      </c>
      <c r="BP75" s="93"/>
      <c r="BQ75" s="93"/>
      <c r="BR75" s="93"/>
      <c r="BS75" s="101" t="e">
        <f aca="false">G75*AF75*AH75</f>
        <v>#VALUE!</v>
      </c>
      <c r="BV75" s="230" t="n">
        <v>4.40214035809837</v>
      </c>
      <c r="BW75" s="92" t="n">
        <v>4.4155</v>
      </c>
      <c r="BX75" s="93" t="n">
        <v>0.628251079270582</v>
      </c>
      <c r="BY75" s="93" t="n">
        <v>0.621945092170055</v>
      </c>
      <c r="BZ75" s="93" t="n">
        <v>0.99287864325662</v>
      </c>
      <c r="CA75" s="93" t="n">
        <v>0.068263969545907</v>
      </c>
      <c r="CB75" s="93" t="n">
        <v>0.987217950295506</v>
      </c>
      <c r="CC75" s="227" t="n">
        <v>-0.03</v>
      </c>
      <c r="CD75" s="227" t="n">
        <v>0.06</v>
      </c>
      <c r="CE75" s="227" t="n">
        <v>0.175</v>
      </c>
      <c r="CF75" s="227" t="n">
        <v>-0.0075</v>
      </c>
      <c r="CG75" s="227" t="n">
        <v>0.0192</v>
      </c>
      <c r="CH75" s="227" t="n">
        <v>3.06531173566755</v>
      </c>
      <c r="CI75" s="82" t="n">
        <v>4.248</v>
      </c>
    </row>
    <row r="76" customFormat="false" ht="12.75" hidden="false" customHeight="false" outlineLevel="0" collapsed="false">
      <c r="D76" s="83" t="e">
        <f aca="false">D75+AH75</f>
        <v>#VALUE!</v>
      </c>
      <c r="F76" s="84" t="e">
        <f aca="false">VLOOKUP(AG76,$AL$4:$AS$15,2)</f>
        <v>#VALUE!</v>
      </c>
      <c r="G76" s="84" t="e">
        <f aca="false">F76*$AU76</f>
        <v>#VALUE!</v>
      </c>
      <c r="H76" s="85" t="e">
        <f aca="false">(AL76+AM76+AN76)/(1-(AR76))</f>
        <v>#VALUE!</v>
      </c>
      <c r="I76" s="85" t="e">
        <f aca="false">(AL76+AO76+AP76)</f>
        <v>#VALUE!</v>
      </c>
      <c r="K76" s="85" t="e">
        <f aca="false">MAX(((I76-H76)-AQ76)*AH76*AU76,0)</f>
        <v>#VALUE!</v>
      </c>
      <c r="L76" s="220" t="e">
        <f aca="false">MAX(Q76-K76,0)</f>
        <v>#VALUE!</v>
      </c>
      <c r="M76" s="85"/>
      <c r="N76" s="231" t="e">
        <f aca="false">SQRT(($AX76^2*$AE76+$AW76^2*$AI76)/($AE76+$AI76))</f>
        <v>#VALUE!</v>
      </c>
      <c r="O76" s="231" t="e">
        <f aca="false">SQRT(($AY76^2*$AE76+$AW76^2*$AI76)/($AE76+$AI76))</f>
        <v>#VALUE!</v>
      </c>
      <c r="P76" s="94" t="e">
        <f aca="false">(VLOOKUP(AI76,CorrelationTwo,2)*(AW76^2)*AI76+VLOOKUP(D76,CorrelationOne,$AK$9)*AX76*AY76*AE76)/((AI76+AE76)*O76*N76)</f>
        <v>#VALUE!</v>
      </c>
      <c r="Q76" s="220" t="e">
        <f aca="false">xSPRDOPT(I76,H76,AQ76,0,O76,N76,P76,D76-$G$5,1,0)*AH76*AU76</f>
        <v>#VALUE!</v>
      </c>
      <c r="R76" s="223"/>
      <c r="S76" s="87" t="e">
        <f aca="false">xSPRDOPT(I76,H76,AQ76,AT76,O76,N76,P76,D76-$G$5,1,2)*AF76*F76*AH76</f>
        <v>#VALUE!</v>
      </c>
      <c r="T76" s="87" t="e">
        <f aca="false">xSPRDOPT(I76,H76,AQ76,AT76,O76,N76,P76,D76-$G$5,1,1)*AF76*F76*AH76</f>
        <v>#VALUE!</v>
      </c>
      <c r="U76" s="220"/>
      <c r="V76" s="224" t="e">
        <f aca="false">VLOOKUP($AG76,$AL$4:$AS$15,8)*AH76*AU76</f>
        <v>#VALUE!</v>
      </c>
      <c r="W76" s="224"/>
      <c r="X76" s="225" t="e">
        <f aca="false">((BM76*BC76)+(BL76*BB76))*AH76*F76</f>
        <v>#VALUE!</v>
      </c>
      <c r="Y76" s="225" t="e">
        <f aca="false">($F76*$AH76)*((($BG76/2)*($BC76)^2)+(($BF76/2)*($BB76)^2)+($BH76*$BC76*$BB76))</f>
        <v>#VALUE!</v>
      </c>
      <c r="Z76" s="225" t="e">
        <f aca="false">($BI76*$F76*$AH76*($G$5-$BV$5))/365.25</f>
        <v>#VALUE!</v>
      </c>
      <c r="AA76" s="225" t="e">
        <f aca="false">(($BK76*$BE76)+($BJ76*$BD76))*$F76*$AH76*$AF76</f>
        <v>#VALUE!</v>
      </c>
      <c r="AB76" s="225" t="e">
        <f aca="false">BN76*(AT76-CA76)*F76*AH76</f>
        <v>#VALUE!</v>
      </c>
      <c r="AC76" s="225" t="e">
        <f aca="false">BO76*CB76*F76*AH76*CA76*($G$5-$BV$5)/365.25</f>
        <v>#NAME?</v>
      </c>
      <c r="AE76" s="101" t="n">
        <v>15</v>
      </c>
      <c r="AF76" s="101" t="e">
        <f aca="false">IF(AND(D76&gt;=$G$7,D76&lt;=$G$8),1,0)</f>
        <v>#VALUE!</v>
      </c>
      <c r="AG76" s="101" t="e">
        <f aca="false">MONTH(D76)</f>
        <v>#VALUE!</v>
      </c>
      <c r="AH76" s="101" t="e">
        <f aca="false">(EOMONTH(D76,0)-EOMONTH(D76-DAY(D76),0))*AF76</f>
        <v>#VALUE!</v>
      </c>
      <c r="AI76" s="101" t="e">
        <f aca="false">AI75+AH75</f>
        <v>#VALUE!</v>
      </c>
      <c r="AJ76" s="101" t="e">
        <f aca="false">D76-$BV$5</f>
        <v>#VALUE!</v>
      </c>
      <c r="AK76" s="226" t="e">
        <f aca="false">((AL76+AM76+AN76)/(1-0.03))-(AL76+AM76+AN76)</f>
        <v>#VALUE!</v>
      </c>
      <c r="AL76" s="92" t="e">
        <f aca="false">VLOOKUP($D76,CurveTbl,$AK$4)</f>
        <v>#VALUE!</v>
      </c>
      <c r="AM76" s="227" t="e">
        <f aca="false">VLOOKUP($D76,CurveTbl,$AH$3)</f>
        <v>#VALUE!</v>
      </c>
      <c r="AN76" s="227" t="e">
        <f aca="false">VLOOKUP($D76,CurveTbl,$AH$4)+VLOOKUP($AG76,$AL$3:$AS$15,6)</f>
        <v>#VALUE!</v>
      </c>
      <c r="AO76" s="228" t="e">
        <f aca="false">VLOOKUP($D76,CurveTbl,$AH$5)</f>
        <v>#VALUE!</v>
      </c>
      <c r="AP76" s="227" t="e">
        <f aca="false">VLOOKUP($D76,CurveTbl,$AH$6)+VLOOKUP($AG76,$AL$3:$AS$15,7)</f>
        <v>#VALUE!</v>
      </c>
      <c r="AQ76" s="92" t="e">
        <f aca="false">VLOOKUP($AG76,$AL$4:$AS$15,3)+VLOOKUP($AG76,$AL$4:$AS$15,5)+($AH$10*VLOOKUP(D76,GRITable,2))</f>
        <v>#VALUE!</v>
      </c>
      <c r="AR76" s="93" t="e">
        <f aca="false">VLOOKUP($AG76,$AL$4:$AS$15,4)</f>
        <v>#VALUE!</v>
      </c>
      <c r="AS76" s="92" t="e">
        <f aca="false">(AL76+AM76+AN76)*AR76/(1-AR76)</f>
        <v>#VALUE!</v>
      </c>
      <c r="AT76" s="93" t="e">
        <f aca="false">VLOOKUP(D76,CurveTbl,$AK$6)</f>
        <v>#VALUE!</v>
      </c>
      <c r="AU76" s="93" t="e">
        <f aca="false">(1+$AT76/2)^(-2*($D76-$G$5)/365.25)*$AF76</f>
        <v>#VALUE!</v>
      </c>
      <c r="AV76" s="91" t="e">
        <f aca="false">ROUND(G76*AR76,0)</f>
        <v>#VALUE!</v>
      </c>
      <c r="AW76" s="93" t="e">
        <f aca="false">VLOOKUP($D76,CurveTbl,$AK$8)</f>
        <v>#VALUE!</v>
      </c>
      <c r="AX76" s="93" t="e">
        <f aca="false">VLOOKUP($D76,CurveTbl,$AH$7)</f>
        <v>#VALUE!</v>
      </c>
      <c r="AY76" s="93" t="e">
        <f aca="false">VLOOKUP($D76,CurveTbl,$AH$8)</f>
        <v>#VALUE!</v>
      </c>
      <c r="AZ76" s="93"/>
      <c r="BA76" s="229"/>
      <c r="BB76" s="227" t="e">
        <f aca="false">$H76-$BV76</f>
        <v>#VALUE!</v>
      </c>
      <c r="BC76" s="227" t="e">
        <f aca="false">I76-BW76</f>
        <v>#VALUE!</v>
      </c>
      <c r="BD76" s="93" t="e">
        <f aca="false">N76-BX76</f>
        <v>#VALUE!</v>
      </c>
      <c r="BE76" s="93" t="e">
        <f aca="false">O76-BY76</f>
        <v>#VALUE!</v>
      </c>
      <c r="BF76" s="93" t="e">
        <f aca="false">xSPRDOPT($BW76,$BV76,$CG76,0,$BY76,$BX76,$BZ76,$AJ76,1,4)*$CB76</f>
        <v>#NAME?</v>
      </c>
      <c r="BG76" s="93" t="e">
        <f aca="false">xSPRDOPT($BW76,$BV76,$CG76,0,$BY76,$BX76,$BZ76,$AJ76,1,3)*$CB76</f>
        <v>#NAME?</v>
      </c>
      <c r="BH76" s="93" t="e">
        <f aca="false">IF(OR(BF76&lt;&gt;0,BG76&lt;&gt;0),xSPRDOPT($BW76,$BV76,$CG76,0,$BY76,$BX76,$BZ76,$AJ76,1,12)*$CB76,0)</f>
        <v>#NAME?</v>
      </c>
      <c r="BI76" s="93" t="e">
        <f aca="false">xSPRDOPT($BW76,$BV76,$CG76,2*LN(1+CA76/2),$BY76,$BX76,$BZ76,$AJ76,1,9)</f>
        <v>#NAME?</v>
      </c>
      <c r="BJ76" s="93" t="e">
        <f aca="false">xSPRDOPT($BW76,$BV76,$CG76,0,$BY76,$BX76,$BZ76,$AJ76,1,6)*$CB76</f>
        <v>#NAME?</v>
      </c>
      <c r="BK76" s="93" t="e">
        <f aca="false">xSPRDOPT($BW76,$BV76,$CG76,0,$BY76,$BX76,$BZ76,$AJ76,1,5)*$CB76</f>
        <v>#NAME?</v>
      </c>
      <c r="BL76" s="93" t="e">
        <f aca="false">xSPRDOPT(BW76,BV76,CG76,0,BY76,BX76,BZ76,AJ76,1,2)*CB76</f>
        <v>#NAME?</v>
      </c>
      <c r="BM76" s="93" t="e">
        <f aca="false">xSPRDOPT(BW76,BV76,CG76,0,BY76,BX76,BZ76,AJ76,1,1)*CB76</f>
        <v>#NAME?</v>
      </c>
      <c r="BN76" s="93" t="e">
        <f aca="false">IF(AH76&lt;&gt;0,xSPRDOPT($BW76,$BV76,$CG76,2*LN(1+CA76/2),$BY76,$BX76,$BZ76,$AJ76,1,8)+(AJ76/365.25)*CH76/AH76,0)</f>
        <v>#VALUE!</v>
      </c>
      <c r="BO76" s="93" t="e">
        <f aca="false">xSPRDOPT($BW76,$BV76,$CG76,0,$BY76,$BX76,$BZ76,$AJ76,1,0)</f>
        <v>#NAME?</v>
      </c>
      <c r="BP76" s="93"/>
      <c r="BQ76" s="93"/>
      <c r="BR76" s="93"/>
      <c r="BS76" s="101" t="e">
        <f aca="false">G76*AF76*AH76</f>
        <v>#VALUE!</v>
      </c>
      <c r="BV76" s="230" t="n">
        <v>4.40214035809837</v>
      </c>
      <c r="BW76" s="92" t="n">
        <v>4.4155</v>
      </c>
      <c r="BX76" s="93" t="n">
        <v>0.628251079270582</v>
      </c>
      <c r="BY76" s="93" t="n">
        <v>0.621945092170055</v>
      </c>
      <c r="BZ76" s="93" t="n">
        <v>0.99287864325662</v>
      </c>
      <c r="CA76" s="93" t="n">
        <v>0.068263969545907</v>
      </c>
      <c r="CB76" s="93" t="n">
        <v>0.987217950295506</v>
      </c>
      <c r="CC76" s="227" t="n">
        <v>-0.03</v>
      </c>
      <c r="CD76" s="227" t="n">
        <v>0.06</v>
      </c>
      <c r="CE76" s="227" t="n">
        <v>0.175</v>
      </c>
      <c r="CF76" s="227" t="n">
        <v>-0.0075</v>
      </c>
      <c r="CG76" s="227" t="n">
        <v>0.0192</v>
      </c>
      <c r="CH76" s="227" t="n">
        <v>3.06531173566755</v>
      </c>
      <c r="CI76" s="82" t="n">
        <v>4.248</v>
      </c>
    </row>
    <row r="77" customFormat="false" ht="12.75" hidden="false" customHeight="false" outlineLevel="0" collapsed="false">
      <c r="D77" s="83" t="e">
        <f aca="false">D76+AH76</f>
        <v>#VALUE!</v>
      </c>
      <c r="F77" s="84" t="e">
        <f aca="false">VLOOKUP(AG77,$AL$4:$AS$15,2)</f>
        <v>#VALUE!</v>
      </c>
      <c r="G77" s="84" t="e">
        <f aca="false">F77*$AU77</f>
        <v>#VALUE!</v>
      </c>
      <c r="H77" s="85" t="e">
        <f aca="false">(AL77+AM77+AN77)/(1-(AR77))</f>
        <v>#VALUE!</v>
      </c>
      <c r="I77" s="85" t="e">
        <f aca="false">(AL77+AO77+AP77)</f>
        <v>#VALUE!</v>
      </c>
      <c r="K77" s="85" t="e">
        <f aca="false">MAX(((I77-H77)-AQ77)*AH77*AU77,0)</f>
        <v>#VALUE!</v>
      </c>
      <c r="L77" s="220" t="e">
        <f aca="false">MAX(Q77-K77,0)</f>
        <v>#VALUE!</v>
      </c>
      <c r="M77" s="85"/>
      <c r="N77" s="231" t="e">
        <f aca="false">SQRT(($AX77^2*$AE77+$AW77^2*$AI77)/($AE77+$AI77))</f>
        <v>#VALUE!</v>
      </c>
      <c r="O77" s="231" t="e">
        <f aca="false">SQRT(($AY77^2*$AE77+$AW77^2*$AI77)/($AE77+$AI77))</f>
        <v>#VALUE!</v>
      </c>
      <c r="P77" s="94" t="e">
        <f aca="false">(VLOOKUP(AI77,CorrelationTwo,2)*(AW77^2)*AI77+VLOOKUP(D77,CorrelationOne,$AK$9)*AX77*AY77*AE77)/((AI77+AE77)*O77*N77)</f>
        <v>#VALUE!</v>
      </c>
      <c r="Q77" s="220" t="e">
        <f aca="false">xSPRDOPT(I77,H77,AQ77,0,O77,N77,P77,D77-$G$5,1,0)*AH77*AU77</f>
        <v>#VALUE!</v>
      </c>
      <c r="R77" s="223"/>
      <c r="S77" s="87" t="e">
        <f aca="false">xSPRDOPT(I77,H77,AQ77,AT77,O77,N77,P77,D77-$G$5,1,2)*AF77*F77*AH77</f>
        <v>#VALUE!</v>
      </c>
      <c r="T77" s="87" t="e">
        <f aca="false">xSPRDOPT(I77,H77,AQ77,AT77,O77,N77,P77,D77-$G$5,1,1)*AF77*F77*AH77</f>
        <v>#VALUE!</v>
      </c>
      <c r="U77" s="220"/>
      <c r="V77" s="224" t="e">
        <f aca="false">VLOOKUP($AG77,$AL$4:$AS$15,8)*AH77*AU77</f>
        <v>#VALUE!</v>
      </c>
      <c r="W77" s="224"/>
      <c r="X77" s="225" t="e">
        <f aca="false">((BM77*BC77)+(BL77*BB77))*AH77*F77</f>
        <v>#VALUE!</v>
      </c>
      <c r="Y77" s="225" t="e">
        <f aca="false">($F77*$AH77)*((($BG77/2)*($BC77)^2)+(($BF77/2)*($BB77)^2)+($BH77*$BC77*$BB77))</f>
        <v>#VALUE!</v>
      </c>
      <c r="Z77" s="225" t="e">
        <f aca="false">($BI77*$F77*$AH77*($G$5-$BV$5))/365.25</f>
        <v>#VALUE!</v>
      </c>
      <c r="AA77" s="225" t="e">
        <f aca="false">(($BK77*$BE77)+($BJ77*$BD77))*$F77*$AH77*$AF77</f>
        <v>#VALUE!</v>
      </c>
      <c r="AB77" s="225" t="e">
        <f aca="false">BN77*(AT77-CA77)*F77*AH77</f>
        <v>#VALUE!</v>
      </c>
      <c r="AC77" s="225" t="e">
        <f aca="false">BO77*CB77*F77*AH77*CA77*($G$5-$BV$5)/365.25</f>
        <v>#NAME?</v>
      </c>
      <c r="AE77" s="101" t="n">
        <v>15</v>
      </c>
      <c r="AF77" s="101" t="e">
        <f aca="false">IF(AND(D77&gt;=$G$7,D77&lt;=$G$8),1,0)</f>
        <v>#VALUE!</v>
      </c>
      <c r="AG77" s="101" t="e">
        <f aca="false">MONTH(D77)</f>
        <v>#VALUE!</v>
      </c>
      <c r="AH77" s="101" t="e">
        <f aca="false">(EOMONTH(D77,0)-EOMONTH(D77-DAY(D77),0))*AF77</f>
        <v>#VALUE!</v>
      </c>
      <c r="AI77" s="101" t="e">
        <f aca="false">AI76+AH76</f>
        <v>#VALUE!</v>
      </c>
      <c r="AJ77" s="101" t="e">
        <f aca="false">D77-$BV$5</f>
        <v>#VALUE!</v>
      </c>
      <c r="AK77" s="226" t="e">
        <f aca="false">((AL77+AM77+AN77)/(1-0.03))-(AL77+AM77+AN77)</f>
        <v>#VALUE!</v>
      </c>
      <c r="AL77" s="92" t="e">
        <f aca="false">VLOOKUP($D77,CurveTbl,$AK$4)</f>
        <v>#VALUE!</v>
      </c>
      <c r="AM77" s="227" t="e">
        <f aca="false">VLOOKUP($D77,CurveTbl,$AH$3)</f>
        <v>#VALUE!</v>
      </c>
      <c r="AN77" s="227" t="e">
        <f aca="false">VLOOKUP($D77,CurveTbl,$AH$4)+VLOOKUP($AG77,$AL$3:$AS$15,6)</f>
        <v>#VALUE!</v>
      </c>
      <c r="AO77" s="228" t="e">
        <f aca="false">VLOOKUP($D77,CurveTbl,$AH$5)</f>
        <v>#VALUE!</v>
      </c>
      <c r="AP77" s="227" t="e">
        <f aca="false">VLOOKUP($D77,CurveTbl,$AH$6)+VLOOKUP($AG77,$AL$3:$AS$15,7)</f>
        <v>#VALUE!</v>
      </c>
      <c r="AQ77" s="92" t="e">
        <f aca="false">VLOOKUP($AG77,$AL$4:$AS$15,3)+VLOOKUP($AG77,$AL$4:$AS$15,5)+($AH$10*VLOOKUP(D77,GRITable,2))</f>
        <v>#VALUE!</v>
      </c>
      <c r="AR77" s="93" t="e">
        <f aca="false">VLOOKUP($AG77,$AL$4:$AS$15,4)</f>
        <v>#VALUE!</v>
      </c>
      <c r="AS77" s="92" t="e">
        <f aca="false">(AL77+AM77+AN77)*AR77/(1-AR77)</f>
        <v>#VALUE!</v>
      </c>
      <c r="AT77" s="93" t="e">
        <f aca="false">VLOOKUP(D77,CurveTbl,$AK$6)</f>
        <v>#VALUE!</v>
      </c>
      <c r="AU77" s="93" t="e">
        <f aca="false">(1+$AT77/2)^(-2*($D77-$G$5)/365.25)*$AF77</f>
        <v>#VALUE!</v>
      </c>
      <c r="AV77" s="91" t="e">
        <f aca="false">ROUND(G77*AR77,0)</f>
        <v>#VALUE!</v>
      </c>
      <c r="AW77" s="93" t="e">
        <f aca="false">VLOOKUP($D77,CurveTbl,$AK$8)</f>
        <v>#VALUE!</v>
      </c>
      <c r="AX77" s="93" t="e">
        <f aca="false">VLOOKUP($D77,CurveTbl,$AH$7)</f>
        <v>#VALUE!</v>
      </c>
      <c r="AY77" s="93" t="e">
        <f aca="false">VLOOKUP($D77,CurveTbl,$AH$8)</f>
        <v>#VALUE!</v>
      </c>
      <c r="AZ77" s="93"/>
      <c r="BA77" s="229"/>
      <c r="BB77" s="227" t="e">
        <f aca="false">$H77-$BV77</f>
        <v>#VALUE!</v>
      </c>
      <c r="BC77" s="227" t="e">
        <f aca="false">I77-BW77</f>
        <v>#VALUE!</v>
      </c>
      <c r="BD77" s="93" t="e">
        <f aca="false">N77-BX77</f>
        <v>#VALUE!</v>
      </c>
      <c r="BE77" s="93" t="e">
        <f aca="false">O77-BY77</f>
        <v>#VALUE!</v>
      </c>
      <c r="BF77" s="93" t="e">
        <f aca="false">xSPRDOPT($BW77,$BV77,$CG77,0,$BY77,$BX77,$BZ77,$AJ77,1,4)*$CB77</f>
        <v>#NAME?</v>
      </c>
      <c r="BG77" s="93" t="e">
        <f aca="false">xSPRDOPT($BW77,$BV77,$CG77,0,$BY77,$BX77,$BZ77,$AJ77,1,3)*$CB77</f>
        <v>#NAME?</v>
      </c>
      <c r="BH77" s="93" t="e">
        <f aca="false">IF(OR(BF77&lt;&gt;0,BG77&lt;&gt;0),xSPRDOPT($BW77,$BV77,$CG77,0,$BY77,$BX77,$BZ77,$AJ77,1,12)*$CB77,0)</f>
        <v>#NAME?</v>
      </c>
      <c r="BI77" s="93" t="e">
        <f aca="false">xSPRDOPT($BW77,$BV77,$CG77,2*LN(1+CA77/2),$BY77,$BX77,$BZ77,$AJ77,1,9)</f>
        <v>#NAME?</v>
      </c>
      <c r="BJ77" s="93" t="e">
        <f aca="false">xSPRDOPT($BW77,$BV77,$CG77,0,$BY77,$BX77,$BZ77,$AJ77,1,6)*$CB77</f>
        <v>#NAME?</v>
      </c>
      <c r="BK77" s="93" t="e">
        <f aca="false">xSPRDOPT($BW77,$BV77,$CG77,0,$BY77,$BX77,$BZ77,$AJ77,1,5)*$CB77</f>
        <v>#NAME?</v>
      </c>
      <c r="BL77" s="93" t="e">
        <f aca="false">xSPRDOPT(BW77,BV77,CG77,0,BY77,BX77,BZ77,AJ77,1,2)*CB77</f>
        <v>#NAME?</v>
      </c>
      <c r="BM77" s="93" t="e">
        <f aca="false">xSPRDOPT(BW77,BV77,CG77,0,BY77,BX77,BZ77,AJ77,1,1)*CB77</f>
        <v>#NAME?</v>
      </c>
      <c r="BN77" s="93" t="e">
        <f aca="false">IF(AH77&lt;&gt;0,xSPRDOPT($BW77,$BV77,$CG77,2*LN(1+CA77/2),$BY77,$BX77,$BZ77,$AJ77,1,8)+(AJ77/365.25)*CH77/AH77,0)</f>
        <v>#VALUE!</v>
      </c>
      <c r="BO77" s="93" t="e">
        <f aca="false">xSPRDOPT($BW77,$BV77,$CG77,0,$BY77,$BX77,$BZ77,$AJ77,1,0)</f>
        <v>#NAME?</v>
      </c>
      <c r="BP77" s="93"/>
      <c r="BQ77" s="93"/>
      <c r="BR77" s="93"/>
      <c r="BS77" s="101" t="e">
        <f aca="false">G77*AF77*AH77</f>
        <v>#VALUE!</v>
      </c>
      <c r="BV77" s="230" t="n">
        <v>4.40214035809837</v>
      </c>
      <c r="BW77" s="92" t="n">
        <v>4.4155</v>
      </c>
      <c r="BX77" s="93" t="n">
        <v>0.628251079270582</v>
      </c>
      <c r="BY77" s="93" t="n">
        <v>0.621945092170055</v>
      </c>
      <c r="BZ77" s="93" t="n">
        <v>0.99287864325662</v>
      </c>
      <c r="CA77" s="93" t="n">
        <v>0.068263969545907</v>
      </c>
      <c r="CB77" s="93" t="n">
        <v>0.987217950295506</v>
      </c>
      <c r="CC77" s="227" t="n">
        <v>-0.03</v>
      </c>
      <c r="CD77" s="227" t="n">
        <v>0.06</v>
      </c>
      <c r="CE77" s="227" t="n">
        <v>0.175</v>
      </c>
      <c r="CF77" s="227" t="n">
        <v>-0.0075</v>
      </c>
      <c r="CG77" s="227" t="n">
        <v>0.0192</v>
      </c>
      <c r="CH77" s="227" t="n">
        <v>3.06531173566755</v>
      </c>
      <c r="CI77" s="82" t="n">
        <v>4.248</v>
      </c>
    </row>
    <row r="78" customFormat="false" ht="12.75" hidden="false" customHeight="false" outlineLevel="0" collapsed="false">
      <c r="D78" s="83" t="e">
        <f aca="false">D77+AH77</f>
        <v>#VALUE!</v>
      </c>
      <c r="F78" s="84" t="e">
        <f aca="false">VLOOKUP(AG78,$AL$4:$AS$15,2)</f>
        <v>#VALUE!</v>
      </c>
      <c r="G78" s="84" t="e">
        <f aca="false">F78*$AU78</f>
        <v>#VALUE!</v>
      </c>
      <c r="H78" s="85" t="e">
        <f aca="false">(AL78+AM78+AN78)/(1-(AR78))</f>
        <v>#VALUE!</v>
      </c>
      <c r="I78" s="85" t="e">
        <f aca="false">(AL78+AO78+AP78)</f>
        <v>#VALUE!</v>
      </c>
      <c r="K78" s="85" t="e">
        <f aca="false">MAX(((I78-H78)-AQ78)*AH78*AU78,0)</f>
        <v>#VALUE!</v>
      </c>
      <c r="L78" s="220" t="e">
        <f aca="false">MAX(Q78-K78,0)</f>
        <v>#VALUE!</v>
      </c>
      <c r="M78" s="85"/>
      <c r="N78" s="231" t="e">
        <f aca="false">SQRT(($AX78^2*$AE78+$AW78^2*$AI78)/($AE78+$AI78))</f>
        <v>#VALUE!</v>
      </c>
      <c r="O78" s="231" t="e">
        <f aca="false">SQRT(($AY78^2*$AE78+$AW78^2*$AI78)/($AE78+$AI78))</f>
        <v>#VALUE!</v>
      </c>
      <c r="P78" s="94" t="e">
        <f aca="false">(VLOOKUP(AI78,CorrelationTwo,2)*(AW78^2)*AI78+VLOOKUP(D78,CorrelationOne,$AK$9)*AX78*AY78*AE78)/((AI78+AE78)*O78*N78)</f>
        <v>#VALUE!</v>
      </c>
      <c r="Q78" s="220" t="e">
        <f aca="false">xSPRDOPT(I78,H78,AQ78,0,O78,N78,P78,D78-$G$5,1,0)*AH78*AU78</f>
        <v>#VALUE!</v>
      </c>
      <c r="R78" s="223"/>
      <c r="S78" s="87" t="e">
        <f aca="false">xSPRDOPT(I78,H78,AQ78,AT78,O78,N78,P78,D78-$G$5,1,2)*AF78*F78*AH78</f>
        <v>#VALUE!</v>
      </c>
      <c r="T78" s="87" t="e">
        <f aca="false">xSPRDOPT(I78,H78,AQ78,AT78,O78,N78,P78,D78-$G$5,1,1)*AF78*F78*AH78</f>
        <v>#VALUE!</v>
      </c>
      <c r="U78" s="220"/>
      <c r="V78" s="224" t="e">
        <f aca="false">VLOOKUP($AG78,$AL$4:$AS$15,8)*AH78*AU78</f>
        <v>#VALUE!</v>
      </c>
      <c r="W78" s="224"/>
      <c r="X78" s="225" t="e">
        <f aca="false">((BM78*BC78)+(BL78*BB78))*AH78*F78</f>
        <v>#VALUE!</v>
      </c>
      <c r="Y78" s="225" t="e">
        <f aca="false">($F78*$AH78)*((($BG78/2)*($BC78)^2)+(($BF78/2)*($BB78)^2)+($BH78*$BC78*$BB78))</f>
        <v>#VALUE!</v>
      </c>
      <c r="Z78" s="225" t="e">
        <f aca="false">($BI78*$F78*$AH78*($G$5-$BV$5))/365.25</f>
        <v>#VALUE!</v>
      </c>
      <c r="AA78" s="225" t="e">
        <f aca="false">(($BK78*$BE78)+($BJ78*$BD78))*$F78*$AH78*$AF78</f>
        <v>#VALUE!</v>
      </c>
      <c r="AB78" s="225" t="e">
        <f aca="false">BN78*(AT78-CA78)*F78*AH78</f>
        <v>#VALUE!</v>
      </c>
      <c r="AC78" s="225" t="e">
        <f aca="false">BO78*CB78*F78*AH78*CA78*($G$5-$BV$5)/365.25</f>
        <v>#NAME?</v>
      </c>
      <c r="AE78" s="101" t="n">
        <v>15</v>
      </c>
      <c r="AF78" s="101" t="e">
        <f aca="false">IF(AND(D78&gt;=$G$7,D78&lt;=$G$8),1,0)</f>
        <v>#VALUE!</v>
      </c>
      <c r="AG78" s="101" t="e">
        <f aca="false">MONTH(D78)</f>
        <v>#VALUE!</v>
      </c>
      <c r="AH78" s="101" t="e">
        <f aca="false">(EOMONTH(D78,0)-EOMONTH(D78-DAY(D78),0))*AF78</f>
        <v>#VALUE!</v>
      </c>
      <c r="AI78" s="101" t="e">
        <f aca="false">AI77+AH77</f>
        <v>#VALUE!</v>
      </c>
      <c r="AJ78" s="101" t="e">
        <f aca="false">D78-$BV$5</f>
        <v>#VALUE!</v>
      </c>
      <c r="AK78" s="226" t="e">
        <f aca="false">((AL78+AM78+AN78)/(1-0.03))-(AL78+AM78+AN78)</f>
        <v>#VALUE!</v>
      </c>
      <c r="AL78" s="92" t="e">
        <f aca="false">VLOOKUP($D78,CurveTbl,$AK$4)</f>
        <v>#VALUE!</v>
      </c>
      <c r="AM78" s="227" t="e">
        <f aca="false">VLOOKUP($D78,CurveTbl,$AH$3)</f>
        <v>#VALUE!</v>
      </c>
      <c r="AN78" s="227" t="e">
        <f aca="false">VLOOKUP($D78,CurveTbl,$AH$4)+VLOOKUP($AG78,$AL$3:$AS$15,6)</f>
        <v>#VALUE!</v>
      </c>
      <c r="AO78" s="228" t="e">
        <f aca="false">VLOOKUP($D78,CurveTbl,$AH$5)</f>
        <v>#VALUE!</v>
      </c>
      <c r="AP78" s="227" t="e">
        <f aca="false">VLOOKUP($D78,CurveTbl,$AH$6)+VLOOKUP($AG78,$AL$3:$AS$15,7)</f>
        <v>#VALUE!</v>
      </c>
      <c r="AQ78" s="92" t="e">
        <f aca="false">VLOOKUP($AG78,$AL$4:$AS$15,3)+VLOOKUP($AG78,$AL$4:$AS$15,5)+($AH$10*VLOOKUP(D78,GRITable,2))</f>
        <v>#VALUE!</v>
      </c>
      <c r="AR78" s="93" t="e">
        <f aca="false">VLOOKUP($AG78,$AL$4:$AS$15,4)</f>
        <v>#VALUE!</v>
      </c>
      <c r="AS78" s="92" t="e">
        <f aca="false">(AL78+AM78+AN78)*AR78/(1-AR78)</f>
        <v>#VALUE!</v>
      </c>
      <c r="AT78" s="93" t="e">
        <f aca="false">VLOOKUP(D78,CurveTbl,$AK$6)</f>
        <v>#VALUE!</v>
      </c>
      <c r="AU78" s="93" t="e">
        <f aca="false">(1+$AT78/2)^(-2*($D78-$G$5)/365.25)*$AF78</f>
        <v>#VALUE!</v>
      </c>
      <c r="AV78" s="91" t="e">
        <f aca="false">ROUND(G78*AR78,0)</f>
        <v>#VALUE!</v>
      </c>
      <c r="AW78" s="93" t="e">
        <f aca="false">VLOOKUP($D78,CurveTbl,$AK$8)</f>
        <v>#VALUE!</v>
      </c>
      <c r="AX78" s="93" t="e">
        <f aca="false">VLOOKUP($D78,CurveTbl,$AH$7)</f>
        <v>#VALUE!</v>
      </c>
      <c r="AY78" s="93" t="e">
        <f aca="false">VLOOKUP($D78,CurveTbl,$AH$8)</f>
        <v>#VALUE!</v>
      </c>
      <c r="AZ78" s="93"/>
      <c r="BA78" s="229"/>
      <c r="BB78" s="227" t="e">
        <f aca="false">$H78-$BV78</f>
        <v>#VALUE!</v>
      </c>
      <c r="BC78" s="227" t="e">
        <f aca="false">I78-BW78</f>
        <v>#VALUE!</v>
      </c>
      <c r="BD78" s="93" t="e">
        <f aca="false">N78-BX78</f>
        <v>#VALUE!</v>
      </c>
      <c r="BE78" s="93" t="e">
        <f aca="false">O78-BY78</f>
        <v>#VALUE!</v>
      </c>
      <c r="BF78" s="93" t="e">
        <f aca="false">xSPRDOPT($BW78,$BV78,$CG78,0,$BY78,$BX78,$BZ78,$AJ78,1,4)*$CB78</f>
        <v>#NAME?</v>
      </c>
      <c r="BG78" s="93" t="e">
        <f aca="false">xSPRDOPT($BW78,$BV78,$CG78,0,$BY78,$BX78,$BZ78,$AJ78,1,3)*$CB78</f>
        <v>#NAME?</v>
      </c>
      <c r="BH78" s="93" t="e">
        <f aca="false">IF(OR(BF78&lt;&gt;0,BG78&lt;&gt;0),xSPRDOPT($BW78,$BV78,$CG78,0,$BY78,$BX78,$BZ78,$AJ78,1,12)*$CB78,0)</f>
        <v>#NAME?</v>
      </c>
      <c r="BI78" s="93" t="e">
        <f aca="false">xSPRDOPT($BW78,$BV78,$CG78,2*LN(1+CA78/2),$BY78,$BX78,$BZ78,$AJ78,1,9)</f>
        <v>#NAME?</v>
      </c>
      <c r="BJ78" s="93" t="e">
        <f aca="false">xSPRDOPT($BW78,$BV78,$CG78,0,$BY78,$BX78,$BZ78,$AJ78,1,6)*$CB78</f>
        <v>#NAME?</v>
      </c>
      <c r="BK78" s="93" t="e">
        <f aca="false">xSPRDOPT($BW78,$BV78,$CG78,0,$BY78,$BX78,$BZ78,$AJ78,1,5)*$CB78</f>
        <v>#NAME?</v>
      </c>
      <c r="BL78" s="93" t="e">
        <f aca="false">xSPRDOPT(BW78,BV78,CG78,0,BY78,BX78,BZ78,AJ78,1,2)*CB78</f>
        <v>#NAME?</v>
      </c>
      <c r="BM78" s="93" t="e">
        <f aca="false">xSPRDOPT(BW78,BV78,CG78,0,BY78,BX78,BZ78,AJ78,1,1)*CB78</f>
        <v>#NAME?</v>
      </c>
      <c r="BN78" s="93" t="e">
        <f aca="false">IF(AH78&lt;&gt;0,xSPRDOPT($BW78,$BV78,$CG78,2*LN(1+CA78/2),$BY78,$BX78,$BZ78,$AJ78,1,8)+(AJ78/365.25)*CH78/AH78,0)</f>
        <v>#VALUE!</v>
      </c>
      <c r="BO78" s="93" t="e">
        <f aca="false">xSPRDOPT($BW78,$BV78,$CG78,0,$BY78,$BX78,$BZ78,$AJ78,1,0)</f>
        <v>#NAME?</v>
      </c>
      <c r="BP78" s="93"/>
      <c r="BQ78" s="93"/>
      <c r="BR78" s="93"/>
      <c r="BS78" s="101" t="e">
        <f aca="false">G78*AF78*AH78</f>
        <v>#VALUE!</v>
      </c>
      <c r="BV78" s="230" t="n">
        <v>4.40214035809837</v>
      </c>
      <c r="BW78" s="92" t="n">
        <v>4.4155</v>
      </c>
      <c r="BX78" s="93" t="n">
        <v>0.628251079270582</v>
      </c>
      <c r="BY78" s="93" t="n">
        <v>0.621945092170055</v>
      </c>
      <c r="BZ78" s="93" t="n">
        <v>0.99287864325662</v>
      </c>
      <c r="CA78" s="93" t="n">
        <v>0.068263969545907</v>
      </c>
      <c r="CB78" s="93" t="n">
        <v>0.987217950295506</v>
      </c>
      <c r="CC78" s="227" t="n">
        <v>-0.03</v>
      </c>
      <c r="CD78" s="227" t="n">
        <v>0.06</v>
      </c>
      <c r="CE78" s="227" t="n">
        <v>0.175</v>
      </c>
      <c r="CF78" s="227" t="n">
        <v>-0.0075</v>
      </c>
      <c r="CG78" s="227" t="n">
        <v>0.0192</v>
      </c>
      <c r="CH78" s="227" t="n">
        <v>3.06531173566755</v>
      </c>
      <c r="CI78" s="82" t="n">
        <v>4.248</v>
      </c>
    </row>
    <row r="79" customFormat="false" ht="12.75" hidden="false" customHeight="false" outlineLevel="0" collapsed="false">
      <c r="D79" s="83" t="e">
        <f aca="false">D78+AH78</f>
        <v>#VALUE!</v>
      </c>
      <c r="F79" s="84" t="e">
        <f aca="false">VLOOKUP(AG79,$AL$4:$AS$15,2)</f>
        <v>#VALUE!</v>
      </c>
      <c r="G79" s="84" t="e">
        <f aca="false">F79*$AU79</f>
        <v>#VALUE!</v>
      </c>
      <c r="H79" s="85" t="e">
        <f aca="false">(AL79+AM79+AN79)/(1-(AR79))</f>
        <v>#VALUE!</v>
      </c>
      <c r="I79" s="85" t="e">
        <f aca="false">(AL79+AO79+AP79)</f>
        <v>#VALUE!</v>
      </c>
      <c r="K79" s="85" t="e">
        <f aca="false">MAX(((I79-H79)-AQ79)*AH79*AU79,0)</f>
        <v>#VALUE!</v>
      </c>
      <c r="L79" s="220" t="e">
        <f aca="false">MAX(Q79-K79,0)</f>
        <v>#VALUE!</v>
      </c>
      <c r="M79" s="85"/>
      <c r="N79" s="231" t="e">
        <f aca="false">SQRT(($AX79^2*$AE79+$AW79^2*$AI79)/($AE79+$AI79))</f>
        <v>#VALUE!</v>
      </c>
      <c r="O79" s="231" t="e">
        <f aca="false">SQRT(($AY79^2*$AE79+$AW79^2*$AI79)/($AE79+$AI79))</f>
        <v>#VALUE!</v>
      </c>
      <c r="P79" s="94" t="e">
        <f aca="false">(VLOOKUP(AI79,CorrelationTwo,2)*(AW79^2)*AI79+VLOOKUP(D79,CorrelationOne,$AK$9)*AX79*AY79*AE79)/((AI79+AE79)*O79*N79)</f>
        <v>#VALUE!</v>
      </c>
      <c r="Q79" s="220" t="e">
        <f aca="false">xSPRDOPT(I79,H79,AQ79,0,O79,N79,P79,D79-$G$5,1,0)*AH79*AU79</f>
        <v>#VALUE!</v>
      </c>
      <c r="R79" s="223"/>
      <c r="S79" s="87" t="e">
        <f aca="false">xSPRDOPT(I79,H79,AQ79,AT79,O79,N79,P79,D79-$G$5,1,2)*AF79*F79*AH79</f>
        <v>#VALUE!</v>
      </c>
      <c r="T79" s="87" t="e">
        <f aca="false">xSPRDOPT(I79,H79,AQ79,AT79,O79,N79,P79,D79-$G$5,1,1)*AF79*F79*AH79</f>
        <v>#VALUE!</v>
      </c>
      <c r="U79" s="220"/>
      <c r="V79" s="224" t="e">
        <f aca="false">VLOOKUP($AG79,$AL$4:$AS$15,8)*AH79*AU79</f>
        <v>#VALUE!</v>
      </c>
      <c r="W79" s="224"/>
      <c r="X79" s="225" t="e">
        <f aca="false">((BM79*BC79)+(BL79*BB79))*AH79*F79</f>
        <v>#VALUE!</v>
      </c>
      <c r="Y79" s="225" t="e">
        <f aca="false">($F79*$AH79)*((($BG79/2)*($BC79)^2)+(($BF79/2)*($BB79)^2)+($BH79*$BC79*$BB79))</f>
        <v>#VALUE!</v>
      </c>
      <c r="Z79" s="225" t="e">
        <f aca="false">($BI79*$F79*$AH79*($G$5-$BV$5))/365.25</f>
        <v>#VALUE!</v>
      </c>
      <c r="AA79" s="225" t="e">
        <f aca="false">(($BK79*$BE79)+($BJ79*$BD79))*$F79*$AH79*$AF79</f>
        <v>#VALUE!</v>
      </c>
      <c r="AB79" s="225" t="e">
        <f aca="false">BN79*(AT79-CA79)*F79*AH79</f>
        <v>#VALUE!</v>
      </c>
      <c r="AC79" s="225" t="e">
        <f aca="false">BO79*CB79*F79*AH79*CA79*($G$5-$BV$5)/365.25</f>
        <v>#NAME?</v>
      </c>
      <c r="AE79" s="101" t="n">
        <v>15</v>
      </c>
      <c r="AF79" s="101" t="e">
        <f aca="false">IF(AND(D79&gt;=$G$7,D79&lt;=$G$8),1,0)</f>
        <v>#VALUE!</v>
      </c>
      <c r="AG79" s="101" t="e">
        <f aca="false">MONTH(D79)</f>
        <v>#VALUE!</v>
      </c>
      <c r="AH79" s="101" t="e">
        <f aca="false">(EOMONTH(D79,0)-EOMONTH(D79-DAY(D79),0))*AF79</f>
        <v>#VALUE!</v>
      </c>
      <c r="AI79" s="101" t="e">
        <f aca="false">AI78+AH78</f>
        <v>#VALUE!</v>
      </c>
      <c r="AJ79" s="101" t="e">
        <f aca="false">D79-$BV$5</f>
        <v>#VALUE!</v>
      </c>
      <c r="AK79" s="226" t="e">
        <f aca="false">((AL79+AM79+AN79)/(1-0.03))-(AL79+AM79+AN79)</f>
        <v>#VALUE!</v>
      </c>
      <c r="AL79" s="92" t="e">
        <f aca="false">VLOOKUP($D79,CurveTbl,$AK$4)</f>
        <v>#VALUE!</v>
      </c>
      <c r="AM79" s="227" t="e">
        <f aca="false">VLOOKUP($D79,CurveTbl,$AH$3)</f>
        <v>#VALUE!</v>
      </c>
      <c r="AN79" s="227" t="e">
        <f aca="false">VLOOKUP($D79,CurveTbl,$AH$4)+VLOOKUP($AG79,$AL$3:$AS$15,6)</f>
        <v>#VALUE!</v>
      </c>
      <c r="AO79" s="228" t="e">
        <f aca="false">VLOOKUP($D79,CurveTbl,$AH$5)</f>
        <v>#VALUE!</v>
      </c>
      <c r="AP79" s="227" t="e">
        <f aca="false">VLOOKUP($D79,CurveTbl,$AH$6)+VLOOKUP($AG79,$AL$3:$AS$15,7)</f>
        <v>#VALUE!</v>
      </c>
      <c r="AQ79" s="92" t="e">
        <f aca="false">VLOOKUP($AG79,$AL$4:$AS$15,3)+VLOOKUP($AG79,$AL$4:$AS$15,5)+($AH$10*VLOOKUP(D79,GRITable,2))</f>
        <v>#VALUE!</v>
      </c>
      <c r="AR79" s="93" t="e">
        <f aca="false">VLOOKUP($AG79,$AL$4:$AS$15,4)</f>
        <v>#VALUE!</v>
      </c>
      <c r="AS79" s="92" t="e">
        <f aca="false">(AL79+AM79+AN79)*AR79/(1-AR79)</f>
        <v>#VALUE!</v>
      </c>
      <c r="AT79" s="93" t="e">
        <f aca="false">VLOOKUP(D79,CurveTbl,$AK$6)</f>
        <v>#VALUE!</v>
      </c>
      <c r="AU79" s="93" t="e">
        <f aca="false">(1+$AT79/2)^(-2*($D79-$G$5)/365.25)*$AF79</f>
        <v>#VALUE!</v>
      </c>
      <c r="AV79" s="91" t="e">
        <f aca="false">ROUND(G79*AR79,0)</f>
        <v>#VALUE!</v>
      </c>
      <c r="AW79" s="93" t="e">
        <f aca="false">VLOOKUP($D79,CurveTbl,$AK$8)</f>
        <v>#VALUE!</v>
      </c>
      <c r="AX79" s="93" t="e">
        <f aca="false">VLOOKUP($D79,CurveTbl,$AH$7)</f>
        <v>#VALUE!</v>
      </c>
      <c r="AY79" s="93" t="e">
        <f aca="false">VLOOKUP($D79,CurveTbl,$AH$8)</f>
        <v>#VALUE!</v>
      </c>
      <c r="AZ79" s="93"/>
      <c r="BA79" s="229"/>
      <c r="BB79" s="227" t="e">
        <f aca="false">$H79-$BV79</f>
        <v>#VALUE!</v>
      </c>
      <c r="BC79" s="227" t="e">
        <f aca="false">I79-BW79</f>
        <v>#VALUE!</v>
      </c>
      <c r="BD79" s="93" t="e">
        <f aca="false">N79-BX79</f>
        <v>#VALUE!</v>
      </c>
      <c r="BE79" s="93" t="e">
        <f aca="false">O79-BY79</f>
        <v>#VALUE!</v>
      </c>
      <c r="BF79" s="93" t="e">
        <f aca="false">xSPRDOPT($BW79,$BV79,$CG79,0,$BY79,$BX79,$BZ79,$AJ79,1,4)*$CB79</f>
        <v>#NAME?</v>
      </c>
      <c r="BG79" s="93" t="e">
        <f aca="false">xSPRDOPT($BW79,$BV79,$CG79,0,$BY79,$BX79,$BZ79,$AJ79,1,3)*$CB79</f>
        <v>#NAME?</v>
      </c>
      <c r="BH79" s="93" t="e">
        <f aca="false">IF(OR(BF79&lt;&gt;0,BG79&lt;&gt;0),xSPRDOPT($BW79,$BV79,$CG79,0,$BY79,$BX79,$BZ79,$AJ79,1,12)*$CB79,0)</f>
        <v>#NAME?</v>
      </c>
      <c r="BI79" s="93" t="e">
        <f aca="false">xSPRDOPT($BW79,$BV79,$CG79,2*LN(1+CA79/2),$BY79,$BX79,$BZ79,$AJ79,1,9)</f>
        <v>#NAME?</v>
      </c>
      <c r="BJ79" s="93" t="e">
        <f aca="false">xSPRDOPT($BW79,$BV79,$CG79,0,$BY79,$BX79,$BZ79,$AJ79,1,6)*$CB79</f>
        <v>#NAME?</v>
      </c>
      <c r="BK79" s="93" t="e">
        <f aca="false">xSPRDOPT($BW79,$BV79,$CG79,0,$BY79,$BX79,$BZ79,$AJ79,1,5)*$CB79</f>
        <v>#NAME?</v>
      </c>
      <c r="BL79" s="93" t="e">
        <f aca="false">xSPRDOPT(BW79,BV79,CG79,0,BY79,BX79,BZ79,AJ79,1,2)*CB79</f>
        <v>#NAME?</v>
      </c>
      <c r="BM79" s="93" t="e">
        <f aca="false">xSPRDOPT(BW79,BV79,CG79,0,BY79,BX79,BZ79,AJ79,1,1)*CB79</f>
        <v>#NAME?</v>
      </c>
      <c r="BN79" s="93" t="e">
        <f aca="false">IF(AH79&lt;&gt;0,xSPRDOPT($BW79,$BV79,$CG79,2*LN(1+CA79/2),$BY79,$BX79,$BZ79,$AJ79,1,8)+(AJ79/365.25)*CH79/AH79,0)</f>
        <v>#VALUE!</v>
      </c>
      <c r="BO79" s="93" t="e">
        <f aca="false">xSPRDOPT($BW79,$BV79,$CG79,0,$BY79,$BX79,$BZ79,$AJ79,1,0)</f>
        <v>#NAME?</v>
      </c>
      <c r="BP79" s="93"/>
      <c r="BQ79" s="93"/>
      <c r="BR79" s="93"/>
      <c r="BS79" s="101" t="e">
        <f aca="false">G79*AF79*AH79</f>
        <v>#VALUE!</v>
      </c>
      <c r="BV79" s="230" t="n">
        <v>4.40214035809837</v>
      </c>
      <c r="BW79" s="92" t="n">
        <v>4.4155</v>
      </c>
      <c r="BX79" s="93" t="n">
        <v>0.628251079270582</v>
      </c>
      <c r="BY79" s="93" t="n">
        <v>0.621945092170055</v>
      </c>
      <c r="BZ79" s="93" t="n">
        <v>0.99287864325662</v>
      </c>
      <c r="CA79" s="93" t="n">
        <v>0.068263969545907</v>
      </c>
      <c r="CB79" s="93" t="n">
        <v>0.987217950295506</v>
      </c>
      <c r="CC79" s="227" t="n">
        <v>-0.03</v>
      </c>
      <c r="CD79" s="227" t="n">
        <v>0.06</v>
      </c>
      <c r="CE79" s="227" t="n">
        <v>0.175</v>
      </c>
      <c r="CF79" s="227" t="n">
        <v>-0.0075</v>
      </c>
      <c r="CG79" s="227" t="n">
        <v>0.0192</v>
      </c>
      <c r="CH79" s="227" t="n">
        <v>3.06531173566755</v>
      </c>
      <c r="CI79" s="82" t="n">
        <v>4.248</v>
      </c>
    </row>
    <row r="80" customFormat="false" ht="12.75" hidden="false" customHeight="false" outlineLevel="0" collapsed="false">
      <c r="D80" s="83" t="e">
        <f aca="false">D79+AH79</f>
        <v>#VALUE!</v>
      </c>
      <c r="F80" s="84" t="e">
        <f aca="false">VLOOKUP(AG80,$AL$4:$AS$15,2)</f>
        <v>#VALUE!</v>
      </c>
      <c r="G80" s="84" t="e">
        <f aca="false">F80*$AU80</f>
        <v>#VALUE!</v>
      </c>
      <c r="H80" s="85" t="e">
        <f aca="false">(AL80+AM80+AN80)/(1-(AR80))</f>
        <v>#VALUE!</v>
      </c>
      <c r="I80" s="85" t="e">
        <f aca="false">(AL80+AO80+AP80)</f>
        <v>#VALUE!</v>
      </c>
      <c r="K80" s="85" t="e">
        <f aca="false">MAX(((I80-H80)-AQ80)*AH80*AU80,0)</f>
        <v>#VALUE!</v>
      </c>
      <c r="L80" s="220" t="e">
        <f aca="false">MAX(Q80-K80,0)</f>
        <v>#VALUE!</v>
      </c>
      <c r="M80" s="86"/>
      <c r="N80" s="231" t="e">
        <f aca="false">SQRT(($AX80^2*$AE80+$AW80^2*$AI80)/($AE80+$AI80))</f>
        <v>#VALUE!</v>
      </c>
      <c r="O80" s="231" t="e">
        <f aca="false">SQRT(($AY80^2*$AE80+$AW80^2*$AI80)/($AE80+$AI80))</f>
        <v>#VALUE!</v>
      </c>
      <c r="P80" s="94" t="e">
        <f aca="false">(VLOOKUP(AI80,CorrelationTwo,2)*(AW80^2)*AI80+VLOOKUP(D80,CorrelationOne,$AK$9)*AX80*AY80*AE80)/((AI80+AE80)*O80*N80)</f>
        <v>#VALUE!</v>
      </c>
      <c r="Q80" s="220" t="e">
        <f aca="false">xSPRDOPT(I80,H80,AQ80,0,O80,N80,P80,D80-$G$5,1,0)*AH80*AU80</f>
        <v>#VALUE!</v>
      </c>
      <c r="R80" s="223"/>
      <c r="S80" s="87" t="e">
        <f aca="false">xSPRDOPT(I80,H80,AQ80,AT80,O80,N80,P80,D80-$G$5,1,2)*AF80*F80*AH80</f>
        <v>#VALUE!</v>
      </c>
      <c r="T80" s="87" t="e">
        <f aca="false">xSPRDOPT(I80,H80,AQ80,AT80,O80,N80,P80,D80-$G$5,1,1)*AF80*F80*AH80</f>
        <v>#VALUE!</v>
      </c>
      <c r="U80" s="220"/>
      <c r="V80" s="224" t="e">
        <f aca="false">VLOOKUP($AG80,$AL$4:$AS$15,8)*AH80*AU80</f>
        <v>#VALUE!</v>
      </c>
      <c r="W80" s="224"/>
      <c r="X80" s="225" t="e">
        <f aca="false">((BM80*BC80)+(BL80*BB80))*AH80*F80</f>
        <v>#VALUE!</v>
      </c>
      <c r="Y80" s="225" t="e">
        <f aca="false">($F80*$AH80)*((($BG80/2)*($BC80)^2)+(($BF80/2)*($BB80)^2)+($BH80*$BC80*$BB80))</f>
        <v>#VALUE!</v>
      </c>
      <c r="Z80" s="225" t="e">
        <f aca="false">($BI80*$F80*$AH80*($G$5-$BV$5))/365.25</f>
        <v>#VALUE!</v>
      </c>
      <c r="AA80" s="225" t="e">
        <f aca="false">(($BK80*$BE80)+($BJ80*$BD80))*$F80*$AH80*$AF80</f>
        <v>#VALUE!</v>
      </c>
      <c r="AB80" s="225" t="e">
        <f aca="false">BN80*(AT80-CA80)*F80*AH80</f>
        <v>#VALUE!</v>
      </c>
      <c r="AC80" s="225" t="e">
        <f aca="false">BO80*CB80*F80*AH80*CA80*($G$5-$BV$5)/365.25</f>
        <v>#NAME?</v>
      </c>
      <c r="AE80" s="101" t="n">
        <v>15</v>
      </c>
      <c r="AF80" s="101" t="e">
        <f aca="false">IF(AND(D80&gt;=$G$7,D80&lt;=$G$8),1,0)</f>
        <v>#VALUE!</v>
      </c>
      <c r="AG80" s="101" t="e">
        <f aca="false">MONTH(D80)</f>
        <v>#VALUE!</v>
      </c>
      <c r="AH80" s="101" t="e">
        <f aca="false">(EOMONTH(D80,0)-EOMONTH(D80-DAY(D80),0))*AF80</f>
        <v>#VALUE!</v>
      </c>
      <c r="AI80" s="101" t="e">
        <f aca="false">AI79+AH79</f>
        <v>#VALUE!</v>
      </c>
      <c r="AJ80" s="101" t="e">
        <f aca="false">D80-$BV$5</f>
        <v>#VALUE!</v>
      </c>
      <c r="AK80" s="226" t="e">
        <f aca="false">((AL80+AM80+AN80)/(1-0.03))-(AL80+AM80+AN80)</f>
        <v>#VALUE!</v>
      </c>
      <c r="AL80" s="92" t="e">
        <f aca="false">VLOOKUP($D80,CurveTbl,$AK$4)</f>
        <v>#VALUE!</v>
      </c>
      <c r="AM80" s="227" t="e">
        <f aca="false">VLOOKUP($D80,CurveTbl,$AH$3)</f>
        <v>#VALUE!</v>
      </c>
      <c r="AN80" s="227" t="e">
        <f aca="false">VLOOKUP($D80,CurveTbl,$AH$4)+VLOOKUP($AG80,$AL$3:$AS$15,6)</f>
        <v>#VALUE!</v>
      </c>
      <c r="AO80" s="228" t="e">
        <f aca="false">VLOOKUP($D80,CurveTbl,$AH$5)</f>
        <v>#VALUE!</v>
      </c>
      <c r="AP80" s="227" t="e">
        <f aca="false">VLOOKUP($D80,CurveTbl,$AH$6)+VLOOKUP($AG80,$AL$3:$AS$15,7)</f>
        <v>#VALUE!</v>
      </c>
      <c r="AQ80" s="92" t="e">
        <f aca="false">VLOOKUP($AG80,$AL$4:$AS$15,3)+VLOOKUP($AG80,$AL$4:$AS$15,5)+($AH$10*VLOOKUP(D80,GRITable,2))</f>
        <v>#VALUE!</v>
      </c>
      <c r="AR80" s="93" t="e">
        <f aca="false">VLOOKUP($AG80,$AL$4:$AS$15,4)</f>
        <v>#VALUE!</v>
      </c>
      <c r="AS80" s="92" t="e">
        <f aca="false">(AL80+AM80+AN80)*AR80/(1-AR80)</f>
        <v>#VALUE!</v>
      </c>
      <c r="AT80" s="93" t="e">
        <f aca="false">VLOOKUP(D80,CurveTbl,$AK$6)</f>
        <v>#VALUE!</v>
      </c>
      <c r="AU80" s="93" t="e">
        <f aca="false">(1+$AT80/2)^(-2*($D80-$G$5)/365.25)*$AF80</f>
        <v>#VALUE!</v>
      </c>
      <c r="AV80" s="91" t="e">
        <f aca="false">ROUND(G80*AR80,0)</f>
        <v>#VALUE!</v>
      </c>
      <c r="AW80" s="93" t="e">
        <f aca="false">VLOOKUP($D80,CurveTbl,$AK$8)</f>
        <v>#VALUE!</v>
      </c>
      <c r="AX80" s="93" t="e">
        <f aca="false">VLOOKUP($D80,CurveTbl,$AH$7)</f>
        <v>#VALUE!</v>
      </c>
      <c r="AY80" s="93" t="e">
        <f aca="false">VLOOKUP($D80,CurveTbl,$AH$8)</f>
        <v>#VALUE!</v>
      </c>
      <c r="AZ80" s="93"/>
      <c r="BA80" s="229"/>
      <c r="BB80" s="227" t="e">
        <f aca="false">$H80-$BV80</f>
        <v>#VALUE!</v>
      </c>
      <c r="BC80" s="227" t="e">
        <f aca="false">I80-BW80</f>
        <v>#VALUE!</v>
      </c>
      <c r="BD80" s="93" t="e">
        <f aca="false">N80-BX80</f>
        <v>#VALUE!</v>
      </c>
      <c r="BE80" s="93" t="e">
        <f aca="false">O80-BY80</f>
        <v>#VALUE!</v>
      </c>
      <c r="BF80" s="93" t="e">
        <f aca="false">xSPRDOPT($BW80,$BV80,$CG80,0,$BY80,$BX80,$BZ80,$AJ80,1,4)*$CB80</f>
        <v>#NAME?</v>
      </c>
      <c r="BG80" s="93" t="e">
        <f aca="false">xSPRDOPT($BW80,$BV80,$CG80,0,$BY80,$BX80,$BZ80,$AJ80,1,3)*$CB80</f>
        <v>#NAME?</v>
      </c>
      <c r="BH80" s="93" t="e">
        <f aca="false">IF(OR(BF80&lt;&gt;0,BG80&lt;&gt;0),xSPRDOPT($BW80,$BV80,$CG80,0,$BY80,$BX80,$BZ80,$AJ80,1,12)*$CB80,0)</f>
        <v>#NAME?</v>
      </c>
      <c r="BI80" s="93" t="e">
        <f aca="false">xSPRDOPT($BW80,$BV80,$CG80,2*LN(1+CA80/2),$BY80,$BX80,$BZ80,$AJ80,1,9)</f>
        <v>#NAME?</v>
      </c>
      <c r="BJ80" s="93" t="e">
        <f aca="false">xSPRDOPT($BW80,$BV80,$CG80,0,$BY80,$BX80,$BZ80,$AJ80,1,6)*$CB80</f>
        <v>#NAME?</v>
      </c>
      <c r="BK80" s="93" t="e">
        <f aca="false">xSPRDOPT($BW80,$BV80,$CG80,0,$BY80,$BX80,$BZ80,$AJ80,1,5)*$CB80</f>
        <v>#NAME?</v>
      </c>
      <c r="BL80" s="93" t="e">
        <f aca="false">xSPRDOPT(BW80,BV80,CG80,0,BY80,BX80,BZ80,AJ80,1,2)*CB80</f>
        <v>#NAME?</v>
      </c>
      <c r="BM80" s="93" t="e">
        <f aca="false">xSPRDOPT(BW80,BV80,CG80,0,BY80,BX80,BZ80,AJ80,1,1)*CB80</f>
        <v>#NAME?</v>
      </c>
      <c r="BN80" s="93" t="e">
        <f aca="false">IF(AH80&lt;&gt;0,xSPRDOPT($BW80,$BV80,$CG80,2*LN(1+CA80/2),$BY80,$BX80,$BZ80,$AJ80,1,8)+(AJ80/365.25)*CH80/AH80,0)</f>
        <v>#VALUE!</v>
      </c>
      <c r="BO80" s="93" t="e">
        <f aca="false">xSPRDOPT($BW80,$BV80,$CG80,0,$BY80,$BX80,$BZ80,$AJ80,1,0)</f>
        <v>#NAME?</v>
      </c>
      <c r="BP80" s="93"/>
      <c r="BQ80" s="93"/>
      <c r="BR80" s="93"/>
      <c r="BS80" s="101" t="e">
        <f aca="false">G80*AF80*AH80</f>
        <v>#VALUE!</v>
      </c>
      <c r="BV80" s="230" t="n">
        <v>4.40214035809837</v>
      </c>
      <c r="BW80" s="92" t="n">
        <v>4.4155</v>
      </c>
      <c r="BX80" s="93" t="n">
        <v>0.628251079270582</v>
      </c>
      <c r="BY80" s="93" t="n">
        <v>0.621945092170055</v>
      </c>
      <c r="BZ80" s="93" t="n">
        <v>0.99287864325662</v>
      </c>
      <c r="CA80" s="93" t="n">
        <v>0.068263969545907</v>
      </c>
      <c r="CB80" s="93" t="n">
        <v>0.987217950295506</v>
      </c>
      <c r="CC80" s="227" t="n">
        <v>-0.03</v>
      </c>
      <c r="CD80" s="227" t="n">
        <v>0.06</v>
      </c>
      <c r="CE80" s="227" t="n">
        <v>0.175</v>
      </c>
      <c r="CF80" s="227" t="n">
        <v>-0.0075</v>
      </c>
      <c r="CG80" s="227" t="n">
        <v>0.0192</v>
      </c>
      <c r="CH80" s="227" t="n">
        <v>3.06531173566755</v>
      </c>
      <c r="CI80" s="82" t="n">
        <v>4.248</v>
      </c>
    </row>
    <row r="81" customFormat="false" ht="12.75" hidden="false" customHeight="false" outlineLevel="0" collapsed="false">
      <c r="D81" s="83" t="e">
        <f aca="false">D80+AH80</f>
        <v>#VALUE!</v>
      </c>
      <c r="F81" s="84" t="e">
        <f aca="false">VLOOKUP(AG81,$AL$4:$AS$15,2)</f>
        <v>#VALUE!</v>
      </c>
      <c r="G81" s="84" t="e">
        <f aca="false">F81*$AU81</f>
        <v>#VALUE!</v>
      </c>
      <c r="H81" s="85" t="e">
        <f aca="false">(AL81+AM81+AN81)/(1-(AR81))</f>
        <v>#VALUE!</v>
      </c>
      <c r="I81" s="85" t="e">
        <f aca="false">(AL81+AO81+AP81)</f>
        <v>#VALUE!</v>
      </c>
      <c r="K81" s="85" t="e">
        <f aca="false">MAX(((I81-H81)-AQ81)*AH81*AU81,0)</f>
        <v>#VALUE!</v>
      </c>
      <c r="L81" s="220" t="e">
        <f aca="false">MAX(Q81-K81,0)</f>
        <v>#VALUE!</v>
      </c>
      <c r="M81" s="86"/>
      <c r="N81" s="231" t="e">
        <f aca="false">SQRT(($AX81^2*$AE81+$AW81^2*$AI81)/($AE81+$AI81))</f>
        <v>#VALUE!</v>
      </c>
      <c r="O81" s="231" t="e">
        <f aca="false">SQRT(($AY81^2*$AE81+$AW81^2*$AI81)/($AE81+$AI81))</f>
        <v>#VALUE!</v>
      </c>
      <c r="P81" s="94" t="e">
        <f aca="false">(VLOOKUP(AI81,CorrelationTwo,2)*(AW81^2)*AI81+VLOOKUP(D81,CorrelationOne,$AK$9)*AX81*AY81*AE81)/((AI81+AE81)*O81*N81)</f>
        <v>#VALUE!</v>
      </c>
      <c r="Q81" s="220" t="e">
        <f aca="false">xSPRDOPT(I81,H81,AQ81,0,O81,N81,P81,D81-$G$5,1,0)*AH81*AU81</f>
        <v>#VALUE!</v>
      </c>
      <c r="R81" s="223"/>
      <c r="S81" s="87" t="e">
        <f aca="false">xSPRDOPT(I81,H81,AQ81,AT81,O81,N81,P81,D81-$G$5,1,2)*AF81*F81*AH81</f>
        <v>#VALUE!</v>
      </c>
      <c r="T81" s="87" t="e">
        <f aca="false">xSPRDOPT(I81,H81,AQ81,AT81,O81,N81,P81,D81-$G$5,1,1)*AF81*F81*AH81</f>
        <v>#VALUE!</v>
      </c>
      <c r="U81" s="220"/>
      <c r="V81" s="224" t="e">
        <f aca="false">VLOOKUP($AG81,$AL$4:$AS$15,8)*AH81*AU81</f>
        <v>#VALUE!</v>
      </c>
      <c r="W81" s="224"/>
      <c r="X81" s="225" t="e">
        <f aca="false">((BM81*BC81)+(BL81*BB81))*AH81*F81</f>
        <v>#VALUE!</v>
      </c>
      <c r="Y81" s="225" t="e">
        <f aca="false">($F81*$AH81)*((($BG81/2)*($BC81)^2)+(($BF81/2)*($BB81)^2)+($BH81*$BC81*$BB81))</f>
        <v>#VALUE!</v>
      </c>
      <c r="Z81" s="225" t="e">
        <f aca="false">($BI81*$F81*$AH81*($G$5-$BV$5))/365.25</f>
        <v>#VALUE!</v>
      </c>
      <c r="AA81" s="225" t="e">
        <f aca="false">(($BK81*$BE81)+($BJ81*$BD81))*$F81*$AH81*$AF81</f>
        <v>#VALUE!</v>
      </c>
      <c r="AB81" s="225" t="e">
        <f aca="false">BN81*(AT81-CA81)*F81*AH81</f>
        <v>#VALUE!</v>
      </c>
      <c r="AC81" s="225" t="e">
        <f aca="false">BO81*CB81*F81*AH81*CA81*($G$5-$BV$5)/365.25</f>
        <v>#NAME?</v>
      </c>
      <c r="AE81" s="101" t="n">
        <v>15</v>
      </c>
      <c r="AF81" s="101" t="e">
        <f aca="false">IF(AND(D81&gt;=$G$7,D81&lt;=$G$8),1,0)</f>
        <v>#VALUE!</v>
      </c>
      <c r="AG81" s="101" t="e">
        <f aca="false">MONTH(D81)</f>
        <v>#VALUE!</v>
      </c>
      <c r="AH81" s="101" t="e">
        <f aca="false">(EOMONTH(D81,0)-EOMONTH(D81-DAY(D81),0))*AF81</f>
        <v>#VALUE!</v>
      </c>
      <c r="AI81" s="101" t="e">
        <f aca="false">AI80+AH80</f>
        <v>#VALUE!</v>
      </c>
      <c r="AJ81" s="101" t="e">
        <f aca="false">D81-$BV$5</f>
        <v>#VALUE!</v>
      </c>
      <c r="AK81" s="226" t="e">
        <f aca="false">((AL81+AM81+AN81)/(1-0.03))-(AL81+AM81+AN81)</f>
        <v>#VALUE!</v>
      </c>
      <c r="AL81" s="92" t="e">
        <f aca="false">VLOOKUP($D81,CurveTbl,$AK$4)</f>
        <v>#VALUE!</v>
      </c>
      <c r="AM81" s="227" t="e">
        <f aca="false">VLOOKUP($D81,CurveTbl,$AH$3)</f>
        <v>#VALUE!</v>
      </c>
      <c r="AN81" s="227" t="e">
        <f aca="false">VLOOKUP($D81,CurveTbl,$AH$4)+VLOOKUP($AG81,$AL$3:$AS$15,6)</f>
        <v>#VALUE!</v>
      </c>
      <c r="AO81" s="228" t="e">
        <f aca="false">VLOOKUP($D81,CurveTbl,$AH$5)</f>
        <v>#VALUE!</v>
      </c>
      <c r="AP81" s="227" t="e">
        <f aca="false">VLOOKUP($D81,CurveTbl,$AH$6)+VLOOKUP($AG81,$AL$3:$AS$15,7)</f>
        <v>#VALUE!</v>
      </c>
      <c r="AQ81" s="92" t="e">
        <f aca="false">VLOOKUP($AG81,$AL$4:$AS$15,3)+VLOOKUP($AG81,$AL$4:$AS$15,5)+($AH$10*VLOOKUP(D81,GRITable,2))</f>
        <v>#VALUE!</v>
      </c>
      <c r="AR81" s="93" t="e">
        <f aca="false">VLOOKUP($AG81,$AL$4:$AS$15,4)</f>
        <v>#VALUE!</v>
      </c>
      <c r="AS81" s="92" t="e">
        <f aca="false">(AL81+AM81+AN81)*AR81/(1-AR81)</f>
        <v>#VALUE!</v>
      </c>
      <c r="AT81" s="93" t="e">
        <f aca="false">VLOOKUP(D81,CurveTbl,$AK$6)</f>
        <v>#VALUE!</v>
      </c>
      <c r="AU81" s="93" t="e">
        <f aca="false">(1+$AT81/2)^(-2*($D81-$G$5)/365.25)*$AF81</f>
        <v>#VALUE!</v>
      </c>
      <c r="AV81" s="91" t="e">
        <f aca="false">ROUND(G81*AR81,0)</f>
        <v>#VALUE!</v>
      </c>
      <c r="AW81" s="93" t="e">
        <f aca="false">VLOOKUP($D81,CurveTbl,$AK$8)</f>
        <v>#VALUE!</v>
      </c>
      <c r="AX81" s="93" t="e">
        <f aca="false">VLOOKUP($D81,CurveTbl,$AH$7)</f>
        <v>#VALUE!</v>
      </c>
      <c r="AY81" s="93" t="e">
        <f aca="false">VLOOKUP($D81,CurveTbl,$AH$8)</f>
        <v>#VALUE!</v>
      </c>
      <c r="AZ81" s="93"/>
      <c r="BA81" s="229"/>
      <c r="BB81" s="227" t="e">
        <f aca="false">$H81-$BV81</f>
        <v>#VALUE!</v>
      </c>
      <c r="BC81" s="227" t="e">
        <f aca="false">I81-BW81</f>
        <v>#VALUE!</v>
      </c>
      <c r="BD81" s="93" t="e">
        <f aca="false">N81-BX81</f>
        <v>#VALUE!</v>
      </c>
      <c r="BE81" s="93" t="e">
        <f aca="false">O81-BY81</f>
        <v>#VALUE!</v>
      </c>
      <c r="BF81" s="93" t="e">
        <f aca="false">xSPRDOPT($BW81,$BV81,$CG81,0,$BY81,$BX81,$BZ81,$AJ81,1,4)*$CB81</f>
        <v>#NAME?</v>
      </c>
      <c r="BG81" s="93" t="e">
        <f aca="false">xSPRDOPT($BW81,$BV81,$CG81,0,$BY81,$BX81,$BZ81,$AJ81,1,3)*$CB81</f>
        <v>#NAME?</v>
      </c>
      <c r="BH81" s="93" t="e">
        <f aca="false">IF(OR(BF81&lt;&gt;0,BG81&lt;&gt;0),xSPRDOPT($BW81,$BV81,$CG81,0,$BY81,$BX81,$BZ81,$AJ81,1,12)*$CB81,0)</f>
        <v>#NAME?</v>
      </c>
      <c r="BI81" s="93" t="e">
        <f aca="false">xSPRDOPT($BW81,$BV81,$CG81,2*LN(1+CA81/2),$BY81,$BX81,$BZ81,$AJ81,1,9)</f>
        <v>#NAME?</v>
      </c>
      <c r="BJ81" s="93" t="e">
        <f aca="false">xSPRDOPT($BW81,$BV81,$CG81,0,$BY81,$BX81,$BZ81,$AJ81,1,6)*$CB81</f>
        <v>#NAME?</v>
      </c>
      <c r="BK81" s="93" t="e">
        <f aca="false">xSPRDOPT($BW81,$BV81,$CG81,0,$BY81,$BX81,$BZ81,$AJ81,1,5)*$CB81</f>
        <v>#NAME?</v>
      </c>
      <c r="BL81" s="93" t="e">
        <f aca="false">xSPRDOPT(BW81,BV81,CG81,0,BY81,BX81,BZ81,AJ81,1,2)*CB81</f>
        <v>#NAME?</v>
      </c>
      <c r="BM81" s="93" t="e">
        <f aca="false">xSPRDOPT(BW81,BV81,CG81,0,BY81,BX81,BZ81,AJ81,1,1)*CB81</f>
        <v>#NAME?</v>
      </c>
      <c r="BN81" s="93" t="e">
        <f aca="false">IF(AH81&lt;&gt;0,xSPRDOPT($BW81,$BV81,$CG81,2*LN(1+CA81/2),$BY81,$BX81,$BZ81,$AJ81,1,8)+(AJ81/365.25)*CH81/AH81,0)</f>
        <v>#VALUE!</v>
      </c>
      <c r="BO81" s="93" t="e">
        <f aca="false">xSPRDOPT($BW81,$BV81,$CG81,0,$BY81,$BX81,$BZ81,$AJ81,1,0)</f>
        <v>#NAME?</v>
      </c>
      <c r="BP81" s="93"/>
      <c r="BQ81" s="93"/>
      <c r="BR81" s="93"/>
      <c r="BS81" s="101" t="e">
        <f aca="false">G81*AF81*AH81</f>
        <v>#VALUE!</v>
      </c>
      <c r="BV81" s="230" t="n">
        <v>4.40214035809837</v>
      </c>
      <c r="BW81" s="92" t="n">
        <v>4.4155</v>
      </c>
      <c r="BX81" s="93" t="n">
        <v>0.628251079270582</v>
      </c>
      <c r="BY81" s="93" t="n">
        <v>0.621945092170055</v>
      </c>
      <c r="BZ81" s="93" t="n">
        <v>0.99287864325662</v>
      </c>
      <c r="CA81" s="93" t="n">
        <v>0.068263969545907</v>
      </c>
      <c r="CB81" s="93" t="n">
        <v>0.987217950295506</v>
      </c>
      <c r="CC81" s="227" t="n">
        <v>-0.03</v>
      </c>
      <c r="CD81" s="227" t="n">
        <v>0.06</v>
      </c>
      <c r="CE81" s="227" t="n">
        <v>0.175</v>
      </c>
      <c r="CF81" s="227" t="n">
        <v>-0.0075</v>
      </c>
      <c r="CG81" s="227" t="n">
        <v>0.0192</v>
      </c>
      <c r="CH81" s="227" t="n">
        <v>3.06531173566755</v>
      </c>
      <c r="CI81" s="82" t="n">
        <v>4.248</v>
      </c>
    </row>
    <row r="82" customFormat="false" ht="12.75" hidden="false" customHeight="false" outlineLevel="0" collapsed="false">
      <c r="D82" s="83" t="e">
        <f aca="false">D81+AH81</f>
        <v>#VALUE!</v>
      </c>
      <c r="F82" s="84" t="e">
        <f aca="false">VLOOKUP(AG82,$AL$4:$AS$15,2)</f>
        <v>#VALUE!</v>
      </c>
      <c r="G82" s="84" t="e">
        <f aca="false">F82*$AU82</f>
        <v>#VALUE!</v>
      </c>
      <c r="H82" s="85" t="e">
        <f aca="false">(AL82+AM82+AN82)/(1-(AR82))</f>
        <v>#VALUE!</v>
      </c>
      <c r="I82" s="85" t="e">
        <f aca="false">(AL82+AO82+AP82)</f>
        <v>#VALUE!</v>
      </c>
      <c r="K82" s="85" t="e">
        <f aca="false">MAX(((I82-H82)-AQ82)*AH82*AU82,0)</f>
        <v>#VALUE!</v>
      </c>
      <c r="L82" s="220" t="e">
        <f aca="false">MAX(Q82-K82,0)</f>
        <v>#VALUE!</v>
      </c>
      <c r="M82" s="86"/>
      <c r="N82" s="231" t="e">
        <f aca="false">SQRT(($AX82^2*$AE82+$AW82^2*$AI82)/($AE82+$AI82))</f>
        <v>#VALUE!</v>
      </c>
      <c r="O82" s="231" t="e">
        <f aca="false">SQRT(($AY82^2*$AE82+$AW82^2*$AI82)/($AE82+$AI82))</f>
        <v>#VALUE!</v>
      </c>
      <c r="P82" s="94" t="e">
        <f aca="false">(VLOOKUP(AI82,CorrelationTwo,2)*(AW82^2)*AI82+VLOOKUP(D82,CorrelationOne,$AK$9)*AX82*AY82*AE82)/((AI82+AE82)*O82*N82)</f>
        <v>#VALUE!</v>
      </c>
      <c r="Q82" s="220" t="e">
        <f aca="false">xSPRDOPT(I82,H82,AQ82,0,O82,N82,P82,D82-$G$5,1,0)*AH82*AU82</f>
        <v>#VALUE!</v>
      </c>
      <c r="R82" s="223"/>
      <c r="S82" s="87" t="e">
        <f aca="false">xSPRDOPT(I82,H82,AQ82,AT82,O82,N82,P82,D82-$G$5,1,2)*AF82*F82*AH82</f>
        <v>#VALUE!</v>
      </c>
      <c r="T82" s="87" t="e">
        <f aca="false">xSPRDOPT(I82,H82,AQ82,AT82,O82,N82,P82,D82-$G$5,1,1)*AF82*F82*AH82</f>
        <v>#VALUE!</v>
      </c>
      <c r="U82" s="220"/>
      <c r="V82" s="224" t="e">
        <f aca="false">VLOOKUP($AG82,$AL$4:$AS$15,8)*AH82*AU82</f>
        <v>#VALUE!</v>
      </c>
      <c r="W82" s="224"/>
      <c r="X82" s="225" t="e">
        <f aca="false">((BM82*BC82)+(BL82*BB82))*AH82*F82</f>
        <v>#VALUE!</v>
      </c>
      <c r="Y82" s="225" t="e">
        <f aca="false">($F82*$AH82)*((($BG82/2)*($BC82)^2)+(($BF82/2)*($BB82)^2)+($BH82*$BC82*$BB82))</f>
        <v>#VALUE!</v>
      </c>
      <c r="Z82" s="225" t="e">
        <f aca="false">($BI82*$F82*$AH82*($G$5-$BV$5))/365.25</f>
        <v>#VALUE!</v>
      </c>
      <c r="AA82" s="225" t="e">
        <f aca="false">(($BK82*$BE82)+($BJ82*$BD82))*$F82*$AH82*$AF82</f>
        <v>#VALUE!</v>
      </c>
      <c r="AB82" s="225" t="e">
        <f aca="false">BN82*(AT82-CA82)*F82*AH82</f>
        <v>#VALUE!</v>
      </c>
      <c r="AC82" s="225" t="e">
        <f aca="false">BO82*CB82*F82*AH82*CA82*($G$5-$BV$5)/365.25</f>
        <v>#NAME?</v>
      </c>
      <c r="AE82" s="101" t="n">
        <v>15</v>
      </c>
      <c r="AF82" s="101" t="e">
        <f aca="false">IF(AND(D82&gt;=$G$7,D82&lt;=$G$8),1,0)</f>
        <v>#VALUE!</v>
      </c>
      <c r="AG82" s="101" t="e">
        <f aca="false">MONTH(D82)</f>
        <v>#VALUE!</v>
      </c>
      <c r="AH82" s="101" t="e">
        <f aca="false">(EOMONTH(D82,0)-EOMONTH(D82-DAY(D82),0))*AF82</f>
        <v>#VALUE!</v>
      </c>
      <c r="AI82" s="101" t="e">
        <f aca="false">AI81+AH81</f>
        <v>#VALUE!</v>
      </c>
      <c r="AJ82" s="101" t="e">
        <f aca="false">D82-$BV$5</f>
        <v>#VALUE!</v>
      </c>
      <c r="AK82" s="226" t="e">
        <f aca="false">((AL82+AM82+AN82)/(1-0.03))-(AL82+AM82+AN82)</f>
        <v>#VALUE!</v>
      </c>
      <c r="AL82" s="92" t="e">
        <f aca="false">VLOOKUP($D82,CurveTbl,$AK$4)</f>
        <v>#VALUE!</v>
      </c>
      <c r="AM82" s="227" t="e">
        <f aca="false">VLOOKUP($D82,CurveTbl,$AH$3)</f>
        <v>#VALUE!</v>
      </c>
      <c r="AN82" s="227" t="e">
        <f aca="false">VLOOKUP($D82,CurveTbl,$AH$4)+VLOOKUP($AG82,$AL$3:$AS$15,6)</f>
        <v>#VALUE!</v>
      </c>
      <c r="AO82" s="228" t="e">
        <f aca="false">VLOOKUP($D82,CurveTbl,$AH$5)</f>
        <v>#VALUE!</v>
      </c>
      <c r="AP82" s="227" t="e">
        <f aca="false">VLOOKUP($D82,CurveTbl,$AH$6)+VLOOKUP($AG82,$AL$3:$AS$15,7)</f>
        <v>#VALUE!</v>
      </c>
      <c r="AQ82" s="92" t="e">
        <f aca="false">VLOOKUP($AG82,$AL$4:$AS$15,3)+VLOOKUP($AG82,$AL$4:$AS$15,5)+($AH$10*VLOOKUP(D82,GRITable,2))</f>
        <v>#VALUE!</v>
      </c>
      <c r="AR82" s="93" t="e">
        <f aca="false">VLOOKUP($AG82,$AL$4:$AS$15,4)</f>
        <v>#VALUE!</v>
      </c>
      <c r="AS82" s="92" t="e">
        <f aca="false">(AL82+AM82+AN82)*AR82/(1-AR82)</f>
        <v>#VALUE!</v>
      </c>
      <c r="AT82" s="93" t="e">
        <f aca="false">VLOOKUP(D82,CurveTbl,$AK$6)</f>
        <v>#VALUE!</v>
      </c>
      <c r="AU82" s="93" t="e">
        <f aca="false">(1+$AT82/2)^(-2*($D82-$G$5)/365.25)*$AF82</f>
        <v>#VALUE!</v>
      </c>
      <c r="AV82" s="91" t="e">
        <f aca="false">ROUND(G82*AR82,0)</f>
        <v>#VALUE!</v>
      </c>
      <c r="AW82" s="93" t="e">
        <f aca="false">VLOOKUP($D82,CurveTbl,$AK$8)</f>
        <v>#VALUE!</v>
      </c>
      <c r="AX82" s="93" t="e">
        <f aca="false">VLOOKUP($D82,CurveTbl,$AH$7)</f>
        <v>#VALUE!</v>
      </c>
      <c r="AY82" s="93" t="e">
        <f aca="false">VLOOKUP($D82,CurveTbl,$AH$8)</f>
        <v>#VALUE!</v>
      </c>
      <c r="AZ82" s="93"/>
      <c r="BA82" s="229"/>
      <c r="BB82" s="227" t="e">
        <f aca="false">$H82-$BV82</f>
        <v>#VALUE!</v>
      </c>
      <c r="BC82" s="227" t="e">
        <f aca="false">I82-BW82</f>
        <v>#VALUE!</v>
      </c>
      <c r="BD82" s="93" t="e">
        <f aca="false">N82-BX82</f>
        <v>#VALUE!</v>
      </c>
      <c r="BE82" s="93" t="e">
        <f aca="false">O82-BY82</f>
        <v>#VALUE!</v>
      </c>
      <c r="BF82" s="93" t="e">
        <f aca="false">xSPRDOPT($BW82,$BV82,$CG82,0,$BY82,$BX82,$BZ82,$AJ82,1,4)*$CB82</f>
        <v>#NAME?</v>
      </c>
      <c r="BG82" s="93" t="e">
        <f aca="false">xSPRDOPT($BW82,$BV82,$CG82,0,$BY82,$BX82,$BZ82,$AJ82,1,3)*$CB82</f>
        <v>#NAME?</v>
      </c>
      <c r="BH82" s="93" t="e">
        <f aca="false">IF(OR(BF82&lt;&gt;0,BG82&lt;&gt;0),xSPRDOPT($BW82,$BV82,$CG82,0,$BY82,$BX82,$BZ82,$AJ82,1,12)*$CB82,0)</f>
        <v>#NAME?</v>
      </c>
      <c r="BI82" s="93" t="e">
        <f aca="false">xSPRDOPT($BW82,$BV82,$CG82,2*LN(1+CA82/2),$BY82,$BX82,$BZ82,$AJ82,1,9)</f>
        <v>#NAME?</v>
      </c>
      <c r="BJ82" s="93" t="e">
        <f aca="false">xSPRDOPT($BW82,$BV82,$CG82,0,$BY82,$BX82,$BZ82,$AJ82,1,6)*$CB82</f>
        <v>#NAME?</v>
      </c>
      <c r="BK82" s="93" t="e">
        <f aca="false">xSPRDOPT($BW82,$BV82,$CG82,0,$BY82,$BX82,$BZ82,$AJ82,1,5)*$CB82</f>
        <v>#NAME?</v>
      </c>
      <c r="BL82" s="93" t="e">
        <f aca="false">xSPRDOPT(BW82,BV82,CG82,0,BY82,BX82,BZ82,AJ82,1,2)*CB82</f>
        <v>#NAME?</v>
      </c>
      <c r="BM82" s="93" t="e">
        <f aca="false">xSPRDOPT(BW82,BV82,CG82,0,BY82,BX82,BZ82,AJ82,1,1)*CB82</f>
        <v>#NAME?</v>
      </c>
      <c r="BN82" s="93" t="e">
        <f aca="false">IF(AH82&lt;&gt;0,xSPRDOPT($BW82,$BV82,$CG82,2*LN(1+CA82/2),$BY82,$BX82,$BZ82,$AJ82,1,8)+(AJ82/365.25)*CH82/AH82,0)</f>
        <v>#VALUE!</v>
      </c>
      <c r="BO82" s="93" t="e">
        <f aca="false">xSPRDOPT($BW82,$BV82,$CG82,0,$BY82,$BX82,$BZ82,$AJ82,1,0)</f>
        <v>#NAME?</v>
      </c>
      <c r="BP82" s="93"/>
      <c r="BQ82" s="93"/>
      <c r="BR82" s="93"/>
      <c r="BS82" s="101" t="e">
        <f aca="false">G82*AF82*AH82</f>
        <v>#VALUE!</v>
      </c>
      <c r="BV82" s="230" t="n">
        <v>4.40214035809837</v>
      </c>
      <c r="BW82" s="92" t="n">
        <v>4.4155</v>
      </c>
      <c r="BX82" s="93" t="n">
        <v>0.628251079270582</v>
      </c>
      <c r="BY82" s="93" t="n">
        <v>0.621945092170055</v>
      </c>
      <c r="BZ82" s="93" t="n">
        <v>0.99287864325662</v>
      </c>
      <c r="CA82" s="93" t="n">
        <v>0.068263969545907</v>
      </c>
      <c r="CB82" s="93" t="n">
        <v>0.987217950295506</v>
      </c>
      <c r="CC82" s="227" t="n">
        <v>-0.03</v>
      </c>
      <c r="CD82" s="227" t="n">
        <v>0.06</v>
      </c>
      <c r="CE82" s="227" t="n">
        <v>0.175</v>
      </c>
      <c r="CF82" s="227" t="n">
        <v>-0.0075</v>
      </c>
      <c r="CG82" s="227" t="n">
        <v>0.0192</v>
      </c>
      <c r="CH82" s="227" t="n">
        <v>3.06531173566755</v>
      </c>
      <c r="CI82" s="82" t="n">
        <v>4.248</v>
      </c>
    </row>
    <row r="83" customFormat="false" ht="12.75" hidden="false" customHeight="false" outlineLevel="0" collapsed="false">
      <c r="D83" s="83" t="e">
        <f aca="false">D82+AH82</f>
        <v>#VALUE!</v>
      </c>
      <c r="F83" s="84" t="e">
        <f aca="false">VLOOKUP(AG83,$AL$4:$AS$15,2)</f>
        <v>#VALUE!</v>
      </c>
      <c r="G83" s="84" t="e">
        <f aca="false">F83*$AU83</f>
        <v>#VALUE!</v>
      </c>
      <c r="H83" s="85" t="e">
        <f aca="false">(AL83+AM83+AN83)/(1-(AR83))</f>
        <v>#VALUE!</v>
      </c>
      <c r="I83" s="85" t="e">
        <f aca="false">(AL83+AO83+AP83)</f>
        <v>#VALUE!</v>
      </c>
      <c r="K83" s="85" t="e">
        <f aca="false">MAX(((I83-H83)-AQ83)*AH83*AU83,0)</f>
        <v>#VALUE!</v>
      </c>
      <c r="L83" s="220" t="e">
        <f aca="false">MAX(Q83-K83,0)</f>
        <v>#VALUE!</v>
      </c>
      <c r="M83" s="86"/>
      <c r="N83" s="231" t="e">
        <f aca="false">SQRT(($AX83^2*$AE83+$AW83^2*$AI83)/($AE83+$AI83))</f>
        <v>#VALUE!</v>
      </c>
      <c r="O83" s="231" t="e">
        <f aca="false">SQRT(($AY83^2*$AE83+$AW83^2*$AI83)/($AE83+$AI83))</f>
        <v>#VALUE!</v>
      </c>
      <c r="P83" s="94" t="e">
        <f aca="false">(VLOOKUP(AI83,CorrelationTwo,2)*(AW83^2)*AI83+VLOOKUP(D83,CorrelationOne,$AK$9)*AX83*AY83*AE83)/((AI83+AE83)*O83*N83)</f>
        <v>#VALUE!</v>
      </c>
      <c r="Q83" s="220" t="e">
        <f aca="false">xSPRDOPT(I83,H83,AQ83,0,O83,N83,P83,D83-$G$5,1,0)*AH83*AU83</f>
        <v>#VALUE!</v>
      </c>
      <c r="R83" s="223"/>
      <c r="S83" s="87" t="e">
        <f aca="false">xSPRDOPT(I83,H83,AQ83,AT83,O83,N83,P83,D83-$G$5,1,2)*AF83*F83*AH83</f>
        <v>#VALUE!</v>
      </c>
      <c r="T83" s="87" t="e">
        <f aca="false">xSPRDOPT(I83,H83,AQ83,AT83,O83,N83,P83,D83-$G$5,1,1)*AF83*F83*AH83</f>
        <v>#VALUE!</v>
      </c>
      <c r="U83" s="220"/>
      <c r="V83" s="224" t="e">
        <f aca="false">VLOOKUP($AG83,$AL$4:$AS$15,8)*AH83*AU83</f>
        <v>#VALUE!</v>
      </c>
      <c r="W83" s="224"/>
      <c r="X83" s="225" t="e">
        <f aca="false">((BM83*BC83)+(BL83*BB83))*AH83*F83</f>
        <v>#VALUE!</v>
      </c>
      <c r="Y83" s="225" t="e">
        <f aca="false">($F83*$AH83)*((($BG83/2)*($BC83)^2)+(($BF83/2)*($BB83)^2)+($BH83*$BC83*$BB83))</f>
        <v>#VALUE!</v>
      </c>
      <c r="Z83" s="225" t="e">
        <f aca="false">($BI83*$F83*$AH83*($G$5-$BV$5))/365.25</f>
        <v>#VALUE!</v>
      </c>
      <c r="AA83" s="225" t="e">
        <f aca="false">(($BK83*$BE83)+($BJ83*$BD83))*$F83*$AH83*$AF83</f>
        <v>#VALUE!</v>
      </c>
      <c r="AB83" s="225" t="e">
        <f aca="false">BN83*(AT83-CA83)*F83*AH83</f>
        <v>#VALUE!</v>
      </c>
      <c r="AC83" s="225" t="e">
        <f aca="false">BO83*CB83*F83*AH83*CA83*($G$5-$BV$5)/365.25</f>
        <v>#NAME?</v>
      </c>
      <c r="AE83" s="101" t="n">
        <v>15</v>
      </c>
      <c r="AF83" s="101" t="e">
        <f aca="false">IF(AND(D83&gt;=$G$7,D83&lt;=$G$8),1,0)</f>
        <v>#VALUE!</v>
      </c>
      <c r="AG83" s="101" t="e">
        <f aca="false">MONTH(D83)</f>
        <v>#VALUE!</v>
      </c>
      <c r="AH83" s="101" t="e">
        <f aca="false">(EOMONTH(D83,0)-EOMONTH(D83-DAY(D83),0))*AF83</f>
        <v>#VALUE!</v>
      </c>
      <c r="AI83" s="101" t="e">
        <f aca="false">AI82+AH82</f>
        <v>#VALUE!</v>
      </c>
      <c r="AJ83" s="101" t="e">
        <f aca="false">D83-$BV$5</f>
        <v>#VALUE!</v>
      </c>
      <c r="AK83" s="226" t="e">
        <f aca="false">((AL83+AM83+AN83)/(1-0.03))-(AL83+AM83+AN83)</f>
        <v>#VALUE!</v>
      </c>
      <c r="AL83" s="92" t="e">
        <f aca="false">VLOOKUP($D83,CurveTbl,$AK$4)</f>
        <v>#VALUE!</v>
      </c>
      <c r="AM83" s="227" t="e">
        <f aca="false">VLOOKUP($D83,CurveTbl,$AH$3)</f>
        <v>#VALUE!</v>
      </c>
      <c r="AN83" s="227" t="e">
        <f aca="false">VLOOKUP($D83,CurveTbl,$AH$4)+VLOOKUP($AG83,$AL$3:$AS$15,6)</f>
        <v>#VALUE!</v>
      </c>
      <c r="AO83" s="228" t="e">
        <f aca="false">VLOOKUP($D83,CurveTbl,$AH$5)</f>
        <v>#VALUE!</v>
      </c>
      <c r="AP83" s="227" t="e">
        <f aca="false">VLOOKUP($D83,CurveTbl,$AH$6)+VLOOKUP($AG83,$AL$3:$AS$15,7)</f>
        <v>#VALUE!</v>
      </c>
      <c r="AQ83" s="92" t="e">
        <f aca="false">VLOOKUP($AG83,$AL$4:$AS$15,3)+VLOOKUP($AG83,$AL$4:$AS$15,5)+($AH$10*VLOOKUP(D83,GRITable,2))</f>
        <v>#VALUE!</v>
      </c>
      <c r="AR83" s="93" t="e">
        <f aca="false">VLOOKUP($AG83,$AL$4:$AS$15,4)</f>
        <v>#VALUE!</v>
      </c>
      <c r="AS83" s="92" t="e">
        <f aca="false">(AL83+AM83+AN83)*AR83/(1-AR83)</f>
        <v>#VALUE!</v>
      </c>
      <c r="AT83" s="93" t="e">
        <f aca="false">VLOOKUP(D83,CurveTbl,$AK$6)</f>
        <v>#VALUE!</v>
      </c>
      <c r="AU83" s="93" t="e">
        <f aca="false">(1+$AT83/2)^(-2*($D83-$G$5)/365.25)*$AF83</f>
        <v>#VALUE!</v>
      </c>
      <c r="AV83" s="91" t="e">
        <f aca="false">ROUND(G83*AR83,0)</f>
        <v>#VALUE!</v>
      </c>
      <c r="AW83" s="93" t="e">
        <f aca="false">VLOOKUP($D83,CurveTbl,$AK$8)</f>
        <v>#VALUE!</v>
      </c>
      <c r="AX83" s="93" t="e">
        <f aca="false">VLOOKUP($D83,CurveTbl,$AH$7)</f>
        <v>#VALUE!</v>
      </c>
      <c r="AY83" s="93" t="e">
        <f aca="false">VLOOKUP($D83,CurveTbl,$AH$8)</f>
        <v>#VALUE!</v>
      </c>
      <c r="AZ83" s="93"/>
      <c r="BA83" s="229"/>
      <c r="BB83" s="227" t="e">
        <f aca="false">$H83-$BV83</f>
        <v>#VALUE!</v>
      </c>
      <c r="BC83" s="227" t="e">
        <f aca="false">I83-BW83</f>
        <v>#VALUE!</v>
      </c>
      <c r="BD83" s="93" t="e">
        <f aca="false">N83-BX83</f>
        <v>#VALUE!</v>
      </c>
      <c r="BE83" s="93" t="e">
        <f aca="false">O83-BY83</f>
        <v>#VALUE!</v>
      </c>
      <c r="BF83" s="93" t="e">
        <f aca="false">xSPRDOPT($BW83,$BV83,$CG83,0,$BY83,$BX83,$BZ83,$AJ83,1,4)*$CB83</f>
        <v>#NAME?</v>
      </c>
      <c r="BG83" s="93" t="e">
        <f aca="false">xSPRDOPT($BW83,$BV83,$CG83,0,$BY83,$BX83,$BZ83,$AJ83,1,3)*$CB83</f>
        <v>#NAME?</v>
      </c>
      <c r="BH83" s="93" t="e">
        <f aca="false">IF(OR(BF83&lt;&gt;0,BG83&lt;&gt;0),xSPRDOPT($BW83,$BV83,$CG83,0,$BY83,$BX83,$BZ83,$AJ83,1,12)*$CB83,0)</f>
        <v>#NAME?</v>
      </c>
      <c r="BI83" s="93" t="e">
        <f aca="false">xSPRDOPT($BW83,$BV83,$CG83,2*LN(1+CA83/2),$BY83,$BX83,$BZ83,$AJ83,1,9)</f>
        <v>#NAME?</v>
      </c>
      <c r="BJ83" s="93" t="e">
        <f aca="false">xSPRDOPT($BW83,$BV83,$CG83,0,$BY83,$BX83,$BZ83,$AJ83,1,6)*$CB83</f>
        <v>#NAME?</v>
      </c>
      <c r="BK83" s="93" t="e">
        <f aca="false">xSPRDOPT($BW83,$BV83,$CG83,0,$BY83,$BX83,$BZ83,$AJ83,1,5)*$CB83</f>
        <v>#NAME?</v>
      </c>
      <c r="BL83" s="93" t="e">
        <f aca="false">xSPRDOPT(BW83,BV83,CG83,0,BY83,BX83,BZ83,AJ83,1,2)*CB83</f>
        <v>#NAME?</v>
      </c>
      <c r="BM83" s="93" t="e">
        <f aca="false">xSPRDOPT(BW83,BV83,CG83,0,BY83,BX83,BZ83,AJ83,1,1)*CB83</f>
        <v>#NAME?</v>
      </c>
      <c r="BN83" s="93" t="e">
        <f aca="false">IF(AH83&lt;&gt;0,xSPRDOPT($BW83,$BV83,$CG83,2*LN(1+CA83/2),$BY83,$BX83,$BZ83,$AJ83,1,8)+(AJ83/365.25)*CH83/AH83,0)</f>
        <v>#VALUE!</v>
      </c>
      <c r="BO83" s="93" t="e">
        <f aca="false">xSPRDOPT($BW83,$BV83,$CG83,0,$BY83,$BX83,$BZ83,$AJ83,1,0)</f>
        <v>#NAME?</v>
      </c>
      <c r="BP83" s="93"/>
      <c r="BQ83" s="93"/>
      <c r="BR83" s="93"/>
      <c r="BS83" s="101" t="e">
        <f aca="false">G83*AF83*AH83</f>
        <v>#VALUE!</v>
      </c>
      <c r="BV83" s="230" t="n">
        <v>4.40214035809837</v>
      </c>
      <c r="BW83" s="92" t="n">
        <v>4.4155</v>
      </c>
      <c r="BX83" s="93" t="n">
        <v>0.628251079270582</v>
      </c>
      <c r="BY83" s="93" t="n">
        <v>0.621945092170055</v>
      </c>
      <c r="BZ83" s="93" t="n">
        <v>0.99287864325662</v>
      </c>
      <c r="CA83" s="93" t="n">
        <v>0.068263969545907</v>
      </c>
      <c r="CB83" s="93" t="n">
        <v>0.987217950295506</v>
      </c>
      <c r="CC83" s="227" t="n">
        <v>-0.03</v>
      </c>
      <c r="CD83" s="227" t="n">
        <v>0.06</v>
      </c>
      <c r="CE83" s="227" t="n">
        <v>0.175</v>
      </c>
      <c r="CF83" s="227" t="n">
        <v>-0.0075</v>
      </c>
      <c r="CG83" s="227" t="n">
        <v>0.0192</v>
      </c>
      <c r="CH83" s="227" t="n">
        <v>3.06531173566755</v>
      </c>
      <c r="CI83" s="82" t="n">
        <v>4.248</v>
      </c>
    </row>
    <row r="84" customFormat="false" ht="12.75" hidden="false" customHeight="false" outlineLevel="0" collapsed="false">
      <c r="D84" s="83" t="e">
        <f aca="false">D83+AH83</f>
        <v>#VALUE!</v>
      </c>
      <c r="F84" s="84" t="e">
        <f aca="false">VLOOKUP(AG84,$AL$4:$AS$15,2)</f>
        <v>#VALUE!</v>
      </c>
      <c r="G84" s="84" t="e">
        <f aca="false">F84*$AU84</f>
        <v>#VALUE!</v>
      </c>
      <c r="H84" s="85" t="e">
        <f aca="false">(AL84+AM84+AN84)/(1-(AR84))</f>
        <v>#VALUE!</v>
      </c>
      <c r="I84" s="85" t="e">
        <f aca="false">(AL84+AO84+AP84)</f>
        <v>#VALUE!</v>
      </c>
      <c r="K84" s="85" t="e">
        <f aca="false">MAX(((I84-H84)-AQ84)*AH84*AU84,0)</f>
        <v>#VALUE!</v>
      </c>
      <c r="L84" s="220" t="e">
        <f aca="false">MAX(Q84-K84,0)</f>
        <v>#VALUE!</v>
      </c>
      <c r="M84" s="86"/>
      <c r="N84" s="231" t="e">
        <f aca="false">SQRT(($AX84^2*$AE84+$AW84^2*$AI84)/($AE84+$AI84))</f>
        <v>#VALUE!</v>
      </c>
      <c r="O84" s="231" t="e">
        <f aca="false">SQRT(($AY84^2*$AE84+$AW84^2*$AI84)/($AE84+$AI84))</f>
        <v>#VALUE!</v>
      </c>
      <c r="P84" s="94" t="e">
        <f aca="false">(VLOOKUP(AI84,CorrelationTwo,2)*(AW84^2)*AI84+VLOOKUP(D84,CorrelationOne,$AK$9)*AX84*AY84*AE84)/((AI84+AE84)*O84*N84)</f>
        <v>#VALUE!</v>
      </c>
      <c r="Q84" s="220" t="e">
        <f aca="false">xSPRDOPT(I84,H84,AQ84,0,O84,N84,P84,D84-$G$5,1,0)*AH84*AU84</f>
        <v>#VALUE!</v>
      </c>
      <c r="R84" s="223"/>
      <c r="S84" s="87" t="e">
        <f aca="false">xSPRDOPT(I84,H84,AQ84,AT84,O84,N84,P84,D84-$G$5,1,2)*AF84*F84*AH84</f>
        <v>#VALUE!</v>
      </c>
      <c r="T84" s="87" t="e">
        <f aca="false">xSPRDOPT(I84,H84,AQ84,AT84,O84,N84,P84,D84-$G$5,1,1)*AF84*F84*AH84</f>
        <v>#VALUE!</v>
      </c>
      <c r="U84" s="220"/>
      <c r="V84" s="224" t="e">
        <f aca="false">VLOOKUP($AG84,$AL$4:$AS$15,8)*AH84*AU84</f>
        <v>#VALUE!</v>
      </c>
      <c r="W84" s="224"/>
      <c r="X84" s="225" t="e">
        <f aca="false">((BM84*BC84)+(BL84*BB84))*AH84*F84</f>
        <v>#VALUE!</v>
      </c>
      <c r="Y84" s="225" t="e">
        <f aca="false">($F84*$AH84)*((($BG84/2)*($BC84)^2)+(($BF84/2)*($BB84)^2)+($BH84*$BC84*$BB84))</f>
        <v>#VALUE!</v>
      </c>
      <c r="Z84" s="225" t="e">
        <f aca="false">($BI84*$F84*$AH84*($G$5-$BV$5))/365.25</f>
        <v>#VALUE!</v>
      </c>
      <c r="AA84" s="225" t="e">
        <f aca="false">(($BK84*$BE84)+($BJ84*$BD84))*$F84*$AH84*$AF84</f>
        <v>#VALUE!</v>
      </c>
      <c r="AB84" s="225" t="e">
        <f aca="false">BN84*(AT84-CA84)*F84*AH84</f>
        <v>#VALUE!</v>
      </c>
      <c r="AC84" s="225" t="e">
        <f aca="false">BO84*CB84*F84*AH84*CA84*($G$5-$BV$5)/365.25</f>
        <v>#NAME?</v>
      </c>
      <c r="AE84" s="101" t="n">
        <v>15</v>
      </c>
      <c r="AF84" s="101" t="e">
        <f aca="false">IF(AND(D84&gt;=$G$7,D84&lt;=$G$8),1,0)</f>
        <v>#VALUE!</v>
      </c>
      <c r="AG84" s="101" t="e">
        <f aca="false">MONTH(D84)</f>
        <v>#VALUE!</v>
      </c>
      <c r="AH84" s="101" t="e">
        <f aca="false">(EOMONTH(D84,0)-EOMONTH(D84-DAY(D84),0))*AF84</f>
        <v>#VALUE!</v>
      </c>
      <c r="AI84" s="101" t="e">
        <f aca="false">AI83+AH83</f>
        <v>#VALUE!</v>
      </c>
      <c r="AJ84" s="101" t="e">
        <f aca="false">D84-$BV$5</f>
        <v>#VALUE!</v>
      </c>
      <c r="AK84" s="226" t="e">
        <f aca="false">((AL84+AM84+AN84)/(1-0.03))-(AL84+AM84+AN84)</f>
        <v>#VALUE!</v>
      </c>
      <c r="AL84" s="92" t="e">
        <f aca="false">VLOOKUP($D84,CurveTbl,$AK$4)</f>
        <v>#VALUE!</v>
      </c>
      <c r="AM84" s="227" t="e">
        <f aca="false">VLOOKUP($D84,CurveTbl,$AH$3)</f>
        <v>#VALUE!</v>
      </c>
      <c r="AN84" s="227" t="e">
        <f aca="false">VLOOKUP($D84,CurveTbl,$AH$4)+VLOOKUP($AG84,$AL$3:$AS$15,6)</f>
        <v>#VALUE!</v>
      </c>
      <c r="AO84" s="228" t="e">
        <f aca="false">VLOOKUP($D84,CurveTbl,$AH$5)</f>
        <v>#VALUE!</v>
      </c>
      <c r="AP84" s="227" t="e">
        <f aca="false">VLOOKUP($D84,CurveTbl,$AH$6)+VLOOKUP($AG84,$AL$3:$AS$15,7)</f>
        <v>#VALUE!</v>
      </c>
      <c r="AQ84" s="92" t="e">
        <f aca="false">VLOOKUP($AG84,$AL$4:$AS$15,3)+VLOOKUP($AG84,$AL$4:$AS$15,5)+($AH$10*VLOOKUP(D84,GRITable,2))</f>
        <v>#VALUE!</v>
      </c>
      <c r="AR84" s="93" t="e">
        <f aca="false">VLOOKUP($AG84,$AL$4:$AS$15,4)</f>
        <v>#VALUE!</v>
      </c>
      <c r="AS84" s="92" t="e">
        <f aca="false">(AL84+AM84+AN84)*AR84/(1-AR84)</f>
        <v>#VALUE!</v>
      </c>
      <c r="AT84" s="93" t="e">
        <f aca="false">VLOOKUP(D84,CurveTbl,$AK$6)</f>
        <v>#VALUE!</v>
      </c>
      <c r="AU84" s="93" t="e">
        <f aca="false">(1+$AT84/2)^(-2*($D84-$G$5)/365.25)*$AF84</f>
        <v>#VALUE!</v>
      </c>
      <c r="AV84" s="91" t="e">
        <f aca="false">ROUND(G84*AR84,0)</f>
        <v>#VALUE!</v>
      </c>
      <c r="AW84" s="93" t="e">
        <f aca="false">VLOOKUP($D84,CurveTbl,$AK$8)</f>
        <v>#VALUE!</v>
      </c>
      <c r="AX84" s="93" t="e">
        <f aca="false">VLOOKUP($D84,CurveTbl,$AH$7)</f>
        <v>#VALUE!</v>
      </c>
      <c r="AY84" s="93" t="e">
        <f aca="false">VLOOKUP($D84,CurveTbl,$AH$8)</f>
        <v>#VALUE!</v>
      </c>
      <c r="AZ84" s="93"/>
      <c r="BA84" s="229"/>
      <c r="BB84" s="227" t="e">
        <f aca="false">$H84-$BV84</f>
        <v>#VALUE!</v>
      </c>
      <c r="BC84" s="227" t="e">
        <f aca="false">I84-BW84</f>
        <v>#VALUE!</v>
      </c>
      <c r="BD84" s="93" t="e">
        <f aca="false">N84-BX84</f>
        <v>#VALUE!</v>
      </c>
      <c r="BE84" s="93" t="e">
        <f aca="false">O84-BY84</f>
        <v>#VALUE!</v>
      </c>
      <c r="BF84" s="93" t="e">
        <f aca="false">xSPRDOPT($BW84,$BV84,$CG84,0,$BY84,$BX84,$BZ84,$AJ84,1,4)*$CB84</f>
        <v>#NAME?</v>
      </c>
      <c r="BG84" s="93" t="e">
        <f aca="false">xSPRDOPT($BW84,$BV84,$CG84,0,$BY84,$BX84,$BZ84,$AJ84,1,3)*$CB84</f>
        <v>#NAME?</v>
      </c>
      <c r="BH84" s="93" t="e">
        <f aca="false">IF(OR(BF84&lt;&gt;0,BG84&lt;&gt;0),xSPRDOPT($BW84,$BV84,$CG84,0,$BY84,$BX84,$BZ84,$AJ84,1,12)*$CB84,0)</f>
        <v>#NAME?</v>
      </c>
      <c r="BI84" s="93" t="e">
        <f aca="false">xSPRDOPT($BW84,$BV84,$CG84,2*LN(1+CA84/2),$BY84,$BX84,$BZ84,$AJ84,1,9)</f>
        <v>#NAME?</v>
      </c>
      <c r="BJ84" s="93" t="e">
        <f aca="false">xSPRDOPT($BW84,$BV84,$CG84,0,$BY84,$BX84,$BZ84,$AJ84,1,6)*$CB84</f>
        <v>#NAME?</v>
      </c>
      <c r="BK84" s="93" t="e">
        <f aca="false">xSPRDOPT($BW84,$BV84,$CG84,0,$BY84,$BX84,$BZ84,$AJ84,1,5)*$CB84</f>
        <v>#NAME?</v>
      </c>
      <c r="BL84" s="93" t="e">
        <f aca="false">xSPRDOPT(BW84,BV84,CG84,0,BY84,BX84,BZ84,AJ84,1,2)*CB84</f>
        <v>#NAME?</v>
      </c>
      <c r="BM84" s="93" t="e">
        <f aca="false">xSPRDOPT(BW84,BV84,CG84,0,BY84,BX84,BZ84,AJ84,1,1)*CB84</f>
        <v>#NAME?</v>
      </c>
      <c r="BN84" s="93" t="e">
        <f aca="false">IF(AH84&lt;&gt;0,xSPRDOPT($BW84,$BV84,$CG84,2*LN(1+CA84/2),$BY84,$BX84,$BZ84,$AJ84,1,8)+(AJ84/365.25)*CH84/AH84,0)</f>
        <v>#VALUE!</v>
      </c>
      <c r="BO84" s="93" t="e">
        <f aca="false">xSPRDOPT($BW84,$BV84,$CG84,0,$BY84,$BX84,$BZ84,$AJ84,1,0)</f>
        <v>#NAME?</v>
      </c>
      <c r="BP84" s="93"/>
      <c r="BQ84" s="93"/>
      <c r="BR84" s="93"/>
      <c r="BS84" s="101" t="e">
        <f aca="false">G84*AF84*AH84</f>
        <v>#VALUE!</v>
      </c>
      <c r="BV84" s="230" t="n">
        <v>4.40214035809837</v>
      </c>
      <c r="BW84" s="92" t="n">
        <v>4.4155</v>
      </c>
      <c r="BX84" s="93" t="n">
        <v>0.628251079270582</v>
      </c>
      <c r="BY84" s="93" t="n">
        <v>0.621945092170055</v>
      </c>
      <c r="BZ84" s="93" t="n">
        <v>0.99287864325662</v>
      </c>
      <c r="CA84" s="93" t="n">
        <v>0.068263969545907</v>
      </c>
      <c r="CB84" s="93" t="n">
        <v>0.987217950295506</v>
      </c>
      <c r="CC84" s="227" t="n">
        <v>-0.03</v>
      </c>
      <c r="CD84" s="227" t="n">
        <v>0.06</v>
      </c>
      <c r="CE84" s="227" t="n">
        <v>0.175</v>
      </c>
      <c r="CF84" s="227" t="n">
        <v>-0.0075</v>
      </c>
      <c r="CG84" s="227" t="n">
        <v>0.0192</v>
      </c>
      <c r="CH84" s="227" t="n">
        <v>3.06531173566755</v>
      </c>
      <c r="CI84" s="82" t="n">
        <v>4.248</v>
      </c>
    </row>
    <row r="85" customFormat="false" ht="12.75" hidden="false" customHeight="false" outlineLevel="0" collapsed="false">
      <c r="D85" s="83" t="e">
        <f aca="false">D84+AH84</f>
        <v>#VALUE!</v>
      </c>
      <c r="F85" s="84" t="e">
        <f aca="false">VLOOKUP(AG85,$AL$4:$AS$15,2)</f>
        <v>#VALUE!</v>
      </c>
      <c r="G85" s="84" t="e">
        <f aca="false">F85*$AU85</f>
        <v>#VALUE!</v>
      </c>
      <c r="H85" s="85" t="e">
        <f aca="false">(AL85+AM85+AN85)/(1-(AR85))</f>
        <v>#VALUE!</v>
      </c>
      <c r="I85" s="85" t="e">
        <f aca="false">(AL85+AO85+AP85)</f>
        <v>#VALUE!</v>
      </c>
      <c r="K85" s="85" t="e">
        <f aca="false">MAX(((I85-H85)-AQ85)*AH85*AU85,0)</f>
        <v>#VALUE!</v>
      </c>
      <c r="L85" s="220" t="e">
        <f aca="false">MAX(Q85-K85,0)</f>
        <v>#VALUE!</v>
      </c>
      <c r="M85" s="86"/>
      <c r="N85" s="231" t="e">
        <f aca="false">SQRT(($AX85^2*$AE85+$AW85^2*$AI85)/($AE85+$AI85))</f>
        <v>#VALUE!</v>
      </c>
      <c r="O85" s="231" t="e">
        <f aca="false">SQRT(($AY85^2*$AE85+$AW85^2*$AI85)/($AE85+$AI85))</f>
        <v>#VALUE!</v>
      </c>
      <c r="P85" s="94" t="e">
        <f aca="false">(VLOOKUP(AI85,CorrelationTwo,2)*(AW85^2)*AI85+VLOOKUP(D85,CorrelationOne,$AK$9)*AX85*AY85*AE85)/((AI85+AE85)*O85*N85)</f>
        <v>#VALUE!</v>
      </c>
      <c r="Q85" s="220" t="e">
        <f aca="false">xSPRDOPT(I85,H85,AQ85,0,O85,N85,P85,D85-$G$5,1,0)*AH85*AU85</f>
        <v>#VALUE!</v>
      </c>
      <c r="R85" s="223"/>
      <c r="S85" s="87" t="e">
        <f aca="false">xSPRDOPT(I85,H85,AQ85,AT85,O85,N85,P85,D85-$G$5,1,2)*AF85*F85*AH85</f>
        <v>#VALUE!</v>
      </c>
      <c r="T85" s="87" t="e">
        <f aca="false">xSPRDOPT(I85,H85,AQ85,AT85,O85,N85,P85,D85-$G$5,1,1)*AF85*F85*AH85</f>
        <v>#VALUE!</v>
      </c>
      <c r="U85" s="220"/>
      <c r="V85" s="224" t="e">
        <f aca="false">VLOOKUP($AG85,$AL$4:$AS$15,8)*AH85*AU85</f>
        <v>#VALUE!</v>
      </c>
      <c r="W85" s="224"/>
      <c r="X85" s="225" t="e">
        <f aca="false">((BM85*BC85)+(BL85*BB85))*AH85*F85</f>
        <v>#VALUE!</v>
      </c>
      <c r="Y85" s="225" t="e">
        <f aca="false">($F85*$AH85)*((($BG85/2)*($BC85)^2)+(($BF85/2)*($BB85)^2)+($BH85*$BC85*$BB85))</f>
        <v>#VALUE!</v>
      </c>
      <c r="Z85" s="225" t="e">
        <f aca="false">($BI85*$F85*$AH85*($G$5-$BV$5))/365.25</f>
        <v>#VALUE!</v>
      </c>
      <c r="AA85" s="225" t="e">
        <f aca="false">(($BK85*$BE85)+($BJ85*$BD85))*$F85*$AH85*$AF85</f>
        <v>#VALUE!</v>
      </c>
      <c r="AB85" s="225" t="e">
        <f aca="false">BN85*(AT85-CA85)*F85*AH85</f>
        <v>#VALUE!</v>
      </c>
      <c r="AC85" s="225" t="e">
        <f aca="false">BO85*CB85*F85*AH85*CA85*($G$5-$BV$5)/365.25</f>
        <v>#NAME?</v>
      </c>
      <c r="AE85" s="101" t="n">
        <v>15</v>
      </c>
      <c r="AF85" s="101" t="e">
        <f aca="false">IF(AND(D85&gt;=$G$7,D85&lt;=$G$8),1,0)</f>
        <v>#VALUE!</v>
      </c>
      <c r="AG85" s="101" t="e">
        <f aca="false">MONTH(D85)</f>
        <v>#VALUE!</v>
      </c>
      <c r="AH85" s="101" t="e">
        <f aca="false">(EOMONTH(D85,0)-EOMONTH(D85-DAY(D85),0))*AF85</f>
        <v>#VALUE!</v>
      </c>
      <c r="AI85" s="101" t="e">
        <f aca="false">AI84+AH84</f>
        <v>#VALUE!</v>
      </c>
      <c r="AJ85" s="101" t="e">
        <f aca="false">D85-$BV$5</f>
        <v>#VALUE!</v>
      </c>
      <c r="AK85" s="226" t="e">
        <f aca="false">((AL85+AM85+AN85)/(1-0.03))-(AL85+AM85+AN85)</f>
        <v>#VALUE!</v>
      </c>
      <c r="AL85" s="92" t="e">
        <f aca="false">VLOOKUP($D85,CurveTbl,$AK$4)</f>
        <v>#VALUE!</v>
      </c>
      <c r="AM85" s="227" t="e">
        <f aca="false">VLOOKUP($D85,CurveTbl,$AH$3)</f>
        <v>#VALUE!</v>
      </c>
      <c r="AN85" s="227" t="e">
        <f aca="false">VLOOKUP($D85,CurveTbl,$AH$4)+VLOOKUP($AG85,$AL$3:$AS$15,6)</f>
        <v>#VALUE!</v>
      </c>
      <c r="AO85" s="228" t="e">
        <f aca="false">VLOOKUP($D85,CurveTbl,$AH$5)</f>
        <v>#VALUE!</v>
      </c>
      <c r="AP85" s="227" t="e">
        <f aca="false">VLOOKUP($D85,CurveTbl,$AH$6)+VLOOKUP($AG85,$AL$3:$AS$15,7)</f>
        <v>#VALUE!</v>
      </c>
      <c r="AQ85" s="92" t="e">
        <f aca="false">VLOOKUP($AG85,$AL$4:$AS$15,3)+VLOOKUP($AG85,$AL$4:$AS$15,5)+($AH$10*VLOOKUP(D85,GRITable,2))</f>
        <v>#VALUE!</v>
      </c>
      <c r="AR85" s="93" t="e">
        <f aca="false">VLOOKUP($AG85,$AL$4:$AS$15,4)</f>
        <v>#VALUE!</v>
      </c>
      <c r="AS85" s="92" t="e">
        <f aca="false">(AL85+AM85+AN85)*AR85/(1-AR85)</f>
        <v>#VALUE!</v>
      </c>
      <c r="AT85" s="93" t="e">
        <f aca="false">VLOOKUP(D85,CurveTbl,$AK$6)</f>
        <v>#VALUE!</v>
      </c>
      <c r="AU85" s="93" t="e">
        <f aca="false">(1+$AT85/2)^(-2*($D85-$G$5)/365.25)*$AF85</f>
        <v>#VALUE!</v>
      </c>
      <c r="AV85" s="91" t="e">
        <f aca="false">ROUND(G85*AR85,0)</f>
        <v>#VALUE!</v>
      </c>
      <c r="AW85" s="93" t="e">
        <f aca="false">VLOOKUP($D85,CurveTbl,$AK$8)</f>
        <v>#VALUE!</v>
      </c>
      <c r="AX85" s="93" t="e">
        <f aca="false">VLOOKUP($D85,CurveTbl,$AH$7)</f>
        <v>#VALUE!</v>
      </c>
      <c r="AY85" s="93" t="e">
        <f aca="false">VLOOKUP($D85,CurveTbl,$AH$8)</f>
        <v>#VALUE!</v>
      </c>
      <c r="AZ85" s="93"/>
      <c r="BA85" s="229"/>
      <c r="BB85" s="227" t="e">
        <f aca="false">$H85-$BV85</f>
        <v>#VALUE!</v>
      </c>
      <c r="BC85" s="227" t="e">
        <f aca="false">I85-BW85</f>
        <v>#VALUE!</v>
      </c>
      <c r="BD85" s="93" t="e">
        <f aca="false">N85-BX85</f>
        <v>#VALUE!</v>
      </c>
      <c r="BE85" s="93" t="e">
        <f aca="false">O85-BY85</f>
        <v>#VALUE!</v>
      </c>
      <c r="BF85" s="93" t="e">
        <f aca="false">xSPRDOPT($BW85,$BV85,$CG85,0,$BY85,$BX85,$BZ85,$AJ85,1,4)*$CB85</f>
        <v>#NAME?</v>
      </c>
      <c r="BG85" s="93" t="e">
        <f aca="false">xSPRDOPT($BW85,$BV85,$CG85,0,$BY85,$BX85,$BZ85,$AJ85,1,3)*$CB85</f>
        <v>#NAME?</v>
      </c>
      <c r="BH85" s="93" t="e">
        <f aca="false">IF(OR(BF85&lt;&gt;0,BG85&lt;&gt;0),xSPRDOPT($BW85,$BV85,$CG85,0,$BY85,$BX85,$BZ85,$AJ85,1,12)*$CB85,0)</f>
        <v>#NAME?</v>
      </c>
      <c r="BI85" s="93" t="e">
        <f aca="false">xSPRDOPT($BW85,$BV85,$CG85,2*LN(1+CA85/2),$BY85,$BX85,$BZ85,$AJ85,1,9)</f>
        <v>#NAME?</v>
      </c>
      <c r="BJ85" s="93" t="e">
        <f aca="false">xSPRDOPT($BW85,$BV85,$CG85,0,$BY85,$BX85,$BZ85,$AJ85,1,6)*$CB85</f>
        <v>#NAME?</v>
      </c>
      <c r="BK85" s="93" t="e">
        <f aca="false">xSPRDOPT($BW85,$BV85,$CG85,0,$BY85,$BX85,$BZ85,$AJ85,1,5)*$CB85</f>
        <v>#NAME?</v>
      </c>
      <c r="BL85" s="93" t="e">
        <f aca="false">xSPRDOPT(BW85,BV85,CG85,0,BY85,BX85,BZ85,AJ85,1,2)*CB85</f>
        <v>#NAME?</v>
      </c>
      <c r="BM85" s="93" t="e">
        <f aca="false">xSPRDOPT(BW85,BV85,CG85,0,BY85,BX85,BZ85,AJ85,1,1)*CB85</f>
        <v>#NAME?</v>
      </c>
      <c r="BN85" s="93" t="e">
        <f aca="false">IF(AH85&lt;&gt;0,xSPRDOPT($BW85,$BV85,$CG85,2*LN(1+CA85/2),$BY85,$BX85,$BZ85,$AJ85,1,8)+(AJ85/365.25)*CH85/AH85,0)</f>
        <v>#VALUE!</v>
      </c>
      <c r="BO85" s="93" t="e">
        <f aca="false">xSPRDOPT($BW85,$BV85,$CG85,0,$BY85,$BX85,$BZ85,$AJ85,1,0)</f>
        <v>#NAME?</v>
      </c>
      <c r="BP85" s="93"/>
      <c r="BQ85" s="93"/>
      <c r="BR85" s="93"/>
      <c r="BS85" s="101" t="e">
        <f aca="false">G85*AF85*AH85</f>
        <v>#VALUE!</v>
      </c>
      <c r="BV85" s="230" t="n">
        <v>4.40214035809837</v>
      </c>
      <c r="BW85" s="92" t="n">
        <v>4.4155</v>
      </c>
      <c r="BX85" s="93" t="n">
        <v>0.628251079270582</v>
      </c>
      <c r="BY85" s="93" t="n">
        <v>0.621945092170055</v>
      </c>
      <c r="BZ85" s="93" t="n">
        <v>0.99287864325662</v>
      </c>
      <c r="CA85" s="93" t="n">
        <v>0.068263969545907</v>
      </c>
      <c r="CB85" s="93" t="n">
        <v>0.987217950295506</v>
      </c>
      <c r="CC85" s="227" t="n">
        <v>-0.03</v>
      </c>
      <c r="CD85" s="227" t="n">
        <v>0.06</v>
      </c>
      <c r="CE85" s="227" t="n">
        <v>0.175</v>
      </c>
      <c r="CF85" s="227" t="n">
        <v>-0.0075</v>
      </c>
      <c r="CG85" s="227" t="n">
        <v>0.0192</v>
      </c>
      <c r="CH85" s="227" t="n">
        <v>3.06531173566755</v>
      </c>
      <c r="CI85" s="82" t="n">
        <v>4.248</v>
      </c>
    </row>
    <row r="86" customFormat="false" ht="12.75" hidden="false" customHeight="false" outlineLevel="0" collapsed="false">
      <c r="D86" s="83" t="e">
        <f aca="false">D85+AH85</f>
        <v>#VALUE!</v>
      </c>
      <c r="F86" s="84" t="e">
        <f aca="false">VLOOKUP(AG86,$AL$4:$AS$15,2)</f>
        <v>#VALUE!</v>
      </c>
      <c r="G86" s="84" t="e">
        <f aca="false">F86*$AU86</f>
        <v>#VALUE!</v>
      </c>
      <c r="H86" s="85" t="e">
        <f aca="false">(AL86+AM86+AN86)/(1-(AR86))</f>
        <v>#VALUE!</v>
      </c>
      <c r="I86" s="85" t="e">
        <f aca="false">(AL86+AO86+AP86)</f>
        <v>#VALUE!</v>
      </c>
      <c r="K86" s="85" t="e">
        <f aca="false">MAX(((I86-H86)-AQ86)*AH86*AU86,0)</f>
        <v>#VALUE!</v>
      </c>
      <c r="L86" s="220" t="e">
        <f aca="false">MAX(Q86-K86,0)</f>
        <v>#VALUE!</v>
      </c>
      <c r="M86" s="86"/>
      <c r="N86" s="231" t="e">
        <f aca="false">SQRT(($AX86^2*$AE86+$AW86^2*$AI86)/($AE86+$AI86))</f>
        <v>#VALUE!</v>
      </c>
      <c r="O86" s="231" t="e">
        <f aca="false">SQRT(($AY86^2*$AE86+$AW86^2*$AI86)/($AE86+$AI86))</f>
        <v>#VALUE!</v>
      </c>
      <c r="P86" s="94" t="e">
        <f aca="false">(VLOOKUP(AI86,CorrelationTwo,2)*(AW86^2)*AI86+VLOOKUP(D86,CorrelationOne,$AK$9)*AX86*AY86*AE86)/((AI86+AE86)*O86*N86)</f>
        <v>#VALUE!</v>
      </c>
      <c r="Q86" s="220" t="e">
        <f aca="false">xSPRDOPT(I86,H86,AQ86,0,O86,N86,P86,D86-$G$5,1,0)*AH86*AU86</f>
        <v>#VALUE!</v>
      </c>
      <c r="R86" s="223"/>
      <c r="S86" s="87" t="e">
        <f aca="false">xSPRDOPT(I86,H86,AQ86,AT86,O86,N86,P86,D86-$G$5,1,2)*AF86*F86*AH86</f>
        <v>#VALUE!</v>
      </c>
      <c r="T86" s="87" t="e">
        <f aca="false">xSPRDOPT(I86,H86,AQ86,AT86,O86,N86,P86,D86-$G$5,1,1)*AF86*F86*AH86</f>
        <v>#VALUE!</v>
      </c>
      <c r="U86" s="220"/>
      <c r="V86" s="224" t="e">
        <f aca="false">VLOOKUP($AG86,$AL$4:$AS$15,8)*AH86*AU86</f>
        <v>#VALUE!</v>
      </c>
      <c r="W86" s="224"/>
      <c r="X86" s="225" t="e">
        <f aca="false">((BM86*BC86)+(BL86*BB86))*AH86*F86</f>
        <v>#VALUE!</v>
      </c>
      <c r="Y86" s="225" t="e">
        <f aca="false">($F86*$AH86)*((($BG86/2)*($BC86)^2)+(($BF86/2)*($BB86)^2)+($BH86*$BC86*$BB86))</f>
        <v>#VALUE!</v>
      </c>
      <c r="Z86" s="225" t="e">
        <f aca="false">($BI86*$F86*$AH86*($G$5-$BV$5))/365.25</f>
        <v>#VALUE!</v>
      </c>
      <c r="AA86" s="225" t="e">
        <f aca="false">(($BK86*$BE86)+($BJ86*$BD86))*$F86*$AH86*$AF86</f>
        <v>#VALUE!</v>
      </c>
      <c r="AB86" s="225" t="e">
        <f aca="false">BN86*(AT86-CA86)*F86*AH86</f>
        <v>#VALUE!</v>
      </c>
      <c r="AC86" s="225" t="e">
        <f aca="false">BO86*CB86*F86*AH86*CA86*($G$5-$BV$5)/365.25</f>
        <v>#NAME?</v>
      </c>
      <c r="AE86" s="101" t="n">
        <v>15</v>
      </c>
      <c r="AF86" s="101" t="e">
        <f aca="false">IF(AND(D86&gt;=$G$7,D86&lt;=$G$8),1,0)</f>
        <v>#VALUE!</v>
      </c>
      <c r="AG86" s="101" t="e">
        <f aca="false">MONTH(D86)</f>
        <v>#VALUE!</v>
      </c>
      <c r="AH86" s="101" t="e">
        <f aca="false">(EOMONTH(D86,0)-EOMONTH(D86-DAY(D86),0))*AF86</f>
        <v>#VALUE!</v>
      </c>
      <c r="AI86" s="101" t="e">
        <f aca="false">AI85+AH85</f>
        <v>#VALUE!</v>
      </c>
      <c r="AJ86" s="101" t="e">
        <f aca="false">D86-$BV$5</f>
        <v>#VALUE!</v>
      </c>
      <c r="AK86" s="226" t="e">
        <f aca="false">((AL86+AM86+AN86)/(1-0.03))-(AL86+AM86+AN86)</f>
        <v>#VALUE!</v>
      </c>
      <c r="AL86" s="92" t="e">
        <f aca="false">VLOOKUP($D86,CurveTbl,$AK$4)</f>
        <v>#VALUE!</v>
      </c>
      <c r="AM86" s="227" t="e">
        <f aca="false">VLOOKUP($D86,CurveTbl,$AH$3)</f>
        <v>#VALUE!</v>
      </c>
      <c r="AN86" s="227" t="e">
        <f aca="false">VLOOKUP($D86,CurveTbl,$AH$4)+VLOOKUP($AG86,$AL$3:$AS$15,6)</f>
        <v>#VALUE!</v>
      </c>
      <c r="AO86" s="228" t="e">
        <f aca="false">VLOOKUP($D86,CurveTbl,$AH$5)</f>
        <v>#VALUE!</v>
      </c>
      <c r="AP86" s="227" t="e">
        <f aca="false">VLOOKUP($D86,CurveTbl,$AH$6)+VLOOKUP($AG86,$AL$3:$AS$15,7)</f>
        <v>#VALUE!</v>
      </c>
      <c r="AQ86" s="92" t="e">
        <f aca="false">VLOOKUP($AG86,$AL$4:$AS$15,3)+VLOOKUP($AG86,$AL$4:$AS$15,5)+($AH$10*VLOOKUP(D86,GRITable,2))</f>
        <v>#VALUE!</v>
      </c>
      <c r="AR86" s="93" t="e">
        <f aca="false">VLOOKUP($AG86,$AL$4:$AS$15,4)</f>
        <v>#VALUE!</v>
      </c>
      <c r="AS86" s="92" t="e">
        <f aca="false">(AL86+AM86+AN86)*AR86/(1-AR86)</f>
        <v>#VALUE!</v>
      </c>
      <c r="AT86" s="93" t="e">
        <f aca="false">VLOOKUP(D86,CurveTbl,$AK$6)</f>
        <v>#VALUE!</v>
      </c>
      <c r="AU86" s="93" t="e">
        <f aca="false">(1+$AT86/2)^(-2*($D86-$G$5)/365.25)*$AF86</f>
        <v>#VALUE!</v>
      </c>
      <c r="AV86" s="91" t="e">
        <f aca="false">ROUND(G86*AR86,0)</f>
        <v>#VALUE!</v>
      </c>
      <c r="AW86" s="93" t="e">
        <f aca="false">VLOOKUP($D86,CurveTbl,$AK$8)</f>
        <v>#VALUE!</v>
      </c>
      <c r="AX86" s="93" t="e">
        <f aca="false">VLOOKUP($D86,CurveTbl,$AH$7)</f>
        <v>#VALUE!</v>
      </c>
      <c r="AY86" s="93" t="e">
        <f aca="false">VLOOKUP($D86,CurveTbl,$AH$8)</f>
        <v>#VALUE!</v>
      </c>
      <c r="AZ86" s="93"/>
      <c r="BA86" s="229"/>
      <c r="BB86" s="227" t="e">
        <f aca="false">$H86-$BV86</f>
        <v>#VALUE!</v>
      </c>
      <c r="BC86" s="227" t="e">
        <f aca="false">I86-BW86</f>
        <v>#VALUE!</v>
      </c>
      <c r="BD86" s="93" t="e">
        <f aca="false">N86-BX86</f>
        <v>#VALUE!</v>
      </c>
      <c r="BE86" s="93" t="e">
        <f aca="false">O86-BY86</f>
        <v>#VALUE!</v>
      </c>
      <c r="BF86" s="93" t="e">
        <f aca="false">xSPRDOPT($BW86,$BV86,$CG86,0,$BY86,$BX86,$BZ86,$AJ86,1,4)*$CB86</f>
        <v>#NAME?</v>
      </c>
      <c r="BG86" s="93" t="e">
        <f aca="false">xSPRDOPT($BW86,$BV86,$CG86,0,$BY86,$BX86,$BZ86,$AJ86,1,3)*$CB86</f>
        <v>#NAME?</v>
      </c>
      <c r="BH86" s="93" t="e">
        <f aca="false">IF(OR(BF86&lt;&gt;0,BG86&lt;&gt;0),xSPRDOPT($BW86,$BV86,$CG86,0,$BY86,$BX86,$BZ86,$AJ86,1,12)*$CB86,0)</f>
        <v>#NAME?</v>
      </c>
      <c r="BI86" s="93" t="e">
        <f aca="false">xSPRDOPT($BW86,$BV86,$CG86,2*LN(1+CA86/2),$BY86,$BX86,$BZ86,$AJ86,1,9)</f>
        <v>#NAME?</v>
      </c>
      <c r="BJ86" s="93" t="e">
        <f aca="false">xSPRDOPT($BW86,$BV86,$CG86,0,$BY86,$BX86,$BZ86,$AJ86,1,6)*$CB86</f>
        <v>#NAME?</v>
      </c>
      <c r="BK86" s="93" t="e">
        <f aca="false">xSPRDOPT($BW86,$BV86,$CG86,0,$BY86,$BX86,$BZ86,$AJ86,1,5)*$CB86</f>
        <v>#NAME?</v>
      </c>
      <c r="BL86" s="93" t="e">
        <f aca="false">xSPRDOPT(BW86,BV86,CG86,0,BY86,BX86,BZ86,AJ86,1,2)*CB86</f>
        <v>#NAME?</v>
      </c>
      <c r="BM86" s="93" t="e">
        <f aca="false">xSPRDOPT(BW86,BV86,CG86,0,BY86,BX86,BZ86,AJ86,1,1)*CB86</f>
        <v>#NAME?</v>
      </c>
      <c r="BN86" s="93" t="e">
        <f aca="false">IF(AH86&lt;&gt;0,xSPRDOPT($BW86,$BV86,$CG86,2*LN(1+CA86/2),$BY86,$BX86,$BZ86,$AJ86,1,8)+(AJ86/365.25)*CH86/AH86,0)</f>
        <v>#VALUE!</v>
      </c>
      <c r="BO86" s="93" t="e">
        <f aca="false">xSPRDOPT($BW86,$BV86,$CG86,0,$BY86,$BX86,$BZ86,$AJ86,1,0)</f>
        <v>#NAME?</v>
      </c>
      <c r="BP86" s="93"/>
      <c r="BQ86" s="93"/>
      <c r="BR86" s="93"/>
      <c r="BS86" s="101" t="e">
        <f aca="false">G86*AF86*AH86</f>
        <v>#VALUE!</v>
      </c>
      <c r="BV86" s="230" t="n">
        <v>4.40214035809837</v>
      </c>
      <c r="BW86" s="92" t="n">
        <v>4.4155</v>
      </c>
      <c r="BX86" s="93" t="n">
        <v>0.628251079270582</v>
      </c>
      <c r="BY86" s="93" t="n">
        <v>0.621945092170055</v>
      </c>
      <c r="BZ86" s="93" t="n">
        <v>0.99287864325662</v>
      </c>
      <c r="CA86" s="93" t="n">
        <v>0.068263969545907</v>
      </c>
      <c r="CB86" s="93" t="n">
        <v>0.987217950295506</v>
      </c>
      <c r="CC86" s="227" t="n">
        <v>-0.03</v>
      </c>
      <c r="CD86" s="227" t="n">
        <v>0.06</v>
      </c>
      <c r="CE86" s="227" t="n">
        <v>0.175</v>
      </c>
      <c r="CF86" s="227" t="n">
        <v>-0.0075</v>
      </c>
      <c r="CG86" s="227" t="n">
        <v>0.0192</v>
      </c>
      <c r="CH86" s="227" t="n">
        <v>3.06531173566755</v>
      </c>
      <c r="CI86" s="82" t="n">
        <v>4.248</v>
      </c>
    </row>
    <row r="87" customFormat="false" ht="12.75" hidden="false" customHeight="false" outlineLevel="0" collapsed="false">
      <c r="D87" s="83" t="e">
        <f aca="false">D86+AH86</f>
        <v>#VALUE!</v>
      </c>
      <c r="F87" s="84" t="e">
        <f aca="false">VLOOKUP(AG87,$AL$4:$AS$15,2)</f>
        <v>#VALUE!</v>
      </c>
      <c r="G87" s="84" t="e">
        <f aca="false">F87*$AU87</f>
        <v>#VALUE!</v>
      </c>
      <c r="H87" s="85" t="e">
        <f aca="false">(AL87+AM87+AN87)/(1-(AR87))</f>
        <v>#VALUE!</v>
      </c>
      <c r="I87" s="85" t="e">
        <f aca="false">(AL87+AO87+AP87)</f>
        <v>#VALUE!</v>
      </c>
      <c r="K87" s="85" t="e">
        <f aca="false">MAX(((I87-H87)-AQ87)*AH87*AU87,0)</f>
        <v>#VALUE!</v>
      </c>
      <c r="L87" s="220" t="e">
        <f aca="false">MAX(Q87-K87,0)</f>
        <v>#VALUE!</v>
      </c>
      <c r="M87" s="86"/>
      <c r="N87" s="231" t="e">
        <f aca="false">SQRT(($AX87^2*$AE87+$AW87^2*$AI87)/($AE87+$AI87))</f>
        <v>#VALUE!</v>
      </c>
      <c r="O87" s="231" t="e">
        <f aca="false">SQRT(($AY87^2*$AE87+$AW87^2*$AI87)/($AE87+$AI87))</f>
        <v>#VALUE!</v>
      </c>
      <c r="P87" s="94" t="e">
        <f aca="false">(VLOOKUP(AI87,CorrelationTwo,2)*(AW87^2)*AI87+VLOOKUP(D87,CorrelationOne,$AK$9)*AX87*AY87*AE87)/((AI87+AE87)*O87*N87)</f>
        <v>#VALUE!</v>
      </c>
      <c r="Q87" s="220" t="e">
        <f aca="false">xSPRDOPT(I87,H87,AQ87,0,O87,N87,P87,D87-$G$5,1,0)*AH87*AU87</f>
        <v>#VALUE!</v>
      </c>
      <c r="R87" s="223"/>
      <c r="S87" s="87" t="e">
        <f aca="false">xSPRDOPT(I87,H87,AQ87,AT87,O87,N87,P87,D87-$G$5,1,2)*AF87*F87*AH87</f>
        <v>#VALUE!</v>
      </c>
      <c r="T87" s="87" t="e">
        <f aca="false">xSPRDOPT(I87,H87,AQ87,AT87,O87,N87,P87,D87-$G$5,1,1)*AF87*F87*AH87</f>
        <v>#VALUE!</v>
      </c>
      <c r="U87" s="220"/>
      <c r="V87" s="224" t="e">
        <f aca="false">VLOOKUP($AG87,$AL$4:$AS$15,8)*AH87*AU87</f>
        <v>#VALUE!</v>
      </c>
      <c r="W87" s="224"/>
      <c r="X87" s="225" t="e">
        <f aca="false">((BM87*BC87)+(BL87*BB87))*AH87*F87</f>
        <v>#VALUE!</v>
      </c>
      <c r="Y87" s="225" t="e">
        <f aca="false">($F87*$AH87)*((($BG87/2)*($BC87)^2)+(($BF87/2)*($BB87)^2)+($BH87*$BC87*$BB87))</f>
        <v>#VALUE!</v>
      </c>
      <c r="Z87" s="225" t="e">
        <f aca="false">($BI87*$F87*$AH87*($G$5-$BV$5))/365.25</f>
        <v>#VALUE!</v>
      </c>
      <c r="AA87" s="225" t="e">
        <f aca="false">(($BK87*$BE87)+($BJ87*$BD87))*$F87*$AH87*$AF87</f>
        <v>#VALUE!</v>
      </c>
      <c r="AB87" s="225" t="e">
        <f aca="false">BN87*(AT87-CA87)*F87*AH87</f>
        <v>#VALUE!</v>
      </c>
      <c r="AC87" s="225" t="e">
        <f aca="false">BO87*CB87*F87*AH87*CA87*($G$5-$BV$5)/365.25</f>
        <v>#NAME?</v>
      </c>
      <c r="AE87" s="101" t="n">
        <v>15</v>
      </c>
      <c r="AF87" s="101" t="e">
        <f aca="false">IF(AND(D87&gt;=$G$7,D87&lt;=$G$8),1,0)</f>
        <v>#VALUE!</v>
      </c>
      <c r="AG87" s="101" t="e">
        <f aca="false">MONTH(D87)</f>
        <v>#VALUE!</v>
      </c>
      <c r="AH87" s="101" t="e">
        <f aca="false">(EOMONTH(D87,0)-EOMONTH(D87-DAY(D87),0))*AF87</f>
        <v>#VALUE!</v>
      </c>
      <c r="AI87" s="101" t="e">
        <f aca="false">AI86+AH86</f>
        <v>#VALUE!</v>
      </c>
      <c r="AJ87" s="101" t="e">
        <f aca="false">D87-$BV$5</f>
        <v>#VALUE!</v>
      </c>
      <c r="AK87" s="226" t="e">
        <f aca="false">((AL87+AM87+AN87)/(1-0.03))-(AL87+AM87+AN87)</f>
        <v>#VALUE!</v>
      </c>
      <c r="AL87" s="92" t="e">
        <f aca="false">VLOOKUP($D87,CurveTbl,$AK$4)</f>
        <v>#VALUE!</v>
      </c>
      <c r="AM87" s="227" t="e">
        <f aca="false">VLOOKUP($D87,CurveTbl,$AH$3)</f>
        <v>#VALUE!</v>
      </c>
      <c r="AN87" s="227" t="e">
        <f aca="false">VLOOKUP($D87,CurveTbl,$AH$4)+VLOOKUP($AG87,$AL$3:$AS$15,6)</f>
        <v>#VALUE!</v>
      </c>
      <c r="AO87" s="228" t="e">
        <f aca="false">VLOOKUP($D87,CurveTbl,$AH$5)</f>
        <v>#VALUE!</v>
      </c>
      <c r="AP87" s="227" t="e">
        <f aca="false">VLOOKUP($D87,CurveTbl,$AH$6)+VLOOKUP($AG87,$AL$3:$AS$15,7)</f>
        <v>#VALUE!</v>
      </c>
      <c r="AQ87" s="92" t="e">
        <f aca="false">VLOOKUP($AG87,$AL$4:$AS$15,3)+VLOOKUP($AG87,$AL$4:$AS$15,5)+($AH$10*VLOOKUP(D87,GRITable,2))</f>
        <v>#VALUE!</v>
      </c>
      <c r="AR87" s="93" t="e">
        <f aca="false">VLOOKUP($AG87,$AL$4:$AS$15,4)</f>
        <v>#VALUE!</v>
      </c>
      <c r="AS87" s="92" t="e">
        <f aca="false">(AL87+AM87+AN87)*AR87/(1-AR87)</f>
        <v>#VALUE!</v>
      </c>
      <c r="AT87" s="93" t="e">
        <f aca="false">VLOOKUP(D87,CurveTbl,$AK$6)</f>
        <v>#VALUE!</v>
      </c>
      <c r="AU87" s="93" t="e">
        <f aca="false">(1+$AT87/2)^(-2*($D87-$G$5)/365.25)*$AF87</f>
        <v>#VALUE!</v>
      </c>
      <c r="AV87" s="91" t="e">
        <f aca="false">ROUND(G87*AR87,0)</f>
        <v>#VALUE!</v>
      </c>
      <c r="AW87" s="93" t="e">
        <f aca="false">VLOOKUP($D87,CurveTbl,$AK$8)</f>
        <v>#VALUE!</v>
      </c>
      <c r="AX87" s="93" t="e">
        <f aca="false">VLOOKUP($D87,CurveTbl,$AH$7)</f>
        <v>#VALUE!</v>
      </c>
      <c r="AY87" s="93" t="e">
        <f aca="false">VLOOKUP($D87,CurveTbl,$AH$8)</f>
        <v>#VALUE!</v>
      </c>
      <c r="AZ87" s="93"/>
      <c r="BA87" s="229"/>
      <c r="BB87" s="227" t="e">
        <f aca="false">$H87-$BV87</f>
        <v>#VALUE!</v>
      </c>
      <c r="BC87" s="227" t="e">
        <f aca="false">I87-BW87</f>
        <v>#VALUE!</v>
      </c>
      <c r="BD87" s="93" t="e">
        <f aca="false">N87-BX87</f>
        <v>#VALUE!</v>
      </c>
      <c r="BE87" s="93" t="e">
        <f aca="false">O87-BY87</f>
        <v>#VALUE!</v>
      </c>
      <c r="BF87" s="93" t="e">
        <f aca="false">xSPRDOPT($BW87,$BV87,$CG87,0,$BY87,$BX87,$BZ87,$AJ87,1,4)*$CB87</f>
        <v>#NAME?</v>
      </c>
      <c r="BG87" s="93" t="e">
        <f aca="false">xSPRDOPT($BW87,$BV87,$CG87,0,$BY87,$BX87,$BZ87,$AJ87,1,3)*$CB87</f>
        <v>#NAME?</v>
      </c>
      <c r="BH87" s="93" t="e">
        <f aca="false">IF(OR(BF87&lt;&gt;0,BG87&lt;&gt;0),xSPRDOPT($BW87,$BV87,$CG87,0,$BY87,$BX87,$BZ87,$AJ87,1,12)*$CB87,0)</f>
        <v>#NAME?</v>
      </c>
      <c r="BI87" s="93" t="e">
        <f aca="false">xSPRDOPT($BW87,$BV87,$CG87,2*LN(1+CA87/2),$BY87,$BX87,$BZ87,$AJ87,1,9)</f>
        <v>#NAME?</v>
      </c>
      <c r="BJ87" s="93" t="e">
        <f aca="false">xSPRDOPT($BW87,$BV87,$CG87,0,$BY87,$BX87,$BZ87,$AJ87,1,6)*$CB87</f>
        <v>#NAME?</v>
      </c>
      <c r="BK87" s="93" t="e">
        <f aca="false">xSPRDOPT($BW87,$BV87,$CG87,0,$BY87,$BX87,$BZ87,$AJ87,1,5)*$CB87</f>
        <v>#NAME?</v>
      </c>
      <c r="BL87" s="93" t="e">
        <f aca="false">xSPRDOPT(BW87,BV87,CG87,0,BY87,BX87,BZ87,AJ87,1,2)*CB87</f>
        <v>#NAME?</v>
      </c>
      <c r="BM87" s="93" t="e">
        <f aca="false">xSPRDOPT(BW87,BV87,CG87,0,BY87,BX87,BZ87,AJ87,1,1)*CB87</f>
        <v>#NAME?</v>
      </c>
      <c r="BN87" s="93" t="e">
        <f aca="false">IF(AH87&lt;&gt;0,xSPRDOPT($BW87,$BV87,$CG87,2*LN(1+CA87/2),$BY87,$BX87,$BZ87,$AJ87,1,8)+(AJ87/365.25)*CH87/AH87,0)</f>
        <v>#VALUE!</v>
      </c>
      <c r="BO87" s="93" t="e">
        <f aca="false">xSPRDOPT($BW87,$BV87,$CG87,0,$BY87,$BX87,$BZ87,$AJ87,1,0)</f>
        <v>#NAME?</v>
      </c>
      <c r="BP87" s="93"/>
      <c r="BQ87" s="93"/>
      <c r="BR87" s="93"/>
      <c r="BS87" s="101" t="e">
        <f aca="false">G87*AF87*AH87</f>
        <v>#VALUE!</v>
      </c>
      <c r="BV87" s="230" t="n">
        <v>4.40214035809837</v>
      </c>
      <c r="BW87" s="92" t="n">
        <v>4.4155</v>
      </c>
      <c r="BX87" s="93" t="n">
        <v>0.628251079270582</v>
      </c>
      <c r="BY87" s="93" t="n">
        <v>0.621945092170055</v>
      </c>
      <c r="BZ87" s="93" t="n">
        <v>0.99287864325662</v>
      </c>
      <c r="CA87" s="93" t="n">
        <v>0.068263969545907</v>
      </c>
      <c r="CB87" s="93" t="n">
        <v>0.987217950295506</v>
      </c>
      <c r="CC87" s="227" t="n">
        <v>-0.03</v>
      </c>
      <c r="CD87" s="227" t="n">
        <v>0.06</v>
      </c>
      <c r="CE87" s="227" t="n">
        <v>0.175</v>
      </c>
      <c r="CF87" s="227" t="n">
        <v>-0.0075</v>
      </c>
      <c r="CG87" s="227" t="n">
        <v>0.0192</v>
      </c>
      <c r="CH87" s="227" t="n">
        <v>3.06531173566755</v>
      </c>
      <c r="CI87" s="82" t="n">
        <v>4.248</v>
      </c>
    </row>
    <row r="88" customFormat="false" ht="12.75" hidden="false" customHeight="false" outlineLevel="0" collapsed="false">
      <c r="D88" s="83" t="e">
        <f aca="false">D87+AH87</f>
        <v>#VALUE!</v>
      </c>
      <c r="F88" s="84" t="e">
        <f aca="false">VLOOKUP(AG88,$AL$4:$AS$15,2)</f>
        <v>#VALUE!</v>
      </c>
      <c r="G88" s="84" t="e">
        <f aca="false">F88*$AU88</f>
        <v>#VALUE!</v>
      </c>
      <c r="H88" s="85" t="e">
        <f aca="false">(AL88+AM88+AN88)/(1-(AR88))</f>
        <v>#VALUE!</v>
      </c>
      <c r="I88" s="85" t="e">
        <f aca="false">(AL88+AO88+AP88)</f>
        <v>#VALUE!</v>
      </c>
      <c r="K88" s="85" t="e">
        <f aca="false">MAX(((I88-H88)-AQ88)*AH88*AU88,0)</f>
        <v>#VALUE!</v>
      </c>
      <c r="L88" s="220" t="e">
        <f aca="false">MAX(Q88-K88,0)</f>
        <v>#VALUE!</v>
      </c>
      <c r="M88" s="86"/>
      <c r="N88" s="231" t="e">
        <f aca="false">SQRT(($AX88^2*$AE88+$AW88^2*$AI88)/($AE88+$AI88))</f>
        <v>#VALUE!</v>
      </c>
      <c r="O88" s="231" t="e">
        <f aca="false">SQRT(($AY88^2*$AE88+$AW88^2*$AI88)/($AE88+$AI88))</f>
        <v>#VALUE!</v>
      </c>
      <c r="P88" s="94" t="e">
        <f aca="false">(VLOOKUP(AI88,CorrelationTwo,2)*(AW88^2)*AI88+VLOOKUP(D88,CorrelationOne,$AK$9)*AX88*AY88*AE88)/((AI88+AE88)*O88*N88)</f>
        <v>#VALUE!</v>
      </c>
      <c r="Q88" s="220" t="e">
        <f aca="false">xSPRDOPT(I88,H88,AQ88,0,O88,N88,P88,D88-$G$5,1,0)*AH88*AU88</f>
        <v>#VALUE!</v>
      </c>
      <c r="R88" s="223"/>
      <c r="S88" s="87" t="e">
        <f aca="false">xSPRDOPT(I88,H88,AQ88,AT88,O88,N88,P88,D88-$G$5,1,2)*AF88*F88*AH88</f>
        <v>#VALUE!</v>
      </c>
      <c r="T88" s="87" t="e">
        <f aca="false">xSPRDOPT(I88,H88,AQ88,AT88,O88,N88,P88,D88-$G$5,1,1)*AF88*F88*AH88</f>
        <v>#VALUE!</v>
      </c>
      <c r="U88" s="220"/>
      <c r="V88" s="224" t="e">
        <f aca="false">VLOOKUP($AG88,$AL$4:$AS$15,8)*AH88*AU88</f>
        <v>#VALUE!</v>
      </c>
      <c r="W88" s="224"/>
      <c r="X88" s="225" t="e">
        <f aca="false">((BM88*BC88)+(BL88*BB88))*AH88*F88</f>
        <v>#VALUE!</v>
      </c>
      <c r="Y88" s="225" t="e">
        <f aca="false">($F88*$AH88)*((($BG88/2)*($BC88)^2)+(($BF88/2)*($BB88)^2)+($BH88*$BC88*$BB88))</f>
        <v>#VALUE!</v>
      </c>
      <c r="Z88" s="225" t="e">
        <f aca="false">($BI88*$F88*$AH88*($G$5-$BV$5))/365.25</f>
        <v>#VALUE!</v>
      </c>
      <c r="AA88" s="225" t="e">
        <f aca="false">(($BK88*$BE88)+($BJ88*$BD88))*$F88*$AH88*$AF88</f>
        <v>#VALUE!</v>
      </c>
      <c r="AB88" s="225" t="e">
        <f aca="false">BN88*(AT88-CA88)*F88*AH88</f>
        <v>#VALUE!</v>
      </c>
      <c r="AC88" s="225" t="e">
        <f aca="false">BO88*CB88*F88*AH88*CA88*($G$5-$BV$5)/365.25</f>
        <v>#NAME?</v>
      </c>
      <c r="AE88" s="101" t="n">
        <v>15</v>
      </c>
      <c r="AF88" s="101" t="e">
        <f aca="false">IF(AND(D88&gt;=$G$7,D88&lt;=$G$8),1,0)</f>
        <v>#VALUE!</v>
      </c>
      <c r="AG88" s="101" t="e">
        <f aca="false">MONTH(D88)</f>
        <v>#VALUE!</v>
      </c>
      <c r="AH88" s="101" t="e">
        <f aca="false">(EOMONTH(D88,0)-EOMONTH(D88-DAY(D88),0))*AF88</f>
        <v>#VALUE!</v>
      </c>
      <c r="AI88" s="101" t="e">
        <f aca="false">AI87+AH87</f>
        <v>#VALUE!</v>
      </c>
      <c r="AJ88" s="101" t="e">
        <f aca="false">D88-$BV$5</f>
        <v>#VALUE!</v>
      </c>
      <c r="AK88" s="226" t="e">
        <f aca="false">((AL88+AM88+AN88)/(1-0.03))-(AL88+AM88+AN88)</f>
        <v>#VALUE!</v>
      </c>
      <c r="AL88" s="92" t="e">
        <f aca="false">VLOOKUP($D88,CurveTbl,$AK$4)</f>
        <v>#VALUE!</v>
      </c>
      <c r="AM88" s="227" t="e">
        <f aca="false">VLOOKUP($D88,CurveTbl,$AH$3)</f>
        <v>#VALUE!</v>
      </c>
      <c r="AN88" s="227" t="e">
        <f aca="false">VLOOKUP($D88,CurveTbl,$AH$4)+VLOOKUP($AG88,$AL$3:$AS$15,6)</f>
        <v>#VALUE!</v>
      </c>
      <c r="AO88" s="228" t="e">
        <f aca="false">VLOOKUP($D88,CurveTbl,$AH$5)</f>
        <v>#VALUE!</v>
      </c>
      <c r="AP88" s="227" t="e">
        <f aca="false">VLOOKUP($D88,CurveTbl,$AH$6)+VLOOKUP($AG88,$AL$3:$AS$15,7)</f>
        <v>#VALUE!</v>
      </c>
      <c r="AQ88" s="92" t="e">
        <f aca="false">VLOOKUP($AG88,$AL$4:$AS$15,3)+VLOOKUP($AG88,$AL$4:$AS$15,5)+($AH$10*VLOOKUP(D88,GRITable,2))</f>
        <v>#VALUE!</v>
      </c>
      <c r="AR88" s="93" t="e">
        <f aca="false">VLOOKUP($AG88,$AL$4:$AS$15,4)</f>
        <v>#VALUE!</v>
      </c>
      <c r="AS88" s="92" t="e">
        <f aca="false">(AL88+AM88+AN88)*AR88/(1-AR88)</f>
        <v>#VALUE!</v>
      </c>
      <c r="AT88" s="93" t="e">
        <f aca="false">VLOOKUP(D88,CurveTbl,$AK$6)</f>
        <v>#VALUE!</v>
      </c>
      <c r="AU88" s="93" t="e">
        <f aca="false">(1+$AT88/2)^(-2*($D88-$G$5)/365.25)*$AF88</f>
        <v>#VALUE!</v>
      </c>
      <c r="AV88" s="91" t="e">
        <f aca="false">ROUND(G88*AR88,0)</f>
        <v>#VALUE!</v>
      </c>
      <c r="AW88" s="93" t="e">
        <f aca="false">VLOOKUP($D88,CurveTbl,$AK$8)</f>
        <v>#VALUE!</v>
      </c>
      <c r="AX88" s="93" t="e">
        <f aca="false">VLOOKUP($D88,CurveTbl,$AH$7)</f>
        <v>#VALUE!</v>
      </c>
      <c r="AY88" s="93" t="e">
        <f aca="false">VLOOKUP($D88,CurveTbl,$AH$8)</f>
        <v>#VALUE!</v>
      </c>
      <c r="AZ88" s="93"/>
      <c r="BA88" s="229"/>
      <c r="BB88" s="227" t="e">
        <f aca="false">$H88-$BV88</f>
        <v>#VALUE!</v>
      </c>
      <c r="BC88" s="227" t="e">
        <f aca="false">I88-BW88</f>
        <v>#VALUE!</v>
      </c>
      <c r="BD88" s="93" t="e">
        <f aca="false">N88-BX88</f>
        <v>#VALUE!</v>
      </c>
      <c r="BE88" s="93" t="e">
        <f aca="false">O88-BY88</f>
        <v>#VALUE!</v>
      </c>
      <c r="BF88" s="93" t="e">
        <f aca="false">xSPRDOPT($BW88,$BV88,$CG88,0,$BY88,$BX88,$BZ88,$AJ88,1,4)*$CB88</f>
        <v>#NAME?</v>
      </c>
      <c r="BG88" s="93" t="e">
        <f aca="false">xSPRDOPT($BW88,$BV88,$CG88,0,$BY88,$BX88,$BZ88,$AJ88,1,3)*$CB88</f>
        <v>#NAME?</v>
      </c>
      <c r="BH88" s="93" t="e">
        <f aca="false">IF(OR(BF88&lt;&gt;0,BG88&lt;&gt;0),xSPRDOPT($BW88,$BV88,$CG88,0,$BY88,$BX88,$BZ88,$AJ88,1,12)*$CB88,0)</f>
        <v>#NAME?</v>
      </c>
      <c r="BI88" s="93" t="e">
        <f aca="false">xSPRDOPT($BW88,$BV88,$CG88,2*LN(1+CA88/2),$BY88,$BX88,$BZ88,$AJ88,1,9)</f>
        <v>#NAME?</v>
      </c>
      <c r="BJ88" s="93" t="e">
        <f aca="false">xSPRDOPT($BW88,$BV88,$CG88,0,$BY88,$BX88,$BZ88,$AJ88,1,6)*$CB88</f>
        <v>#NAME?</v>
      </c>
      <c r="BK88" s="93" t="e">
        <f aca="false">xSPRDOPT($BW88,$BV88,$CG88,0,$BY88,$BX88,$BZ88,$AJ88,1,5)*$CB88</f>
        <v>#NAME?</v>
      </c>
      <c r="BL88" s="93" t="e">
        <f aca="false">xSPRDOPT(BW88,BV88,CG88,0,BY88,BX88,BZ88,AJ88,1,2)*CB88</f>
        <v>#NAME?</v>
      </c>
      <c r="BM88" s="93" t="e">
        <f aca="false">xSPRDOPT(BW88,BV88,CG88,0,BY88,BX88,BZ88,AJ88,1,1)*CB88</f>
        <v>#NAME?</v>
      </c>
      <c r="BN88" s="93" t="e">
        <f aca="false">IF(AH88&lt;&gt;0,xSPRDOPT($BW88,$BV88,$CG88,2*LN(1+CA88/2),$BY88,$BX88,$BZ88,$AJ88,1,8)+(AJ88/365.25)*CH88/AH88,0)</f>
        <v>#VALUE!</v>
      </c>
      <c r="BO88" s="93" t="e">
        <f aca="false">xSPRDOPT($BW88,$BV88,$CG88,0,$BY88,$BX88,$BZ88,$AJ88,1,0)</f>
        <v>#NAME?</v>
      </c>
      <c r="BP88" s="93"/>
      <c r="BQ88" s="93"/>
      <c r="BR88" s="93"/>
      <c r="BS88" s="101" t="e">
        <f aca="false">G88*AF88*AH88</f>
        <v>#VALUE!</v>
      </c>
      <c r="BV88" s="230" t="n">
        <v>4.40214035809837</v>
      </c>
      <c r="BW88" s="92" t="n">
        <v>4.4155</v>
      </c>
      <c r="BX88" s="93" t="n">
        <v>0.628251079270582</v>
      </c>
      <c r="BY88" s="93" t="n">
        <v>0.621945092170055</v>
      </c>
      <c r="BZ88" s="93" t="n">
        <v>0.99287864325662</v>
      </c>
      <c r="CA88" s="93" t="n">
        <v>0.068263969545907</v>
      </c>
      <c r="CB88" s="93" t="n">
        <v>0.987217950295506</v>
      </c>
      <c r="CC88" s="227" t="n">
        <v>-0.03</v>
      </c>
      <c r="CD88" s="227" t="n">
        <v>0.06</v>
      </c>
      <c r="CE88" s="227" t="n">
        <v>0.175</v>
      </c>
      <c r="CF88" s="227" t="n">
        <v>-0.0075</v>
      </c>
      <c r="CG88" s="227" t="n">
        <v>0.0192</v>
      </c>
      <c r="CH88" s="227" t="n">
        <v>3.06531173566755</v>
      </c>
      <c r="CI88" s="82" t="n">
        <v>4.248</v>
      </c>
    </row>
    <row r="89" customFormat="false" ht="12.75" hidden="false" customHeight="false" outlineLevel="0" collapsed="false">
      <c r="D89" s="83" t="e">
        <f aca="false">D88+AH88</f>
        <v>#VALUE!</v>
      </c>
      <c r="F89" s="84" t="e">
        <f aca="false">VLOOKUP(AG89,$AL$4:$AS$15,2)</f>
        <v>#VALUE!</v>
      </c>
      <c r="G89" s="84" t="e">
        <f aca="false">F89*$AU89</f>
        <v>#VALUE!</v>
      </c>
      <c r="H89" s="85" t="e">
        <f aca="false">(AL89+AM89+AN89)/(1-(AR89))</f>
        <v>#VALUE!</v>
      </c>
      <c r="I89" s="85" t="e">
        <f aca="false">(AL89+AO89+AP89)</f>
        <v>#VALUE!</v>
      </c>
      <c r="K89" s="85" t="e">
        <f aca="false">MAX(((I89-H89)-AQ89)*AH89*AU89,0)</f>
        <v>#VALUE!</v>
      </c>
      <c r="L89" s="220" t="e">
        <f aca="false">MAX(Q89-K89,0)</f>
        <v>#VALUE!</v>
      </c>
      <c r="M89" s="86"/>
      <c r="N89" s="231" t="e">
        <f aca="false">SQRT(($AX89^2*$AE89+$AW89^2*$AI89)/($AE89+$AI89))</f>
        <v>#VALUE!</v>
      </c>
      <c r="O89" s="231" t="e">
        <f aca="false">SQRT(($AY89^2*$AE89+$AW89^2*$AI89)/($AE89+$AI89))</f>
        <v>#VALUE!</v>
      </c>
      <c r="P89" s="94" t="e">
        <f aca="false">(VLOOKUP(AI89,CorrelationTwo,2)*(AW89^2)*AI89+VLOOKUP(D89,CorrelationOne,$AK$9)*AX89*AY89*AE89)/((AI89+AE89)*O89*N89)</f>
        <v>#VALUE!</v>
      </c>
      <c r="Q89" s="220" t="e">
        <f aca="false">xSPRDOPT(I89,H89,AQ89,0,O89,N89,P89,D89-$G$5,1,0)*AH89*AU89</f>
        <v>#VALUE!</v>
      </c>
      <c r="R89" s="223"/>
      <c r="S89" s="87" t="e">
        <f aca="false">xSPRDOPT(I89,H89,AQ89,AT89,O89,N89,P89,D89-$G$5,1,2)*AF89*F89*AH89</f>
        <v>#VALUE!</v>
      </c>
      <c r="T89" s="87" t="e">
        <f aca="false">xSPRDOPT(I89,H89,AQ89,AT89,O89,N89,P89,D89-$G$5,1,1)*AF89*F89*AH89</f>
        <v>#VALUE!</v>
      </c>
      <c r="U89" s="220"/>
      <c r="V89" s="224" t="e">
        <f aca="false">VLOOKUP($AG89,$AL$4:$AS$15,8)*AH89*AU89</f>
        <v>#VALUE!</v>
      </c>
      <c r="W89" s="224"/>
      <c r="X89" s="225" t="e">
        <f aca="false">((BM89*BC89)+(BL89*BB89))*AH89*F89</f>
        <v>#VALUE!</v>
      </c>
      <c r="Y89" s="225" t="e">
        <f aca="false">($F89*$AH89)*((($BG89/2)*($BC89)^2)+(($BF89/2)*($BB89)^2)+($BH89*$BC89*$BB89))</f>
        <v>#VALUE!</v>
      </c>
      <c r="Z89" s="225" t="e">
        <f aca="false">($BI89*$F89*$AH89*($G$5-$BV$5))/365.25</f>
        <v>#VALUE!</v>
      </c>
      <c r="AA89" s="225" t="e">
        <f aca="false">(($BK89*$BE89)+($BJ89*$BD89))*$F89*$AH89*$AF89</f>
        <v>#VALUE!</v>
      </c>
      <c r="AB89" s="225" t="e">
        <f aca="false">BN89*(AT89-CA89)*F89*AH89</f>
        <v>#VALUE!</v>
      </c>
      <c r="AC89" s="225" t="e">
        <f aca="false">BO89*CB89*F89*AH89*CA89*($G$5-$BV$5)/365.25</f>
        <v>#NAME?</v>
      </c>
      <c r="AE89" s="101" t="n">
        <v>15</v>
      </c>
      <c r="AF89" s="101" t="e">
        <f aca="false">IF(AND(D89&gt;=$G$7,D89&lt;=$G$8),1,0)</f>
        <v>#VALUE!</v>
      </c>
      <c r="AG89" s="101" t="e">
        <f aca="false">MONTH(D89)</f>
        <v>#VALUE!</v>
      </c>
      <c r="AH89" s="101" t="e">
        <f aca="false">(EOMONTH(D89,0)-EOMONTH(D89-DAY(D89),0))*AF89</f>
        <v>#VALUE!</v>
      </c>
      <c r="AI89" s="101" t="e">
        <f aca="false">AI88+AH88</f>
        <v>#VALUE!</v>
      </c>
      <c r="AJ89" s="101" t="e">
        <f aca="false">D89-$BV$5</f>
        <v>#VALUE!</v>
      </c>
      <c r="AK89" s="226" t="e">
        <f aca="false">((AL89+AM89+AN89)/(1-0.03))-(AL89+AM89+AN89)</f>
        <v>#VALUE!</v>
      </c>
      <c r="AL89" s="92" t="e">
        <f aca="false">VLOOKUP($D89,CurveTbl,$AK$4)</f>
        <v>#VALUE!</v>
      </c>
      <c r="AM89" s="227" t="e">
        <f aca="false">VLOOKUP($D89,CurveTbl,$AH$3)</f>
        <v>#VALUE!</v>
      </c>
      <c r="AN89" s="227" t="e">
        <f aca="false">VLOOKUP($D89,CurveTbl,$AH$4)+VLOOKUP($AG89,$AL$3:$AS$15,6)</f>
        <v>#VALUE!</v>
      </c>
      <c r="AO89" s="228" t="e">
        <f aca="false">VLOOKUP($D89,CurveTbl,$AH$5)</f>
        <v>#VALUE!</v>
      </c>
      <c r="AP89" s="227" t="e">
        <f aca="false">VLOOKUP($D89,CurveTbl,$AH$6)+VLOOKUP($AG89,$AL$3:$AS$15,7)</f>
        <v>#VALUE!</v>
      </c>
      <c r="AQ89" s="92" t="e">
        <f aca="false">VLOOKUP($AG89,$AL$4:$AS$15,3)+VLOOKUP($AG89,$AL$4:$AS$15,5)+($AH$10*VLOOKUP(D89,GRITable,2))</f>
        <v>#VALUE!</v>
      </c>
      <c r="AR89" s="93" t="e">
        <f aca="false">VLOOKUP($AG89,$AL$4:$AS$15,4)</f>
        <v>#VALUE!</v>
      </c>
      <c r="AS89" s="92" t="e">
        <f aca="false">(AL89+AM89+AN89)*AR89/(1-AR89)</f>
        <v>#VALUE!</v>
      </c>
      <c r="AT89" s="93" t="e">
        <f aca="false">VLOOKUP(D89,CurveTbl,$AK$6)</f>
        <v>#VALUE!</v>
      </c>
      <c r="AU89" s="93" t="e">
        <f aca="false">(1+$AT89/2)^(-2*($D89-$G$5)/365.25)*$AF89</f>
        <v>#VALUE!</v>
      </c>
      <c r="AV89" s="91" t="e">
        <f aca="false">ROUND(G89*AR89,0)</f>
        <v>#VALUE!</v>
      </c>
      <c r="AW89" s="93" t="e">
        <f aca="false">VLOOKUP($D89,CurveTbl,$AK$8)</f>
        <v>#VALUE!</v>
      </c>
      <c r="AX89" s="93" t="e">
        <f aca="false">VLOOKUP($D89,CurveTbl,$AH$7)</f>
        <v>#VALUE!</v>
      </c>
      <c r="AY89" s="93" t="e">
        <f aca="false">VLOOKUP($D89,CurveTbl,$AH$8)</f>
        <v>#VALUE!</v>
      </c>
      <c r="AZ89" s="93"/>
      <c r="BA89" s="229"/>
      <c r="BB89" s="227" t="e">
        <f aca="false">$H89-$BV89</f>
        <v>#VALUE!</v>
      </c>
      <c r="BC89" s="227" t="e">
        <f aca="false">I89-BW89</f>
        <v>#VALUE!</v>
      </c>
      <c r="BD89" s="93" t="e">
        <f aca="false">N89-BX89</f>
        <v>#VALUE!</v>
      </c>
      <c r="BE89" s="93" t="e">
        <f aca="false">O89-BY89</f>
        <v>#VALUE!</v>
      </c>
      <c r="BF89" s="93" t="e">
        <f aca="false">xSPRDOPT($BW89,$BV89,$CG89,0,$BY89,$BX89,$BZ89,$AJ89,1,4)*$CB89</f>
        <v>#NAME?</v>
      </c>
      <c r="BG89" s="93" t="e">
        <f aca="false">xSPRDOPT($BW89,$BV89,$CG89,0,$BY89,$BX89,$BZ89,$AJ89,1,3)*$CB89</f>
        <v>#NAME?</v>
      </c>
      <c r="BH89" s="93" t="e">
        <f aca="false">IF(OR(BF89&lt;&gt;0,BG89&lt;&gt;0),xSPRDOPT($BW89,$BV89,$CG89,0,$BY89,$BX89,$BZ89,$AJ89,1,12)*$CB89,0)</f>
        <v>#NAME?</v>
      </c>
      <c r="BI89" s="93" t="e">
        <f aca="false">xSPRDOPT($BW89,$BV89,$CG89,2*LN(1+CA89/2),$BY89,$BX89,$BZ89,$AJ89,1,9)</f>
        <v>#NAME?</v>
      </c>
      <c r="BJ89" s="93" t="e">
        <f aca="false">xSPRDOPT($BW89,$BV89,$CG89,0,$BY89,$BX89,$BZ89,$AJ89,1,6)*$CB89</f>
        <v>#NAME?</v>
      </c>
      <c r="BK89" s="93" t="e">
        <f aca="false">xSPRDOPT($BW89,$BV89,$CG89,0,$BY89,$BX89,$BZ89,$AJ89,1,5)*$CB89</f>
        <v>#NAME?</v>
      </c>
      <c r="BL89" s="93" t="e">
        <f aca="false">xSPRDOPT(BW89,BV89,CG89,0,BY89,BX89,BZ89,AJ89,1,2)*CB89</f>
        <v>#NAME?</v>
      </c>
      <c r="BM89" s="93" t="e">
        <f aca="false">xSPRDOPT(BW89,BV89,CG89,0,BY89,BX89,BZ89,AJ89,1,1)*CB89</f>
        <v>#NAME?</v>
      </c>
      <c r="BN89" s="93" t="e">
        <f aca="false">IF(AH89&lt;&gt;0,xSPRDOPT($BW89,$BV89,$CG89,2*LN(1+CA89/2),$BY89,$BX89,$BZ89,$AJ89,1,8)+(AJ89/365.25)*CH89/AH89,0)</f>
        <v>#VALUE!</v>
      </c>
      <c r="BO89" s="93" t="e">
        <f aca="false">xSPRDOPT($BW89,$BV89,$CG89,0,$BY89,$BX89,$BZ89,$AJ89,1,0)</f>
        <v>#NAME?</v>
      </c>
      <c r="BP89" s="93"/>
      <c r="BQ89" s="93"/>
      <c r="BR89" s="93"/>
      <c r="BS89" s="101" t="e">
        <f aca="false">G89*AF89*AH89</f>
        <v>#VALUE!</v>
      </c>
      <c r="BV89" s="230" t="n">
        <v>4.40214035809837</v>
      </c>
      <c r="BW89" s="92" t="n">
        <v>4.4155</v>
      </c>
      <c r="BX89" s="93" t="n">
        <v>0.628251079270582</v>
      </c>
      <c r="BY89" s="93" t="n">
        <v>0.621945092170055</v>
      </c>
      <c r="BZ89" s="93" t="n">
        <v>0.99287864325662</v>
      </c>
      <c r="CA89" s="93" t="n">
        <v>0.068263969545907</v>
      </c>
      <c r="CB89" s="93" t="n">
        <v>0.987217950295506</v>
      </c>
      <c r="CC89" s="227" t="n">
        <v>-0.03</v>
      </c>
      <c r="CD89" s="227" t="n">
        <v>0.06</v>
      </c>
      <c r="CE89" s="227" t="n">
        <v>0.175</v>
      </c>
      <c r="CF89" s="227" t="n">
        <v>-0.0075</v>
      </c>
      <c r="CG89" s="227" t="n">
        <v>0.0192</v>
      </c>
      <c r="CH89" s="227" t="n">
        <v>3.06531173566755</v>
      </c>
      <c r="CI89" s="82" t="n">
        <v>4.248</v>
      </c>
    </row>
    <row r="90" customFormat="false" ht="12.75" hidden="false" customHeight="false" outlineLevel="0" collapsed="false">
      <c r="D90" s="83" t="e">
        <f aca="false">D89+AH89</f>
        <v>#VALUE!</v>
      </c>
      <c r="F90" s="84" t="e">
        <f aca="false">VLOOKUP(AG90,$AL$4:$AS$15,2)</f>
        <v>#VALUE!</v>
      </c>
      <c r="G90" s="84" t="e">
        <f aca="false">F90*$AU90</f>
        <v>#VALUE!</v>
      </c>
      <c r="H90" s="85" t="e">
        <f aca="false">(AL90+AM90+AN90)/(1-(AR90))</f>
        <v>#VALUE!</v>
      </c>
      <c r="I90" s="85" t="e">
        <f aca="false">(AL90+AO90+AP90)</f>
        <v>#VALUE!</v>
      </c>
      <c r="K90" s="85" t="e">
        <f aca="false">MAX(((I90-H90)-AQ90)*AH90*AU90,0)</f>
        <v>#VALUE!</v>
      </c>
      <c r="L90" s="220" t="e">
        <f aca="false">MAX(Q90-K90,0)</f>
        <v>#VALUE!</v>
      </c>
      <c r="M90" s="86"/>
      <c r="N90" s="231" t="e">
        <f aca="false">SQRT(($AX90^2*$AE90+$AW90^2*$AI90)/($AE90+$AI90))</f>
        <v>#VALUE!</v>
      </c>
      <c r="O90" s="231" t="e">
        <f aca="false">SQRT(($AY90^2*$AE90+$AW90^2*$AI90)/($AE90+$AI90))</f>
        <v>#VALUE!</v>
      </c>
      <c r="P90" s="94" t="e">
        <f aca="false">(VLOOKUP(AI90,CorrelationTwo,2)*(AW90^2)*AI90+VLOOKUP(D90,CorrelationOne,$AK$9)*AX90*AY90*AE90)/((AI90+AE90)*O90*N90)</f>
        <v>#VALUE!</v>
      </c>
      <c r="Q90" s="220" t="e">
        <f aca="false">xSPRDOPT(I90,H90,AQ90,0,O90,N90,P90,D90-$G$5,1,0)*AH90*AU90</f>
        <v>#VALUE!</v>
      </c>
      <c r="R90" s="223"/>
      <c r="S90" s="87" t="e">
        <f aca="false">xSPRDOPT(I90,H90,AQ90,AT90,O90,N90,P90,D90-$G$5,1,2)*AF90*F90*AH90</f>
        <v>#VALUE!</v>
      </c>
      <c r="T90" s="87" t="e">
        <f aca="false">xSPRDOPT(I90,H90,AQ90,AT90,O90,N90,P90,D90-$G$5,1,1)*AF90*F90*AH90</f>
        <v>#VALUE!</v>
      </c>
      <c r="U90" s="220"/>
      <c r="V90" s="224" t="e">
        <f aca="false">VLOOKUP($AG90,$AL$4:$AS$15,8)*AH90*AU90</f>
        <v>#VALUE!</v>
      </c>
      <c r="W90" s="224"/>
      <c r="X90" s="225" t="e">
        <f aca="false">((BM90*BC90)+(BL90*BB90))*AH90*F90</f>
        <v>#VALUE!</v>
      </c>
      <c r="Y90" s="225" t="e">
        <f aca="false">($F90*$AH90)*((($BG90/2)*($BC90)^2)+(($BF90/2)*($BB90)^2)+($BH90*$BC90*$BB90))</f>
        <v>#VALUE!</v>
      </c>
      <c r="Z90" s="225" t="e">
        <f aca="false">($BI90*$F90*$AH90*($G$5-$BV$5))/365.25</f>
        <v>#VALUE!</v>
      </c>
      <c r="AA90" s="225" t="e">
        <f aca="false">(($BK90*$BE90)+($BJ90*$BD90))*$F90*$AH90*$AF90</f>
        <v>#VALUE!</v>
      </c>
      <c r="AB90" s="225" t="e">
        <f aca="false">BN90*(AT90-CA90)*F90*AH90</f>
        <v>#VALUE!</v>
      </c>
      <c r="AC90" s="225" t="e">
        <f aca="false">BO90*CB90*F90*AH90*CA90*($G$5-$BV$5)/365.25</f>
        <v>#NAME?</v>
      </c>
      <c r="AE90" s="101" t="n">
        <v>15</v>
      </c>
      <c r="AF90" s="101" t="e">
        <f aca="false">IF(AND(D90&gt;=$G$7,D90&lt;=$G$8),1,0)</f>
        <v>#VALUE!</v>
      </c>
      <c r="AG90" s="101" t="e">
        <f aca="false">MONTH(D90)</f>
        <v>#VALUE!</v>
      </c>
      <c r="AH90" s="101" t="e">
        <f aca="false">(EOMONTH(D90,0)-EOMONTH(D90-DAY(D90),0))*AF90</f>
        <v>#VALUE!</v>
      </c>
      <c r="AI90" s="101" t="e">
        <f aca="false">AI89+AH89</f>
        <v>#VALUE!</v>
      </c>
      <c r="AJ90" s="101" t="e">
        <f aca="false">D90-$BV$5</f>
        <v>#VALUE!</v>
      </c>
      <c r="AK90" s="226" t="e">
        <f aca="false">((AL90+AM90+AN90)/(1-0.03))-(AL90+AM90+AN90)</f>
        <v>#VALUE!</v>
      </c>
      <c r="AL90" s="92" t="e">
        <f aca="false">VLOOKUP($D90,CurveTbl,$AK$4)</f>
        <v>#VALUE!</v>
      </c>
      <c r="AM90" s="227" t="e">
        <f aca="false">VLOOKUP($D90,CurveTbl,$AH$3)</f>
        <v>#VALUE!</v>
      </c>
      <c r="AN90" s="227" t="e">
        <f aca="false">VLOOKUP($D90,CurveTbl,$AH$4)+VLOOKUP($AG90,$AL$3:$AS$15,6)</f>
        <v>#VALUE!</v>
      </c>
      <c r="AO90" s="228" t="e">
        <f aca="false">VLOOKUP($D90,CurveTbl,$AH$5)</f>
        <v>#VALUE!</v>
      </c>
      <c r="AP90" s="227" t="e">
        <f aca="false">VLOOKUP($D90,CurveTbl,$AH$6)+VLOOKUP($AG90,$AL$3:$AS$15,7)</f>
        <v>#VALUE!</v>
      </c>
      <c r="AQ90" s="92" t="e">
        <f aca="false">VLOOKUP($AG90,$AL$4:$AS$15,3)+VLOOKUP($AG90,$AL$4:$AS$15,5)+($AH$10*VLOOKUP(D90,GRITable,2))</f>
        <v>#VALUE!</v>
      </c>
      <c r="AR90" s="93" t="e">
        <f aca="false">VLOOKUP($AG90,$AL$4:$AS$15,4)</f>
        <v>#VALUE!</v>
      </c>
      <c r="AS90" s="92" t="e">
        <f aca="false">(AL90+AM90+AN90)*AR90/(1-AR90)</f>
        <v>#VALUE!</v>
      </c>
      <c r="AT90" s="93" t="e">
        <f aca="false">VLOOKUP(D90,CurveTbl,$AK$6)</f>
        <v>#VALUE!</v>
      </c>
      <c r="AU90" s="93" t="e">
        <f aca="false">(1+$AT90/2)^(-2*($D90-$G$5)/365.25)*$AF90</f>
        <v>#VALUE!</v>
      </c>
      <c r="AV90" s="91" t="e">
        <f aca="false">ROUND(G90*AR90,0)</f>
        <v>#VALUE!</v>
      </c>
      <c r="AW90" s="93" t="e">
        <f aca="false">VLOOKUP($D90,CurveTbl,$AK$8)</f>
        <v>#VALUE!</v>
      </c>
      <c r="AX90" s="93" t="e">
        <f aca="false">VLOOKUP($D90,CurveTbl,$AH$7)</f>
        <v>#VALUE!</v>
      </c>
      <c r="AY90" s="93" t="e">
        <f aca="false">VLOOKUP($D90,CurveTbl,$AH$8)</f>
        <v>#VALUE!</v>
      </c>
      <c r="AZ90" s="93"/>
      <c r="BA90" s="229"/>
      <c r="BB90" s="227" t="e">
        <f aca="false">$H90-$BV90</f>
        <v>#VALUE!</v>
      </c>
      <c r="BC90" s="227" t="e">
        <f aca="false">I90-BW90</f>
        <v>#VALUE!</v>
      </c>
      <c r="BD90" s="93" t="e">
        <f aca="false">N90-BX90</f>
        <v>#VALUE!</v>
      </c>
      <c r="BE90" s="93" t="e">
        <f aca="false">O90-BY90</f>
        <v>#VALUE!</v>
      </c>
      <c r="BF90" s="93" t="e">
        <f aca="false">xSPRDOPT($BW90,$BV90,$CG90,0,$BY90,$BX90,$BZ90,$AJ90,1,4)*$CB90</f>
        <v>#NAME?</v>
      </c>
      <c r="BG90" s="93" t="e">
        <f aca="false">xSPRDOPT($BW90,$BV90,$CG90,0,$BY90,$BX90,$BZ90,$AJ90,1,3)*$CB90</f>
        <v>#NAME?</v>
      </c>
      <c r="BH90" s="93" t="e">
        <f aca="false">IF(OR(BF90&lt;&gt;0,BG90&lt;&gt;0),xSPRDOPT($BW90,$BV90,$CG90,0,$BY90,$BX90,$BZ90,$AJ90,1,12)*$CB90,0)</f>
        <v>#NAME?</v>
      </c>
      <c r="BI90" s="93" t="e">
        <f aca="false">xSPRDOPT($BW90,$BV90,$CG90,2*LN(1+CA90/2),$BY90,$BX90,$BZ90,$AJ90,1,9)</f>
        <v>#NAME?</v>
      </c>
      <c r="BJ90" s="93" t="e">
        <f aca="false">xSPRDOPT($BW90,$BV90,$CG90,0,$BY90,$BX90,$BZ90,$AJ90,1,6)*$CB90</f>
        <v>#NAME?</v>
      </c>
      <c r="BK90" s="93" t="e">
        <f aca="false">xSPRDOPT($BW90,$BV90,$CG90,0,$BY90,$BX90,$BZ90,$AJ90,1,5)*$CB90</f>
        <v>#NAME?</v>
      </c>
      <c r="BL90" s="93" t="e">
        <f aca="false">xSPRDOPT(BW90,BV90,CG90,0,BY90,BX90,BZ90,AJ90,1,2)*CB90</f>
        <v>#NAME?</v>
      </c>
      <c r="BM90" s="93" t="e">
        <f aca="false">xSPRDOPT(BW90,BV90,CG90,0,BY90,BX90,BZ90,AJ90,1,1)*CB90</f>
        <v>#NAME?</v>
      </c>
      <c r="BN90" s="93" t="e">
        <f aca="false">IF(AH90&lt;&gt;0,xSPRDOPT($BW90,$BV90,$CG90,2*LN(1+CA90/2),$BY90,$BX90,$BZ90,$AJ90,1,8)+(AJ90/365.25)*CH90/AH90,0)</f>
        <v>#VALUE!</v>
      </c>
      <c r="BO90" s="93" t="e">
        <f aca="false">xSPRDOPT($BW90,$BV90,$CG90,0,$BY90,$BX90,$BZ90,$AJ90,1,0)</f>
        <v>#NAME?</v>
      </c>
      <c r="BP90" s="93"/>
      <c r="BQ90" s="93"/>
      <c r="BR90" s="93"/>
      <c r="BS90" s="101" t="e">
        <f aca="false">G90*AF90*AH90</f>
        <v>#VALUE!</v>
      </c>
      <c r="BV90" s="230" t="n">
        <v>4.40214035809837</v>
      </c>
      <c r="BW90" s="92" t="n">
        <v>4.4155</v>
      </c>
      <c r="BX90" s="93" t="n">
        <v>0.628251079270582</v>
      </c>
      <c r="BY90" s="93" t="n">
        <v>0.621945092170055</v>
      </c>
      <c r="BZ90" s="93" t="n">
        <v>0.99287864325662</v>
      </c>
      <c r="CA90" s="93" t="n">
        <v>0.068263969545907</v>
      </c>
      <c r="CB90" s="93" t="n">
        <v>0.987217950295506</v>
      </c>
      <c r="CC90" s="227" t="n">
        <v>-0.03</v>
      </c>
      <c r="CD90" s="227" t="n">
        <v>0.06</v>
      </c>
      <c r="CE90" s="227" t="n">
        <v>0.175</v>
      </c>
      <c r="CF90" s="227" t="n">
        <v>-0.0075</v>
      </c>
      <c r="CG90" s="227" t="n">
        <v>0.0192</v>
      </c>
      <c r="CH90" s="227" t="n">
        <v>3.06531173566755</v>
      </c>
      <c r="CI90" s="82" t="n">
        <v>4.248</v>
      </c>
    </row>
    <row r="91" customFormat="false" ht="12.75" hidden="false" customHeight="false" outlineLevel="0" collapsed="false">
      <c r="D91" s="83" t="e">
        <f aca="false">D90+AH90</f>
        <v>#VALUE!</v>
      </c>
      <c r="F91" s="84" t="e">
        <f aca="false">VLOOKUP(AG91,$AL$4:$AS$15,2)</f>
        <v>#VALUE!</v>
      </c>
      <c r="G91" s="84" t="e">
        <f aca="false">F91*$AU91</f>
        <v>#VALUE!</v>
      </c>
      <c r="H91" s="85" t="e">
        <f aca="false">(AL91+AM91+AN91)/(1-(AR91))</f>
        <v>#VALUE!</v>
      </c>
      <c r="I91" s="85" t="e">
        <f aca="false">(AL91+AO91+AP91)</f>
        <v>#VALUE!</v>
      </c>
      <c r="K91" s="85" t="e">
        <f aca="false">MAX(((I91-H91)-AQ91)*AH91*AU91,0)</f>
        <v>#VALUE!</v>
      </c>
      <c r="L91" s="220" t="e">
        <f aca="false">MAX(Q91-K91,0)</f>
        <v>#VALUE!</v>
      </c>
      <c r="M91" s="86"/>
      <c r="N91" s="231" t="e">
        <f aca="false">SQRT(($AX91^2*$AE91+$AW91^2*$AI91)/($AE91+$AI91))</f>
        <v>#VALUE!</v>
      </c>
      <c r="O91" s="231" t="e">
        <f aca="false">SQRT(($AY91^2*$AE91+$AW91^2*$AI91)/($AE91+$AI91))</f>
        <v>#VALUE!</v>
      </c>
      <c r="P91" s="94" t="e">
        <f aca="false">(VLOOKUP(AI91,CorrelationTwo,2)*(AW91^2)*AI91+VLOOKUP(D91,CorrelationOne,$AK$9)*AX91*AY91*AE91)/((AI91+AE91)*O91*N91)</f>
        <v>#VALUE!</v>
      </c>
      <c r="Q91" s="220" t="e">
        <f aca="false">xSPRDOPT(I91,H91,AQ91,0,O91,N91,P91,D91-$G$5,1,0)*AH91*AU91</f>
        <v>#VALUE!</v>
      </c>
      <c r="R91" s="223"/>
      <c r="S91" s="87" t="e">
        <f aca="false">xSPRDOPT(I91,H91,AQ91,AT91,O91,N91,P91,D91-$G$5,1,2)*AF91*F91*AH91</f>
        <v>#VALUE!</v>
      </c>
      <c r="T91" s="87" t="e">
        <f aca="false">xSPRDOPT(I91,H91,AQ91,AT91,O91,N91,P91,D91-$G$5,1,1)*AF91*F91*AH91</f>
        <v>#VALUE!</v>
      </c>
      <c r="U91" s="220"/>
      <c r="V91" s="224" t="e">
        <f aca="false">VLOOKUP($AG91,$AL$4:$AS$15,8)*AH91*AU91</f>
        <v>#VALUE!</v>
      </c>
      <c r="W91" s="224"/>
      <c r="X91" s="225" t="e">
        <f aca="false">((BM91*BC91)+(BL91*BB91))*AH91*F91</f>
        <v>#VALUE!</v>
      </c>
      <c r="Y91" s="225" t="e">
        <f aca="false">($F91*$AH91)*((($BG91/2)*($BC91)^2)+(($BF91/2)*($BB91)^2)+($BH91*$BC91*$BB91))</f>
        <v>#VALUE!</v>
      </c>
      <c r="Z91" s="225" t="e">
        <f aca="false">($BI91*$F91*$AH91*($G$5-$BV$5))/365.25</f>
        <v>#VALUE!</v>
      </c>
      <c r="AA91" s="225" t="e">
        <f aca="false">(($BK91*$BE91)+($BJ91*$BD91))*$F91*$AH91*$AF91</f>
        <v>#VALUE!</v>
      </c>
      <c r="AB91" s="225" t="e">
        <f aca="false">BN91*(AT91-CA91)*F91*AH91</f>
        <v>#VALUE!</v>
      </c>
      <c r="AC91" s="225" t="e">
        <f aca="false">BO91*CB91*F91*AH91*CA91*($G$5-$BV$5)/365.25</f>
        <v>#NAME?</v>
      </c>
      <c r="AE91" s="101" t="n">
        <v>15</v>
      </c>
      <c r="AF91" s="101" t="e">
        <f aca="false">IF(AND(D91&gt;=$G$7,D91&lt;=$G$8),1,0)</f>
        <v>#VALUE!</v>
      </c>
      <c r="AG91" s="101" t="e">
        <f aca="false">MONTH(D91)</f>
        <v>#VALUE!</v>
      </c>
      <c r="AH91" s="101" t="e">
        <f aca="false">(EOMONTH(D91,0)-EOMONTH(D91-DAY(D91),0))*AF91</f>
        <v>#VALUE!</v>
      </c>
      <c r="AI91" s="101" t="e">
        <f aca="false">AI90+AH90</f>
        <v>#VALUE!</v>
      </c>
      <c r="AJ91" s="101" t="e">
        <f aca="false">D91-$BV$5</f>
        <v>#VALUE!</v>
      </c>
      <c r="AK91" s="226" t="e">
        <f aca="false">((AL91+AM91+AN91)/(1-0.03))-(AL91+AM91+AN91)</f>
        <v>#VALUE!</v>
      </c>
      <c r="AL91" s="92" t="e">
        <f aca="false">VLOOKUP($D91,CurveTbl,$AK$4)</f>
        <v>#VALUE!</v>
      </c>
      <c r="AM91" s="227" t="e">
        <f aca="false">VLOOKUP($D91,CurveTbl,$AH$3)</f>
        <v>#VALUE!</v>
      </c>
      <c r="AN91" s="227" t="e">
        <f aca="false">VLOOKUP($D91,CurveTbl,$AH$4)+VLOOKUP($AG91,$AL$3:$AS$15,6)</f>
        <v>#VALUE!</v>
      </c>
      <c r="AO91" s="228" t="e">
        <f aca="false">VLOOKUP($D91,CurveTbl,$AH$5)</f>
        <v>#VALUE!</v>
      </c>
      <c r="AP91" s="227" t="e">
        <f aca="false">VLOOKUP($D91,CurveTbl,$AH$6)+VLOOKUP($AG91,$AL$3:$AS$15,7)</f>
        <v>#VALUE!</v>
      </c>
      <c r="AQ91" s="92" t="e">
        <f aca="false">VLOOKUP($AG91,$AL$4:$AS$15,3)+VLOOKUP($AG91,$AL$4:$AS$15,5)+($AH$10*VLOOKUP(D91,GRITable,2))</f>
        <v>#VALUE!</v>
      </c>
      <c r="AR91" s="93" t="e">
        <f aca="false">VLOOKUP($AG91,$AL$4:$AS$15,4)</f>
        <v>#VALUE!</v>
      </c>
      <c r="AS91" s="92" t="e">
        <f aca="false">(AL91+AM91+AN91)*AR91/(1-AR91)</f>
        <v>#VALUE!</v>
      </c>
      <c r="AT91" s="93" t="e">
        <f aca="false">VLOOKUP(D91,CurveTbl,$AK$6)</f>
        <v>#VALUE!</v>
      </c>
      <c r="AU91" s="93" t="e">
        <f aca="false">(1+$AT91/2)^(-2*($D91-$G$5)/365.25)*$AF91</f>
        <v>#VALUE!</v>
      </c>
      <c r="AV91" s="91" t="e">
        <f aca="false">ROUND(G91*AR91,0)</f>
        <v>#VALUE!</v>
      </c>
      <c r="AW91" s="93" t="e">
        <f aca="false">VLOOKUP($D91,CurveTbl,$AK$8)</f>
        <v>#VALUE!</v>
      </c>
      <c r="AX91" s="93" t="e">
        <f aca="false">VLOOKUP($D91,CurveTbl,$AH$7)</f>
        <v>#VALUE!</v>
      </c>
      <c r="AY91" s="93" t="e">
        <f aca="false">VLOOKUP($D91,CurveTbl,$AH$8)</f>
        <v>#VALUE!</v>
      </c>
      <c r="AZ91" s="93"/>
      <c r="BA91" s="229"/>
      <c r="BB91" s="227" t="e">
        <f aca="false">$H91-$BV91</f>
        <v>#VALUE!</v>
      </c>
      <c r="BC91" s="227" t="e">
        <f aca="false">I91-BW91</f>
        <v>#VALUE!</v>
      </c>
      <c r="BD91" s="93" t="e">
        <f aca="false">N91-BX91</f>
        <v>#VALUE!</v>
      </c>
      <c r="BE91" s="93" t="e">
        <f aca="false">O91-BY91</f>
        <v>#VALUE!</v>
      </c>
      <c r="BF91" s="93" t="e">
        <f aca="false">xSPRDOPT($BW91,$BV91,$CG91,0,$BY91,$BX91,$BZ91,$AJ91,1,4)*$CB91</f>
        <v>#NAME?</v>
      </c>
      <c r="BG91" s="93" t="e">
        <f aca="false">xSPRDOPT($BW91,$BV91,$CG91,0,$BY91,$BX91,$BZ91,$AJ91,1,3)*$CB91</f>
        <v>#NAME?</v>
      </c>
      <c r="BH91" s="93" t="e">
        <f aca="false">IF(OR(BF91&lt;&gt;0,BG91&lt;&gt;0),xSPRDOPT($BW91,$BV91,$CG91,0,$BY91,$BX91,$BZ91,$AJ91,1,12)*$CB91,0)</f>
        <v>#NAME?</v>
      </c>
      <c r="BI91" s="93" t="e">
        <f aca="false">xSPRDOPT($BW91,$BV91,$CG91,2*LN(1+CA91/2),$BY91,$BX91,$BZ91,$AJ91,1,9)</f>
        <v>#NAME?</v>
      </c>
      <c r="BJ91" s="93" t="e">
        <f aca="false">xSPRDOPT($BW91,$BV91,$CG91,0,$BY91,$BX91,$BZ91,$AJ91,1,6)*$CB91</f>
        <v>#NAME?</v>
      </c>
      <c r="BK91" s="93" t="e">
        <f aca="false">xSPRDOPT($BW91,$BV91,$CG91,0,$BY91,$BX91,$BZ91,$AJ91,1,5)*$CB91</f>
        <v>#NAME?</v>
      </c>
      <c r="BL91" s="93" t="e">
        <f aca="false">xSPRDOPT(BW91,BV91,CG91,0,BY91,BX91,BZ91,AJ91,1,2)*CB91</f>
        <v>#NAME?</v>
      </c>
      <c r="BM91" s="93" t="e">
        <f aca="false">xSPRDOPT(BW91,BV91,CG91,0,BY91,BX91,BZ91,AJ91,1,1)*CB91</f>
        <v>#NAME?</v>
      </c>
      <c r="BN91" s="93" t="e">
        <f aca="false">IF(AH91&lt;&gt;0,xSPRDOPT($BW91,$BV91,$CG91,2*LN(1+CA91/2),$BY91,$BX91,$BZ91,$AJ91,1,8)+(AJ91/365.25)*CH91/AH91,0)</f>
        <v>#VALUE!</v>
      </c>
      <c r="BO91" s="93" t="e">
        <f aca="false">xSPRDOPT($BW91,$BV91,$CG91,0,$BY91,$BX91,$BZ91,$AJ91,1,0)</f>
        <v>#NAME?</v>
      </c>
      <c r="BP91" s="93"/>
      <c r="BQ91" s="93"/>
      <c r="BR91" s="93"/>
      <c r="BS91" s="101" t="e">
        <f aca="false">G91*AF91*AH91</f>
        <v>#VALUE!</v>
      </c>
      <c r="BV91" s="230" t="n">
        <v>4.40214035809837</v>
      </c>
      <c r="BW91" s="92" t="n">
        <v>4.4155</v>
      </c>
      <c r="BX91" s="93" t="n">
        <v>0.628251079270582</v>
      </c>
      <c r="BY91" s="93" t="n">
        <v>0.621945092170055</v>
      </c>
      <c r="BZ91" s="93" t="n">
        <v>0.99287864325662</v>
      </c>
      <c r="CA91" s="93" t="n">
        <v>0.068263969545907</v>
      </c>
      <c r="CB91" s="93" t="n">
        <v>0.987217950295506</v>
      </c>
      <c r="CC91" s="227" t="n">
        <v>-0.03</v>
      </c>
      <c r="CD91" s="227" t="n">
        <v>0.06</v>
      </c>
      <c r="CE91" s="227" t="n">
        <v>0.175</v>
      </c>
      <c r="CF91" s="227" t="n">
        <v>-0.0075</v>
      </c>
      <c r="CG91" s="227" t="n">
        <v>0.0192</v>
      </c>
      <c r="CH91" s="227" t="n">
        <v>3.06531173566755</v>
      </c>
      <c r="CI91" s="82" t="n">
        <v>4.248</v>
      </c>
    </row>
    <row r="92" customFormat="false" ht="12.75" hidden="false" customHeight="false" outlineLevel="0" collapsed="false">
      <c r="D92" s="83" t="e">
        <f aca="false">D91+AH91</f>
        <v>#VALUE!</v>
      </c>
      <c r="F92" s="84" t="e">
        <f aca="false">VLOOKUP(AG92,$AL$4:$AS$15,2)</f>
        <v>#VALUE!</v>
      </c>
      <c r="G92" s="84" t="e">
        <f aca="false">F92*$AU92</f>
        <v>#VALUE!</v>
      </c>
      <c r="H92" s="85" t="e">
        <f aca="false">(AL92+AM92+AN92)/(1-(AR92))</f>
        <v>#VALUE!</v>
      </c>
      <c r="I92" s="85" t="e">
        <f aca="false">(AL92+AO92+AP92)</f>
        <v>#VALUE!</v>
      </c>
      <c r="K92" s="85" t="e">
        <f aca="false">MAX(((I92-H92)-AQ92)*AH92*AU92,0)</f>
        <v>#VALUE!</v>
      </c>
      <c r="L92" s="220" t="e">
        <f aca="false">MAX(Q92-K92,0)</f>
        <v>#VALUE!</v>
      </c>
      <c r="M92" s="86"/>
      <c r="N92" s="231" t="e">
        <f aca="false">SQRT(($AX92^2*$AE92+$AW92^2*$AI92)/($AE92+$AI92))</f>
        <v>#VALUE!</v>
      </c>
      <c r="O92" s="231" t="e">
        <f aca="false">SQRT(($AY92^2*$AE92+$AW92^2*$AI92)/($AE92+$AI92))</f>
        <v>#VALUE!</v>
      </c>
      <c r="P92" s="94" t="e">
        <f aca="false">(VLOOKUP(AI92,CorrelationTwo,2)*(AW92^2)*AI92+VLOOKUP(D92,CorrelationOne,$AK$9)*AX92*AY92*AE92)/((AI92+AE92)*O92*N92)</f>
        <v>#VALUE!</v>
      </c>
      <c r="Q92" s="220" t="e">
        <f aca="false">xSPRDOPT(I92,H92,AQ92,0,O92,N92,P92,D92-$G$5,1,0)*AH92*AU92</f>
        <v>#VALUE!</v>
      </c>
      <c r="R92" s="223"/>
      <c r="S92" s="87" t="e">
        <f aca="false">xSPRDOPT(I92,H92,AQ92,AT92,O92,N92,P92,D92-$G$5,1,2)*AF92*F92*AH92</f>
        <v>#VALUE!</v>
      </c>
      <c r="T92" s="87" t="e">
        <f aca="false">xSPRDOPT(I92,H92,AQ92,AT92,O92,N92,P92,D92-$G$5,1,1)*AF92*F92*AH92</f>
        <v>#VALUE!</v>
      </c>
      <c r="U92" s="220"/>
      <c r="V92" s="224" t="e">
        <f aca="false">VLOOKUP($AG92,$AL$4:$AS$15,8)*AH92*AU92</f>
        <v>#VALUE!</v>
      </c>
      <c r="W92" s="224"/>
      <c r="X92" s="225" t="e">
        <f aca="false">((BM92*BC92)+(BL92*BB92))*AH92*F92</f>
        <v>#VALUE!</v>
      </c>
      <c r="Y92" s="225" t="e">
        <f aca="false">($F92*$AH92)*((($BG92/2)*($BC92)^2)+(($BF92/2)*($BB92)^2)+($BH92*$BC92*$BB92))</f>
        <v>#VALUE!</v>
      </c>
      <c r="Z92" s="225" t="e">
        <f aca="false">($BI92*$F92*$AH92*($G$5-$BV$5))/365.25</f>
        <v>#VALUE!</v>
      </c>
      <c r="AA92" s="225" t="e">
        <f aca="false">(($BK92*$BE92)+($BJ92*$BD92))*$F92*$AH92*$AF92</f>
        <v>#VALUE!</v>
      </c>
      <c r="AB92" s="225" t="e">
        <f aca="false">BN92*(AT92-CA92)*F92*AH92</f>
        <v>#VALUE!</v>
      </c>
      <c r="AC92" s="225" t="e">
        <f aca="false">BO92*CB92*F92*AH92*CA92*($G$5-$BV$5)/365.25</f>
        <v>#NAME?</v>
      </c>
      <c r="AE92" s="101" t="n">
        <v>15</v>
      </c>
      <c r="AF92" s="101" t="e">
        <f aca="false">IF(AND(D92&gt;=$G$7,D92&lt;=$G$8),1,0)</f>
        <v>#VALUE!</v>
      </c>
      <c r="AG92" s="101" t="e">
        <f aca="false">MONTH(D92)</f>
        <v>#VALUE!</v>
      </c>
      <c r="AH92" s="101" t="e">
        <f aca="false">(EOMONTH(D92,0)-EOMONTH(D92-DAY(D92),0))*AF92</f>
        <v>#VALUE!</v>
      </c>
      <c r="AI92" s="101" t="e">
        <f aca="false">AI91+AH91</f>
        <v>#VALUE!</v>
      </c>
      <c r="AJ92" s="101" t="e">
        <f aca="false">D92-$BV$5</f>
        <v>#VALUE!</v>
      </c>
      <c r="AK92" s="226" t="e">
        <f aca="false">((AL92+AM92+AN92)/(1-0.03))-(AL92+AM92+AN92)</f>
        <v>#VALUE!</v>
      </c>
      <c r="AL92" s="92" t="e">
        <f aca="false">VLOOKUP($D92,CurveTbl,$AK$4)</f>
        <v>#VALUE!</v>
      </c>
      <c r="AM92" s="227" t="e">
        <f aca="false">VLOOKUP($D92,CurveTbl,$AH$3)</f>
        <v>#VALUE!</v>
      </c>
      <c r="AN92" s="227" t="e">
        <f aca="false">VLOOKUP($D92,CurveTbl,$AH$4)+VLOOKUP($AG92,$AL$3:$AS$15,6)</f>
        <v>#VALUE!</v>
      </c>
      <c r="AO92" s="228" t="e">
        <f aca="false">VLOOKUP($D92,CurveTbl,$AH$5)</f>
        <v>#VALUE!</v>
      </c>
      <c r="AP92" s="227" t="e">
        <f aca="false">VLOOKUP($D92,CurveTbl,$AH$6)+VLOOKUP($AG92,$AL$3:$AS$15,7)</f>
        <v>#VALUE!</v>
      </c>
      <c r="AQ92" s="92" t="e">
        <f aca="false">VLOOKUP($AG92,$AL$4:$AS$15,3)+VLOOKUP($AG92,$AL$4:$AS$15,5)+($AH$10*VLOOKUP(D92,GRITable,2))</f>
        <v>#VALUE!</v>
      </c>
      <c r="AR92" s="93" t="e">
        <f aca="false">VLOOKUP($AG92,$AL$4:$AS$15,4)</f>
        <v>#VALUE!</v>
      </c>
      <c r="AS92" s="92" t="e">
        <f aca="false">(AL92+AM92+AN92)*AR92/(1-AR92)</f>
        <v>#VALUE!</v>
      </c>
      <c r="AT92" s="93" t="e">
        <f aca="false">VLOOKUP(D92,CurveTbl,$AK$6)</f>
        <v>#VALUE!</v>
      </c>
      <c r="AU92" s="93" t="e">
        <f aca="false">(1+$AT92/2)^(-2*($D92-$G$5)/365.25)*$AF92</f>
        <v>#VALUE!</v>
      </c>
      <c r="AV92" s="91" t="e">
        <f aca="false">ROUND(G92*AR92,0)</f>
        <v>#VALUE!</v>
      </c>
      <c r="AW92" s="93" t="e">
        <f aca="false">VLOOKUP($D92,CurveTbl,$AK$8)</f>
        <v>#VALUE!</v>
      </c>
      <c r="AX92" s="93" t="e">
        <f aca="false">VLOOKUP($D92,CurveTbl,$AH$7)</f>
        <v>#VALUE!</v>
      </c>
      <c r="AY92" s="93" t="e">
        <f aca="false">VLOOKUP($D92,CurveTbl,$AH$8)</f>
        <v>#VALUE!</v>
      </c>
      <c r="AZ92" s="93"/>
      <c r="BA92" s="229"/>
      <c r="BB92" s="227" t="e">
        <f aca="false">$H92-$BV92</f>
        <v>#VALUE!</v>
      </c>
      <c r="BC92" s="227" t="e">
        <f aca="false">I92-BW92</f>
        <v>#VALUE!</v>
      </c>
      <c r="BD92" s="93" t="e">
        <f aca="false">N92-BX92</f>
        <v>#VALUE!</v>
      </c>
      <c r="BE92" s="93" t="e">
        <f aca="false">O92-BY92</f>
        <v>#VALUE!</v>
      </c>
      <c r="BF92" s="93" t="e">
        <f aca="false">xSPRDOPT($BW92,$BV92,$CG92,0,$BY92,$BX92,$BZ92,$AJ92,1,4)*$CB92</f>
        <v>#NAME?</v>
      </c>
      <c r="BG92" s="93" t="e">
        <f aca="false">xSPRDOPT($BW92,$BV92,$CG92,0,$BY92,$BX92,$BZ92,$AJ92,1,3)*$CB92</f>
        <v>#NAME?</v>
      </c>
      <c r="BH92" s="93" t="e">
        <f aca="false">IF(OR(BF92&lt;&gt;0,BG92&lt;&gt;0),xSPRDOPT($BW92,$BV92,$CG92,0,$BY92,$BX92,$BZ92,$AJ92,1,12)*$CB92,0)</f>
        <v>#NAME?</v>
      </c>
      <c r="BI92" s="93" t="e">
        <f aca="false">xSPRDOPT($BW92,$BV92,$CG92,2*LN(1+CA92/2),$BY92,$BX92,$BZ92,$AJ92,1,9)</f>
        <v>#NAME?</v>
      </c>
      <c r="BJ92" s="93" t="e">
        <f aca="false">xSPRDOPT($BW92,$BV92,$CG92,0,$BY92,$BX92,$BZ92,$AJ92,1,6)*$CB92</f>
        <v>#NAME?</v>
      </c>
      <c r="BK92" s="93" t="e">
        <f aca="false">xSPRDOPT($BW92,$BV92,$CG92,0,$BY92,$BX92,$BZ92,$AJ92,1,5)*$CB92</f>
        <v>#NAME?</v>
      </c>
      <c r="BL92" s="93" t="e">
        <f aca="false">xSPRDOPT(BW92,BV92,CG92,0,BY92,BX92,BZ92,AJ92,1,2)*CB92</f>
        <v>#NAME?</v>
      </c>
      <c r="BM92" s="93" t="e">
        <f aca="false">xSPRDOPT(BW92,BV92,CG92,0,BY92,BX92,BZ92,AJ92,1,1)*CB92</f>
        <v>#NAME?</v>
      </c>
      <c r="BN92" s="93" t="e">
        <f aca="false">IF(AH92&lt;&gt;0,xSPRDOPT($BW92,$BV92,$CG92,2*LN(1+CA92/2),$BY92,$BX92,$BZ92,$AJ92,1,8)+(AJ92/365.25)*CH92/AH92,0)</f>
        <v>#VALUE!</v>
      </c>
      <c r="BO92" s="93" t="e">
        <f aca="false">xSPRDOPT($BW92,$BV92,$CG92,0,$BY92,$BX92,$BZ92,$AJ92,1,0)</f>
        <v>#NAME?</v>
      </c>
      <c r="BP92" s="93"/>
      <c r="BQ92" s="93"/>
      <c r="BR92" s="93"/>
      <c r="BS92" s="101" t="e">
        <f aca="false">G92*AF92*AH92</f>
        <v>#VALUE!</v>
      </c>
      <c r="BV92" s="230" t="n">
        <v>4.40214035809837</v>
      </c>
      <c r="BW92" s="92" t="n">
        <v>4.4155</v>
      </c>
      <c r="BX92" s="93" t="n">
        <v>0.628251079270582</v>
      </c>
      <c r="BY92" s="93" t="n">
        <v>0.621945092170055</v>
      </c>
      <c r="BZ92" s="93" t="n">
        <v>0.99287864325662</v>
      </c>
      <c r="CA92" s="93" t="n">
        <v>0.068263969545907</v>
      </c>
      <c r="CB92" s="93" t="n">
        <v>0.987217950295506</v>
      </c>
      <c r="CC92" s="227" t="n">
        <v>-0.03</v>
      </c>
      <c r="CD92" s="227" t="n">
        <v>0.06</v>
      </c>
      <c r="CE92" s="227" t="n">
        <v>0.175</v>
      </c>
      <c r="CF92" s="227" t="n">
        <v>-0.0075</v>
      </c>
      <c r="CG92" s="227" t="n">
        <v>0.0192</v>
      </c>
      <c r="CH92" s="227" t="n">
        <v>3.06531173566755</v>
      </c>
      <c r="CI92" s="82" t="n">
        <v>4.248</v>
      </c>
    </row>
    <row r="93" customFormat="false" ht="12.75" hidden="false" customHeight="false" outlineLevel="0" collapsed="false">
      <c r="D93" s="83" t="e">
        <f aca="false">D92+AH92</f>
        <v>#VALUE!</v>
      </c>
      <c r="F93" s="84" t="e">
        <f aca="false">VLOOKUP(AG93,$AL$4:$AS$15,2)</f>
        <v>#VALUE!</v>
      </c>
      <c r="G93" s="84" t="e">
        <f aca="false">F93*$AU93</f>
        <v>#VALUE!</v>
      </c>
      <c r="H93" s="85" t="e">
        <f aca="false">(AL93+AM93+AN93)/(1-(AR93))</f>
        <v>#VALUE!</v>
      </c>
      <c r="I93" s="85" t="e">
        <f aca="false">(AL93+AO93+AP93)</f>
        <v>#VALUE!</v>
      </c>
      <c r="K93" s="85" t="e">
        <f aca="false">MAX(((I93-H93)-AQ93)*AH93*AU93,0)</f>
        <v>#VALUE!</v>
      </c>
      <c r="L93" s="220" t="e">
        <f aca="false">MAX(Q93-K93,0)</f>
        <v>#VALUE!</v>
      </c>
      <c r="M93" s="86"/>
      <c r="N93" s="231" t="e">
        <f aca="false">SQRT(($AX93^2*$AE93+$AW93^2*$AI93)/($AE93+$AI93))</f>
        <v>#VALUE!</v>
      </c>
      <c r="O93" s="231" t="e">
        <f aca="false">SQRT(($AY93^2*$AE93+$AW93^2*$AI93)/($AE93+$AI93))</f>
        <v>#VALUE!</v>
      </c>
      <c r="P93" s="94" t="e">
        <f aca="false">(VLOOKUP(AI93,CorrelationTwo,2)*(AW93^2)*AI93+VLOOKUP(D93,CorrelationOne,$AK$9)*AX93*AY93*AE93)/((AI93+AE93)*O93*N93)</f>
        <v>#VALUE!</v>
      </c>
      <c r="Q93" s="220" t="e">
        <f aca="false">xSPRDOPT(I93,H93,AQ93,0,O93,N93,P93,D93-$G$5,1,0)*AH93*AU93</f>
        <v>#VALUE!</v>
      </c>
      <c r="R93" s="223"/>
      <c r="S93" s="87" t="e">
        <f aca="false">xSPRDOPT(I93,H93,AQ93,AT93,O93,N93,P93,D93-$G$5,1,2)*AF93*F93*AH93</f>
        <v>#VALUE!</v>
      </c>
      <c r="T93" s="87" t="e">
        <f aca="false">xSPRDOPT(I93,H93,AQ93,AT93,O93,N93,P93,D93-$G$5,1,1)*AF93*F93*AH93</f>
        <v>#VALUE!</v>
      </c>
      <c r="U93" s="220"/>
      <c r="V93" s="224" t="e">
        <f aca="false">VLOOKUP($AG93,$AL$4:$AS$15,8)*AH93*AU93</f>
        <v>#VALUE!</v>
      </c>
      <c r="W93" s="224"/>
      <c r="X93" s="225" t="e">
        <f aca="false">((BM93*BC93)+(BL93*BB93))*AH93*F93</f>
        <v>#VALUE!</v>
      </c>
      <c r="Y93" s="225" t="e">
        <f aca="false">($F93*$AH93)*((($BG93/2)*($BC93)^2)+(($BF93/2)*($BB93)^2)+($BH93*$BC93*$BB93))</f>
        <v>#VALUE!</v>
      </c>
      <c r="Z93" s="225" t="e">
        <f aca="false">($BI93*$F93*$AH93*($G$5-$BV$5))/365.25</f>
        <v>#VALUE!</v>
      </c>
      <c r="AA93" s="225" t="e">
        <f aca="false">(($BK93*$BE93)+($BJ93*$BD93))*$F93*$AH93*$AF93</f>
        <v>#VALUE!</v>
      </c>
      <c r="AB93" s="225" t="e">
        <f aca="false">BN93*(AT93-CA93)*F93*AH93</f>
        <v>#VALUE!</v>
      </c>
      <c r="AC93" s="225" t="e">
        <f aca="false">BO93*CB93*F93*AH93*CA93*($G$5-$BV$5)/365.25</f>
        <v>#NAME?</v>
      </c>
      <c r="AE93" s="101" t="n">
        <v>15</v>
      </c>
      <c r="AF93" s="101" t="e">
        <f aca="false">IF(AND(D93&gt;=$G$7,D93&lt;=$G$8),1,0)</f>
        <v>#VALUE!</v>
      </c>
      <c r="AG93" s="101" t="e">
        <f aca="false">MONTH(D93)</f>
        <v>#VALUE!</v>
      </c>
      <c r="AH93" s="101" t="e">
        <f aca="false">(EOMONTH(D93,0)-EOMONTH(D93-DAY(D93),0))*AF93</f>
        <v>#VALUE!</v>
      </c>
      <c r="AI93" s="101" t="e">
        <f aca="false">AI92+AH92</f>
        <v>#VALUE!</v>
      </c>
      <c r="AJ93" s="101" t="e">
        <f aca="false">D93-$BV$5</f>
        <v>#VALUE!</v>
      </c>
      <c r="AK93" s="226" t="e">
        <f aca="false">((AL93+AM93+AN93)/(1-0.03))-(AL93+AM93+AN93)</f>
        <v>#VALUE!</v>
      </c>
      <c r="AL93" s="92" t="e">
        <f aca="false">VLOOKUP($D93,CurveTbl,$AK$4)</f>
        <v>#VALUE!</v>
      </c>
      <c r="AM93" s="227" t="e">
        <f aca="false">VLOOKUP($D93,CurveTbl,$AH$3)</f>
        <v>#VALUE!</v>
      </c>
      <c r="AN93" s="227" t="e">
        <f aca="false">VLOOKUP($D93,CurveTbl,$AH$4)+VLOOKUP($AG93,$AL$3:$AS$15,6)</f>
        <v>#VALUE!</v>
      </c>
      <c r="AO93" s="228" t="e">
        <f aca="false">VLOOKUP($D93,CurveTbl,$AH$5)</f>
        <v>#VALUE!</v>
      </c>
      <c r="AP93" s="227" t="e">
        <f aca="false">VLOOKUP($D93,CurveTbl,$AH$6)+VLOOKUP($AG93,$AL$3:$AS$15,7)</f>
        <v>#VALUE!</v>
      </c>
      <c r="AQ93" s="92" t="e">
        <f aca="false">VLOOKUP($AG93,$AL$4:$AS$15,3)+VLOOKUP($AG93,$AL$4:$AS$15,5)+($AH$10*VLOOKUP(D93,GRITable,2))</f>
        <v>#VALUE!</v>
      </c>
      <c r="AR93" s="93" t="e">
        <f aca="false">VLOOKUP($AG93,$AL$4:$AS$15,4)</f>
        <v>#VALUE!</v>
      </c>
      <c r="AS93" s="92" t="e">
        <f aca="false">(AL93+AM93+AN93)*AR93/(1-AR93)</f>
        <v>#VALUE!</v>
      </c>
      <c r="AT93" s="93" t="e">
        <f aca="false">VLOOKUP(D93,CurveTbl,$AK$6)</f>
        <v>#VALUE!</v>
      </c>
      <c r="AU93" s="93" t="e">
        <f aca="false">(1+$AT93/2)^(-2*($D93-$G$5)/365.25)*$AF93</f>
        <v>#VALUE!</v>
      </c>
      <c r="AV93" s="91" t="e">
        <f aca="false">ROUND(G93*AR93,0)</f>
        <v>#VALUE!</v>
      </c>
      <c r="AW93" s="93" t="e">
        <f aca="false">VLOOKUP($D93,CurveTbl,$AK$8)</f>
        <v>#VALUE!</v>
      </c>
      <c r="AX93" s="93" t="e">
        <f aca="false">VLOOKUP($D93,CurveTbl,$AH$7)</f>
        <v>#VALUE!</v>
      </c>
      <c r="AY93" s="93" t="e">
        <f aca="false">VLOOKUP($D93,CurveTbl,$AH$8)</f>
        <v>#VALUE!</v>
      </c>
      <c r="AZ93" s="93"/>
      <c r="BA93" s="229"/>
      <c r="BB93" s="227" t="e">
        <f aca="false">$H93-$BV93</f>
        <v>#VALUE!</v>
      </c>
      <c r="BC93" s="227" t="e">
        <f aca="false">I93-BW93</f>
        <v>#VALUE!</v>
      </c>
      <c r="BD93" s="93" t="e">
        <f aca="false">N93-BX93</f>
        <v>#VALUE!</v>
      </c>
      <c r="BE93" s="93" t="e">
        <f aca="false">O93-BY93</f>
        <v>#VALUE!</v>
      </c>
      <c r="BF93" s="93" t="e">
        <f aca="false">xSPRDOPT($BW93,$BV93,$CG93,0,$BY93,$BX93,$BZ93,$AJ93,1,4)*$CB93</f>
        <v>#NAME?</v>
      </c>
      <c r="BG93" s="93" t="e">
        <f aca="false">xSPRDOPT($BW93,$BV93,$CG93,0,$BY93,$BX93,$BZ93,$AJ93,1,3)*$CB93</f>
        <v>#NAME?</v>
      </c>
      <c r="BH93" s="93" t="e">
        <f aca="false">IF(OR(BF93&lt;&gt;0,BG93&lt;&gt;0),xSPRDOPT($BW93,$BV93,$CG93,0,$BY93,$BX93,$BZ93,$AJ93,1,12)*$CB93,0)</f>
        <v>#NAME?</v>
      </c>
      <c r="BI93" s="93" t="e">
        <f aca="false">xSPRDOPT($BW93,$BV93,$CG93,2*LN(1+CA93/2),$BY93,$BX93,$BZ93,$AJ93,1,9)</f>
        <v>#NAME?</v>
      </c>
      <c r="BJ93" s="93" t="e">
        <f aca="false">xSPRDOPT($BW93,$BV93,$CG93,0,$BY93,$BX93,$BZ93,$AJ93,1,6)*$CB93</f>
        <v>#NAME?</v>
      </c>
      <c r="BK93" s="93" t="e">
        <f aca="false">xSPRDOPT($BW93,$BV93,$CG93,0,$BY93,$BX93,$BZ93,$AJ93,1,5)*$CB93</f>
        <v>#NAME?</v>
      </c>
      <c r="BL93" s="93" t="e">
        <f aca="false">xSPRDOPT(BW93,BV93,CG93,0,BY93,BX93,BZ93,AJ93,1,2)*CB93</f>
        <v>#NAME?</v>
      </c>
      <c r="BM93" s="93" t="e">
        <f aca="false">xSPRDOPT(BW93,BV93,CG93,0,BY93,BX93,BZ93,AJ93,1,1)*CB93</f>
        <v>#NAME?</v>
      </c>
      <c r="BN93" s="93" t="e">
        <f aca="false">IF(AH93&lt;&gt;0,xSPRDOPT($BW93,$BV93,$CG93,2*LN(1+CA93/2),$BY93,$BX93,$BZ93,$AJ93,1,8)+(AJ93/365.25)*CH93/AH93,0)</f>
        <v>#VALUE!</v>
      </c>
      <c r="BO93" s="93" t="e">
        <f aca="false">xSPRDOPT($BW93,$BV93,$CG93,0,$BY93,$BX93,$BZ93,$AJ93,1,0)</f>
        <v>#NAME?</v>
      </c>
      <c r="BP93" s="93"/>
      <c r="BQ93" s="93"/>
      <c r="BR93" s="93"/>
      <c r="BS93" s="101" t="e">
        <f aca="false">G93*AF93*AH93</f>
        <v>#VALUE!</v>
      </c>
      <c r="BV93" s="230" t="n">
        <v>4.40214035809837</v>
      </c>
      <c r="BW93" s="92" t="n">
        <v>4.4155</v>
      </c>
      <c r="BX93" s="93" t="n">
        <v>0.628251079270582</v>
      </c>
      <c r="BY93" s="93" t="n">
        <v>0.621945092170055</v>
      </c>
      <c r="BZ93" s="93" t="n">
        <v>0.99287864325662</v>
      </c>
      <c r="CA93" s="93" t="n">
        <v>0.068263969545907</v>
      </c>
      <c r="CB93" s="93" t="n">
        <v>0.987217950295506</v>
      </c>
      <c r="CC93" s="227" t="n">
        <v>-0.03</v>
      </c>
      <c r="CD93" s="227" t="n">
        <v>0.06</v>
      </c>
      <c r="CE93" s="227" t="n">
        <v>0.175</v>
      </c>
      <c r="CF93" s="227" t="n">
        <v>-0.0075</v>
      </c>
      <c r="CG93" s="227" t="n">
        <v>0.0192</v>
      </c>
      <c r="CH93" s="227" t="n">
        <v>3.06531173566755</v>
      </c>
      <c r="CI93" s="82" t="n">
        <v>4.248</v>
      </c>
    </row>
    <row r="94" customFormat="false" ht="12.75" hidden="false" customHeight="false" outlineLevel="0" collapsed="false">
      <c r="D94" s="83" t="e">
        <f aca="false">D93+AH93</f>
        <v>#VALUE!</v>
      </c>
      <c r="F94" s="84" t="e">
        <f aca="false">VLOOKUP(AG94,$AL$4:$AS$15,2)</f>
        <v>#VALUE!</v>
      </c>
      <c r="G94" s="84" t="e">
        <f aca="false">F94*$AU94</f>
        <v>#VALUE!</v>
      </c>
      <c r="H94" s="85" t="e">
        <f aca="false">(AL94+AM94+AN94)/(1-(AR94))</f>
        <v>#VALUE!</v>
      </c>
      <c r="I94" s="85" t="e">
        <f aca="false">(AL94+AO94+AP94)</f>
        <v>#VALUE!</v>
      </c>
      <c r="K94" s="85" t="e">
        <f aca="false">MAX(((I94-H94)-AQ94)*AH94*AU94,0)</f>
        <v>#VALUE!</v>
      </c>
      <c r="L94" s="220" t="e">
        <f aca="false">MAX(Q94-K94,0)</f>
        <v>#VALUE!</v>
      </c>
      <c r="M94" s="86"/>
      <c r="N94" s="231" t="e">
        <f aca="false">SQRT(($AX94^2*$AE94+$AW94^2*$AI94)/($AE94+$AI94))</f>
        <v>#VALUE!</v>
      </c>
      <c r="O94" s="231" t="e">
        <f aca="false">SQRT(($AY94^2*$AE94+$AW94^2*$AI94)/($AE94+$AI94))</f>
        <v>#VALUE!</v>
      </c>
      <c r="P94" s="94" t="e">
        <f aca="false">(VLOOKUP(AI94,CorrelationTwo,2)*(AW94^2)*AI94+VLOOKUP(D94,CorrelationOne,$AK$9)*AX94*AY94*AE94)/((AI94+AE94)*O94*N94)</f>
        <v>#VALUE!</v>
      </c>
      <c r="Q94" s="220" t="e">
        <f aca="false">xSPRDOPT(I94,H94,AQ94,0,O94,N94,P94,D94-$G$5,1,0)*AH94*AU94</f>
        <v>#VALUE!</v>
      </c>
      <c r="R94" s="223"/>
      <c r="S94" s="87" t="e">
        <f aca="false">xSPRDOPT(I94,H94,AQ94,AT94,O94,N94,P94,D94-$G$5,1,2)*AF94*F94*AH94</f>
        <v>#VALUE!</v>
      </c>
      <c r="T94" s="87" t="e">
        <f aca="false">xSPRDOPT(I94,H94,AQ94,AT94,O94,N94,P94,D94-$G$5,1,1)*AF94*F94*AH94</f>
        <v>#VALUE!</v>
      </c>
      <c r="U94" s="220"/>
      <c r="V94" s="224" t="e">
        <f aca="false">VLOOKUP($AG94,$AL$4:$AS$15,8)*AH94*AU94</f>
        <v>#VALUE!</v>
      </c>
      <c r="W94" s="224"/>
      <c r="X94" s="225" t="e">
        <f aca="false">((BM94*BC94)+(BL94*BB94))*AH94*F94</f>
        <v>#VALUE!</v>
      </c>
      <c r="Y94" s="225" t="e">
        <f aca="false">($F94*$AH94)*((($BG94/2)*($BC94)^2)+(($BF94/2)*($BB94)^2)+($BH94*$BC94*$BB94))</f>
        <v>#VALUE!</v>
      </c>
      <c r="Z94" s="225" t="e">
        <f aca="false">($BI94*$F94*$AH94*($G$5-$BV$5))/365.25</f>
        <v>#VALUE!</v>
      </c>
      <c r="AA94" s="225" t="e">
        <f aca="false">(($BK94*$BE94)+($BJ94*$BD94))*$F94*$AH94*$AF94</f>
        <v>#VALUE!</v>
      </c>
      <c r="AB94" s="225" t="e">
        <f aca="false">BN94*(AT94-CA94)*F94*AH94</f>
        <v>#VALUE!</v>
      </c>
      <c r="AC94" s="225" t="e">
        <f aca="false">BO94*CB94*F94*AH94*CA94*($G$5-$BV$5)/365.25</f>
        <v>#NAME?</v>
      </c>
      <c r="AE94" s="101" t="n">
        <v>15</v>
      </c>
      <c r="AF94" s="101" t="e">
        <f aca="false">IF(AND(D94&gt;=$G$7,D94&lt;=$G$8),1,0)</f>
        <v>#VALUE!</v>
      </c>
      <c r="AG94" s="101" t="e">
        <f aca="false">MONTH(D94)</f>
        <v>#VALUE!</v>
      </c>
      <c r="AH94" s="101" t="e">
        <f aca="false">(EOMONTH(D94,0)-EOMONTH(D94-DAY(D94),0))*AF94</f>
        <v>#VALUE!</v>
      </c>
      <c r="AI94" s="101" t="e">
        <f aca="false">AI93+AH93</f>
        <v>#VALUE!</v>
      </c>
      <c r="AJ94" s="101" t="e">
        <f aca="false">D94-$BV$5</f>
        <v>#VALUE!</v>
      </c>
      <c r="AK94" s="226" t="e">
        <f aca="false">((AL94+AM94+AN94)/(1-0.03))-(AL94+AM94+AN94)</f>
        <v>#VALUE!</v>
      </c>
      <c r="AL94" s="92" t="e">
        <f aca="false">VLOOKUP($D94,CurveTbl,$AK$4)</f>
        <v>#VALUE!</v>
      </c>
      <c r="AM94" s="227" t="e">
        <f aca="false">VLOOKUP($D94,CurveTbl,$AH$3)</f>
        <v>#VALUE!</v>
      </c>
      <c r="AN94" s="227" t="e">
        <f aca="false">VLOOKUP($D94,CurveTbl,$AH$4)+VLOOKUP($AG94,$AL$3:$AS$15,6)</f>
        <v>#VALUE!</v>
      </c>
      <c r="AO94" s="228" t="e">
        <f aca="false">VLOOKUP($D94,CurveTbl,$AH$5)</f>
        <v>#VALUE!</v>
      </c>
      <c r="AP94" s="227" t="e">
        <f aca="false">VLOOKUP($D94,CurveTbl,$AH$6)+VLOOKUP($AG94,$AL$3:$AS$15,7)</f>
        <v>#VALUE!</v>
      </c>
      <c r="AQ94" s="92" t="e">
        <f aca="false">VLOOKUP($AG94,$AL$4:$AS$15,3)+VLOOKUP($AG94,$AL$4:$AS$15,5)+($AH$10*VLOOKUP(D94,GRITable,2))</f>
        <v>#VALUE!</v>
      </c>
      <c r="AR94" s="93" t="e">
        <f aca="false">VLOOKUP($AG94,$AL$4:$AS$15,4)</f>
        <v>#VALUE!</v>
      </c>
      <c r="AS94" s="92" t="e">
        <f aca="false">(AL94+AM94+AN94)*AR94/(1-AR94)</f>
        <v>#VALUE!</v>
      </c>
      <c r="AT94" s="93" t="e">
        <f aca="false">VLOOKUP(D94,CurveTbl,$AK$6)</f>
        <v>#VALUE!</v>
      </c>
      <c r="AU94" s="93" t="e">
        <f aca="false">(1+$AT94/2)^(-2*($D94-$G$5)/365.25)*$AF94</f>
        <v>#VALUE!</v>
      </c>
      <c r="AV94" s="91" t="e">
        <f aca="false">ROUND(G94*AR94,0)</f>
        <v>#VALUE!</v>
      </c>
      <c r="AW94" s="93" t="e">
        <f aca="false">VLOOKUP($D94,CurveTbl,$AK$8)</f>
        <v>#VALUE!</v>
      </c>
      <c r="AX94" s="93" t="e">
        <f aca="false">VLOOKUP($D94,CurveTbl,$AH$7)</f>
        <v>#VALUE!</v>
      </c>
      <c r="AY94" s="93" t="e">
        <f aca="false">VLOOKUP($D94,CurveTbl,$AH$8)</f>
        <v>#VALUE!</v>
      </c>
      <c r="AZ94" s="93"/>
      <c r="BA94" s="229"/>
      <c r="BB94" s="227" t="e">
        <f aca="false">$H94-$BV94</f>
        <v>#VALUE!</v>
      </c>
      <c r="BC94" s="227" t="e">
        <f aca="false">I94-BW94</f>
        <v>#VALUE!</v>
      </c>
      <c r="BD94" s="93" t="e">
        <f aca="false">N94-BX94</f>
        <v>#VALUE!</v>
      </c>
      <c r="BE94" s="93" t="e">
        <f aca="false">O94-BY94</f>
        <v>#VALUE!</v>
      </c>
      <c r="BF94" s="93" t="e">
        <f aca="false">xSPRDOPT($BW94,$BV94,$CG94,0,$BY94,$BX94,$BZ94,$AJ94,1,4)*$CB94</f>
        <v>#NAME?</v>
      </c>
      <c r="BG94" s="93" t="e">
        <f aca="false">xSPRDOPT($BW94,$BV94,$CG94,0,$BY94,$BX94,$BZ94,$AJ94,1,3)*$CB94</f>
        <v>#NAME?</v>
      </c>
      <c r="BH94" s="93" t="e">
        <f aca="false">IF(OR(BF94&lt;&gt;0,BG94&lt;&gt;0),xSPRDOPT($BW94,$BV94,$CG94,0,$BY94,$BX94,$BZ94,$AJ94,1,12)*$CB94,0)</f>
        <v>#NAME?</v>
      </c>
      <c r="BI94" s="93" t="e">
        <f aca="false">xSPRDOPT($BW94,$BV94,$CG94,2*LN(1+CA94/2),$BY94,$BX94,$BZ94,$AJ94,1,9)</f>
        <v>#NAME?</v>
      </c>
      <c r="BJ94" s="93" t="e">
        <f aca="false">xSPRDOPT($BW94,$BV94,$CG94,0,$BY94,$BX94,$BZ94,$AJ94,1,6)*$CB94</f>
        <v>#NAME?</v>
      </c>
      <c r="BK94" s="93" t="e">
        <f aca="false">xSPRDOPT($BW94,$BV94,$CG94,0,$BY94,$BX94,$BZ94,$AJ94,1,5)*$CB94</f>
        <v>#NAME?</v>
      </c>
      <c r="BL94" s="93" t="e">
        <f aca="false">xSPRDOPT(BW94,BV94,CG94,0,BY94,BX94,BZ94,AJ94,1,2)*CB94</f>
        <v>#NAME?</v>
      </c>
      <c r="BM94" s="93" t="e">
        <f aca="false">xSPRDOPT(BW94,BV94,CG94,0,BY94,BX94,BZ94,AJ94,1,1)*CB94</f>
        <v>#NAME?</v>
      </c>
      <c r="BN94" s="93" t="e">
        <f aca="false">IF(AH94&lt;&gt;0,xSPRDOPT($BW94,$BV94,$CG94,2*LN(1+CA94/2),$BY94,$BX94,$BZ94,$AJ94,1,8)+(AJ94/365.25)*CH94/AH94,0)</f>
        <v>#VALUE!</v>
      </c>
      <c r="BO94" s="93" t="e">
        <f aca="false">xSPRDOPT($BW94,$BV94,$CG94,0,$BY94,$BX94,$BZ94,$AJ94,1,0)</f>
        <v>#NAME?</v>
      </c>
      <c r="BP94" s="93"/>
      <c r="BQ94" s="93"/>
      <c r="BR94" s="93"/>
      <c r="BS94" s="101" t="e">
        <f aca="false">G94*AF94*AH94</f>
        <v>#VALUE!</v>
      </c>
      <c r="BV94" s="230" t="n">
        <v>4.40214035809837</v>
      </c>
      <c r="BW94" s="92" t="n">
        <v>4.4155</v>
      </c>
      <c r="BX94" s="93" t="n">
        <v>0.628251079270582</v>
      </c>
      <c r="BY94" s="93" t="n">
        <v>0.621945092170055</v>
      </c>
      <c r="BZ94" s="93" t="n">
        <v>0.99287864325662</v>
      </c>
      <c r="CA94" s="93" t="n">
        <v>0.068263969545907</v>
      </c>
      <c r="CB94" s="93" t="n">
        <v>0.987217950295506</v>
      </c>
      <c r="CC94" s="227" t="n">
        <v>-0.03</v>
      </c>
      <c r="CD94" s="227" t="n">
        <v>0.06</v>
      </c>
      <c r="CE94" s="227" t="n">
        <v>0.175</v>
      </c>
      <c r="CF94" s="227" t="n">
        <v>-0.0075</v>
      </c>
      <c r="CG94" s="227" t="n">
        <v>0.0192</v>
      </c>
      <c r="CH94" s="227" t="n">
        <v>3.06531173566755</v>
      </c>
      <c r="CI94" s="82" t="n">
        <v>4.248</v>
      </c>
    </row>
    <row r="95" customFormat="false" ht="12.75" hidden="false" customHeight="false" outlineLevel="0" collapsed="false">
      <c r="D95" s="83" t="e">
        <f aca="false">D94+AH94</f>
        <v>#VALUE!</v>
      </c>
      <c r="F95" s="84" t="e">
        <f aca="false">VLOOKUP(AG95,$AL$4:$AS$15,2)</f>
        <v>#VALUE!</v>
      </c>
      <c r="G95" s="84" t="e">
        <f aca="false">F95*$AU95</f>
        <v>#VALUE!</v>
      </c>
      <c r="H95" s="85" t="e">
        <f aca="false">(AL95+AM95+AN95)/(1-(AR95))</f>
        <v>#VALUE!</v>
      </c>
      <c r="I95" s="85" t="e">
        <f aca="false">(AL95+AO95+AP95)</f>
        <v>#VALUE!</v>
      </c>
      <c r="K95" s="85" t="e">
        <f aca="false">MAX(((I95-H95)-AQ95)*AH95*AU95,0)</f>
        <v>#VALUE!</v>
      </c>
      <c r="L95" s="220" t="e">
        <f aca="false">MAX(Q95-K95,0)</f>
        <v>#VALUE!</v>
      </c>
      <c r="M95" s="86"/>
      <c r="N95" s="231" t="e">
        <f aca="false">SQRT(($AX95^2*$AE95+$AW95^2*$AI95)/($AE95+$AI95))</f>
        <v>#VALUE!</v>
      </c>
      <c r="O95" s="231" t="e">
        <f aca="false">SQRT(($AY95^2*$AE95+$AW95^2*$AI95)/($AE95+$AI95))</f>
        <v>#VALUE!</v>
      </c>
      <c r="P95" s="94" t="e">
        <f aca="false">(VLOOKUP(AI95,CorrelationTwo,2)*(AW95^2)*AI95+VLOOKUP(D95,CorrelationOne,$AK$9)*AX95*AY95*AE95)/((AI95+AE95)*O95*N95)</f>
        <v>#VALUE!</v>
      </c>
      <c r="Q95" s="220" t="e">
        <f aca="false">xSPRDOPT(I95,H95,AQ95,0,O95,N95,P95,D95-$G$5,1,0)*AH95*AU95</f>
        <v>#VALUE!</v>
      </c>
      <c r="R95" s="223"/>
      <c r="S95" s="87" t="e">
        <f aca="false">xSPRDOPT(I95,H95,AQ95,AT95,O95,N95,P95,D95-$G$5,1,2)*AF95*F95*AH95</f>
        <v>#VALUE!</v>
      </c>
      <c r="T95" s="87" t="e">
        <f aca="false">xSPRDOPT(I95,H95,AQ95,AT95,O95,N95,P95,D95-$G$5,1,1)*AF95*F95*AH95</f>
        <v>#VALUE!</v>
      </c>
      <c r="U95" s="220"/>
      <c r="V95" s="224" t="e">
        <f aca="false">VLOOKUP($AG95,$AL$4:$AS$15,8)*AH95*AU95</f>
        <v>#VALUE!</v>
      </c>
      <c r="W95" s="224"/>
      <c r="X95" s="225" t="e">
        <f aca="false">((BM95*BC95)+(BL95*BB95))*AH95*F95</f>
        <v>#VALUE!</v>
      </c>
      <c r="Y95" s="225" t="e">
        <f aca="false">($F95*$AH95)*((($BG95/2)*($BC95)^2)+(($BF95/2)*($BB95)^2)+($BH95*$BC95*$BB95))</f>
        <v>#VALUE!</v>
      </c>
      <c r="Z95" s="225" t="e">
        <f aca="false">($BI95*$F95*$AH95*($G$5-$BV$5))/365.25</f>
        <v>#VALUE!</v>
      </c>
      <c r="AA95" s="225" t="e">
        <f aca="false">(($BK95*$BE95)+($BJ95*$BD95))*$F95*$AH95*$AF95</f>
        <v>#VALUE!</v>
      </c>
      <c r="AB95" s="225" t="e">
        <f aca="false">BN95*(AT95-CA95)*F95*AH95</f>
        <v>#VALUE!</v>
      </c>
      <c r="AC95" s="225" t="e">
        <f aca="false">BO95*CB95*F95*AH95*CA95*($G$5-$BV$5)/365.25</f>
        <v>#NAME?</v>
      </c>
      <c r="AE95" s="101" t="n">
        <v>15</v>
      </c>
      <c r="AF95" s="101" t="e">
        <f aca="false">IF(AND(D95&gt;=$G$7,D95&lt;=$G$8),1,0)</f>
        <v>#VALUE!</v>
      </c>
      <c r="AG95" s="101" t="e">
        <f aca="false">MONTH(D95)</f>
        <v>#VALUE!</v>
      </c>
      <c r="AH95" s="101" t="e">
        <f aca="false">(EOMONTH(D95,0)-EOMONTH(D95-DAY(D95),0))*AF95</f>
        <v>#VALUE!</v>
      </c>
      <c r="AI95" s="101" t="e">
        <f aca="false">AI94+AH94</f>
        <v>#VALUE!</v>
      </c>
      <c r="AJ95" s="101" t="e">
        <f aca="false">D95-$BV$5</f>
        <v>#VALUE!</v>
      </c>
      <c r="AK95" s="226" t="e">
        <f aca="false">((AL95+AM95+AN95)/(1-0.03))-(AL95+AM95+AN95)</f>
        <v>#VALUE!</v>
      </c>
      <c r="AL95" s="92" t="e">
        <f aca="false">VLOOKUP($D95,CurveTbl,$AK$4)</f>
        <v>#VALUE!</v>
      </c>
      <c r="AM95" s="227" t="e">
        <f aca="false">VLOOKUP($D95,CurveTbl,$AH$3)</f>
        <v>#VALUE!</v>
      </c>
      <c r="AN95" s="227" t="e">
        <f aca="false">VLOOKUP($D95,CurveTbl,$AH$4)+VLOOKUP($AG95,$AL$3:$AS$15,6)</f>
        <v>#VALUE!</v>
      </c>
      <c r="AO95" s="228" t="e">
        <f aca="false">VLOOKUP($D95,CurveTbl,$AH$5)</f>
        <v>#VALUE!</v>
      </c>
      <c r="AP95" s="227" t="e">
        <f aca="false">VLOOKUP($D95,CurveTbl,$AH$6)+VLOOKUP($AG95,$AL$3:$AS$15,7)</f>
        <v>#VALUE!</v>
      </c>
      <c r="AQ95" s="92" t="e">
        <f aca="false">VLOOKUP($AG95,$AL$4:$AS$15,3)+VLOOKUP($AG95,$AL$4:$AS$15,5)+($AH$10*VLOOKUP(D95,GRITable,2))</f>
        <v>#VALUE!</v>
      </c>
      <c r="AR95" s="93" t="e">
        <f aca="false">VLOOKUP($AG95,$AL$4:$AS$15,4)</f>
        <v>#VALUE!</v>
      </c>
      <c r="AS95" s="92" t="e">
        <f aca="false">(AL95+AM95+AN95)*AR95/(1-AR95)</f>
        <v>#VALUE!</v>
      </c>
      <c r="AT95" s="93" t="e">
        <f aca="false">VLOOKUP(D95,CurveTbl,$AK$6)</f>
        <v>#VALUE!</v>
      </c>
      <c r="AU95" s="93" t="e">
        <f aca="false">(1+$AT95/2)^(-2*($D95-$G$5)/365.25)*$AF95</f>
        <v>#VALUE!</v>
      </c>
      <c r="AV95" s="91" t="e">
        <f aca="false">ROUND(G95*AR95,0)</f>
        <v>#VALUE!</v>
      </c>
      <c r="AW95" s="93" t="e">
        <f aca="false">VLOOKUP($D95,CurveTbl,$AK$8)</f>
        <v>#VALUE!</v>
      </c>
      <c r="AX95" s="93" t="e">
        <f aca="false">VLOOKUP($D95,CurveTbl,$AH$7)</f>
        <v>#VALUE!</v>
      </c>
      <c r="AY95" s="93" t="e">
        <f aca="false">VLOOKUP($D95,CurveTbl,$AH$8)</f>
        <v>#VALUE!</v>
      </c>
      <c r="AZ95" s="93"/>
      <c r="BA95" s="229"/>
      <c r="BB95" s="227" t="e">
        <f aca="false">$H95-$BV95</f>
        <v>#VALUE!</v>
      </c>
      <c r="BC95" s="227" t="e">
        <f aca="false">I95-BW95</f>
        <v>#VALUE!</v>
      </c>
      <c r="BD95" s="93" t="e">
        <f aca="false">N95-BX95</f>
        <v>#VALUE!</v>
      </c>
      <c r="BE95" s="93" t="e">
        <f aca="false">O95-BY95</f>
        <v>#VALUE!</v>
      </c>
      <c r="BF95" s="93" t="e">
        <f aca="false">xSPRDOPT($BW95,$BV95,$CG95,0,$BY95,$BX95,$BZ95,$AJ95,1,4)*$CB95</f>
        <v>#NAME?</v>
      </c>
      <c r="BG95" s="93" t="e">
        <f aca="false">xSPRDOPT($BW95,$BV95,$CG95,0,$BY95,$BX95,$BZ95,$AJ95,1,3)*$CB95</f>
        <v>#NAME?</v>
      </c>
      <c r="BH95" s="93" t="e">
        <f aca="false">IF(OR(BF95&lt;&gt;0,BG95&lt;&gt;0),xSPRDOPT($BW95,$BV95,$CG95,0,$BY95,$BX95,$BZ95,$AJ95,1,12)*$CB95,0)</f>
        <v>#NAME?</v>
      </c>
      <c r="BI95" s="93" t="e">
        <f aca="false">xSPRDOPT($BW95,$BV95,$CG95,2*LN(1+CA95/2),$BY95,$BX95,$BZ95,$AJ95,1,9)</f>
        <v>#NAME?</v>
      </c>
      <c r="BJ95" s="93" t="e">
        <f aca="false">xSPRDOPT($BW95,$BV95,$CG95,0,$BY95,$BX95,$BZ95,$AJ95,1,6)*$CB95</f>
        <v>#NAME?</v>
      </c>
      <c r="BK95" s="93" t="e">
        <f aca="false">xSPRDOPT($BW95,$BV95,$CG95,0,$BY95,$BX95,$BZ95,$AJ95,1,5)*$CB95</f>
        <v>#NAME?</v>
      </c>
      <c r="BL95" s="93" t="e">
        <f aca="false">xSPRDOPT(BW95,BV95,CG95,0,BY95,BX95,BZ95,AJ95,1,2)*CB95</f>
        <v>#NAME?</v>
      </c>
      <c r="BM95" s="93" t="e">
        <f aca="false">xSPRDOPT(BW95,BV95,CG95,0,BY95,BX95,BZ95,AJ95,1,1)*CB95</f>
        <v>#NAME?</v>
      </c>
      <c r="BN95" s="93" t="e">
        <f aca="false">IF(AH95&lt;&gt;0,xSPRDOPT($BW95,$BV95,$CG95,2*LN(1+CA95/2),$BY95,$BX95,$BZ95,$AJ95,1,8)+(AJ95/365.25)*CH95/AH95,0)</f>
        <v>#VALUE!</v>
      </c>
      <c r="BO95" s="93" t="e">
        <f aca="false">xSPRDOPT($BW95,$BV95,$CG95,0,$BY95,$BX95,$BZ95,$AJ95,1,0)</f>
        <v>#NAME?</v>
      </c>
      <c r="BP95" s="93"/>
      <c r="BQ95" s="93"/>
      <c r="BR95" s="93"/>
      <c r="BS95" s="101" t="e">
        <f aca="false">G95*AF95*AH95</f>
        <v>#VALUE!</v>
      </c>
      <c r="BV95" s="230" t="n">
        <v>4.40214035809837</v>
      </c>
      <c r="BW95" s="92" t="n">
        <v>4.4155</v>
      </c>
      <c r="BX95" s="93" t="n">
        <v>0.628251079270582</v>
      </c>
      <c r="BY95" s="93" t="n">
        <v>0.621945092170055</v>
      </c>
      <c r="BZ95" s="93" t="n">
        <v>0.99287864325662</v>
      </c>
      <c r="CA95" s="93" t="n">
        <v>0.068263969545907</v>
      </c>
      <c r="CB95" s="93" t="n">
        <v>0.987217950295506</v>
      </c>
      <c r="CC95" s="227" t="n">
        <v>-0.03</v>
      </c>
      <c r="CD95" s="227" t="n">
        <v>0.06</v>
      </c>
      <c r="CE95" s="227" t="n">
        <v>0.175</v>
      </c>
      <c r="CF95" s="227" t="n">
        <v>-0.0075</v>
      </c>
      <c r="CG95" s="227" t="n">
        <v>0.0192</v>
      </c>
      <c r="CH95" s="227" t="n">
        <v>3.06531173566755</v>
      </c>
      <c r="CI95" s="82" t="n">
        <v>4.248</v>
      </c>
    </row>
    <row r="96" customFormat="false" ht="12.75" hidden="false" customHeight="false" outlineLevel="0" collapsed="false">
      <c r="D96" s="83" t="e">
        <f aca="false">D95+AH95</f>
        <v>#VALUE!</v>
      </c>
      <c r="F96" s="84" t="e">
        <f aca="false">VLOOKUP(AG96,$AL$4:$AS$15,2)</f>
        <v>#VALUE!</v>
      </c>
      <c r="G96" s="84" t="e">
        <f aca="false">F96*$AU96</f>
        <v>#VALUE!</v>
      </c>
      <c r="H96" s="85" t="e">
        <f aca="false">(AL96+AM96+AN96)/(1-(AR96))</f>
        <v>#VALUE!</v>
      </c>
      <c r="I96" s="85" t="e">
        <f aca="false">(AL96+AO96+AP96)</f>
        <v>#VALUE!</v>
      </c>
      <c r="K96" s="85" t="e">
        <f aca="false">MAX(((I96-H96)-AQ96)*AH96*AU96,0)</f>
        <v>#VALUE!</v>
      </c>
      <c r="L96" s="220" t="e">
        <f aca="false">MAX(Q96-K96,0)</f>
        <v>#VALUE!</v>
      </c>
      <c r="M96" s="86"/>
      <c r="N96" s="231" t="e">
        <f aca="false">SQRT(($AX96^2*$AE96+$AW96^2*$AI96)/($AE96+$AI96))</f>
        <v>#VALUE!</v>
      </c>
      <c r="O96" s="231" t="e">
        <f aca="false">SQRT(($AY96^2*$AE96+$AW96^2*$AI96)/($AE96+$AI96))</f>
        <v>#VALUE!</v>
      </c>
      <c r="P96" s="94" t="e">
        <f aca="false">(VLOOKUP(AI96,CorrelationTwo,2)*(AW96^2)*AI96+VLOOKUP(D96,CorrelationOne,$AK$9)*AX96*AY96*AE96)/((AI96+AE96)*O96*N96)</f>
        <v>#VALUE!</v>
      </c>
      <c r="Q96" s="220" t="e">
        <f aca="false">xSPRDOPT(I96,H96,AQ96,0,O96,N96,P96,D96-$G$5,1,0)*AH96*AU96</f>
        <v>#VALUE!</v>
      </c>
      <c r="R96" s="223"/>
      <c r="S96" s="87" t="e">
        <f aca="false">xSPRDOPT(I96,H96,AQ96,AT96,O96,N96,P96,D96-$G$5,1,2)*AF96*F96*AH96</f>
        <v>#VALUE!</v>
      </c>
      <c r="T96" s="87" t="e">
        <f aca="false">xSPRDOPT(I96,H96,AQ96,AT96,O96,N96,P96,D96-$G$5,1,1)*AF96*F96*AH96</f>
        <v>#VALUE!</v>
      </c>
      <c r="U96" s="220"/>
      <c r="V96" s="224" t="e">
        <f aca="false">VLOOKUP($AG96,$AL$4:$AS$15,8)*AH96*AU96</f>
        <v>#VALUE!</v>
      </c>
      <c r="W96" s="224"/>
      <c r="X96" s="225" t="e">
        <f aca="false">((BM96*BC96)+(BL96*BB96))*AH96*F96</f>
        <v>#VALUE!</v>
      </c>
      <c r="Y96" s="225" t="e">
        <f aca="false">($F96*$AH96)*((($BG96/2)*($BC96)^2)+(($BF96/2)*($BB96)^2)+($BH96*$BC96*$BB96))</f>
        <v>#VALUE!</v>
      </c>
      <c r="Z96" s="225" t="e">
        <f aca="false">($BI96*$F96*$AH96*($G$5-$BV$5))/365.25</f>
        <v>#VALUE!</v>
      </c>
      <c r="AA96" s="225" t="e">
        <f aca="false">(($BK96*$BE96)+($BJ96*$BD96))*$F96*$AH96*$AF96</f>
        <v>#VALUE!</v>
      </c>
      <c r="AB96" s="225" t="e">
        <f aca="false">BN96*(AT96-CA96)*F96*AH96</f>
        <v>#VALUE!</v>
      </c>
      <c r="AC96" s="225" t="e">
        <f aca="false">BO96*CB96*F96*AH96*CA96*($G$5-$BV$5)/365.25</f>
        <v>#NAME?</v>
      </c>
      <c r="AE96" s="101" t="n">
        <v>15</v>
      </c>
      <c r="AF96" s="101" t="e">
        <f aca="false">IF(AND(D96&gt;=$G$7,D96&lt;=$G$8),1,0)</f>
        <v>#VALUE!</v>
      </c>
      <c r="AG96" s="101" t="e">
        <f aca="false">MONTH(D96)</f>
        <v>#VALUE!</v>
      </c>
      <c r="AH96" s="101" t="e">
        <f aca="false">(EOMONTH(D96,0)-EOMONTH(D96-DAY(D96),0))*AF96</f>
        <v>#VALUE!</v>
      </c>
      <c r="AI96" s="101" t="e">
        <f aca="false">AI95+AH95</f>
        <v>#VALUE!</v>
      </c>
      <c r="AJ96" s="101" t="e">
        <f aca="false">D96-$BV$5</f>
        <v>#VALUE!</v>
      </c>
      <c r="AK96" s="226" t="e">
        <f aca="false">((AL96+AM96+AN96)/(1-0.03))-(AL96+AM96+AN96)</f>
        <v>#VALUE!</v>
      </c>
      <c r="AL96" s="92" t="e">
        <f aca="false">VLOOKUP($D96,CurveTbl,$AK$4)</f>
        <v>#VALUE!</v>
      </c>
      <c r="AM96" s="227" t="e">
        <f aca="false">VLOOKUP($D96,CurveTbl,$AH$3)</f>
        <v>#VALUE!</v>
      </c>
      <c r="AN96" s="227" t="e">
        <f aca="false">VLOOKUP($D96,CurveTbl,$AH$4)+VLOOKUP($AG96,$AL$3:$AS$15,6)</f>
        <v>#VALUE!</v>
      </c>
      <c r="AO96" s="228" t="e">
        <f aca="false">VLOOKUP($D96,CurveTbl,$AH$5)</f>
        <v>#VALUE!</v>
      </c>
      <c r="AP96" s="227" t="e">
        <f aca="false">VLOOKUP($D96,CurveTbl,$AH$6)+VLOOKUP($AG96,$AL$3:$AS$15,7)</f>
        <v>#VALUE!</v>
      </c>
      <c r="AQ96" s="92" t="e">
        <f aca="false">VLOOKUP($AG96,$AL$4:$AS$15,3)+VLOOKUP($AG96,$AL$4:$AS$15,5)+($AH$10*VLOOKUP(D96,GRITable,2))</f>
        <v>#VALUE!</v>
      </c>
      <c r="AR96" s="93" t="e">
        <f aca="false">VLOOKUP($AG96,$AL$4:$AS$15,4)</f>
        <v>#VALUE!</v>
      </c>
      <c r="AS96" s="92" t="e">
        <f aca="false">(AL96+AM96+AN96)*AR96/(1-AR96)</f>
        <v>#VALUE!</v>
      </c>
      <c r="AT96" s="93" t="e">
        <f aca="false">VLOOKUP(D96,CurveTbl,$AK$6)</f>
        <v>#VALUE!</v>
      </c>
      <c r="AU96" s="93" t="e">
        <f aca="false">(1+$AT96/2)^(-2*($D96-$G$5)/365.25)*$AF96</f>
        <v>#VALUE!</v>
      </c>
      <c r="AV96" s="91" t="e">
        <f aca="false">ROUND(G96*AR96,0)</f>
        <v>#VALUE!</v>
      </c>
      <c r="AW96" s="93" t="e">
        <f aca="false">VLOOKUP($D96,CurveTbl,$AK$8)</f>
        <v>#VALUE!</v>
      </c>
      <c r="AX96" s="93" t="e">
        <f aca="false">VLOOKUP($D96,CurveTbl,$AH$7)</f>
        <v>#VALUE!</v>
      </c>
      <c r="AY96" s="93" t="e">
        <f aca="false">VLOOKUP($D96,CurveTbl,$AH$8)</f>
        <v>#VALUE!</v>
      </c>
      <c r="AZ96" s="93"/>
      <c r="BA96" s="229"/>
      <c r="BB96" s="227" t="e">
        <f aca="false">$H96-$BV96</f>
        <v>#VALUE!</v>
      </c>
      <c r="BC96" s="227" t="e">
        <f aca="false">I96-BW96</f>
        <v>#VALUE!</v>
      </c>
      <c r="BD96" s="93" t="e">
        <f aca="false">N96-BX96</f>
        <v>#VALUE!</v>
      </c>
      <c r="BE96" s="93" t="e">
        <f aca="false">O96-BY96</f>
        <v>#VALUE!</v>
      </c>
      <c r="BF96" s="93" t="e">
        <f aca="false">xSPRDOPT($BW96,$BV96,$CG96,0,$BY96,$BX96,$BZ96,$AJ96,1,4)*$CB96</f>
        <v>#NAME?</v>
      </c>
      <c r="BG96" s="93" t="e">
        <f aca="false">xSPRDOPT($BW96,$BV96,$CG96,0,$BY96,$BX96,$BZ96,$AJ96,1,3)*$CB96</f>
        <v>#NAME?</v>
      </c>
      <c r="BH96" s="93" t="e">
        <f aca="false">IF(OR(BF96&lt;&gt;0,BG96&lt;&gt;0),xSPRDOPT($BW96,$BV96,$CG96,0,$BY96,$BX96,$BZ96,$AJ96,1,12)*$CB96,0)</f>
        <v>#NAME?</v>
      </c>
      <c r="BI96" s="93" t="e">
        <f aca="false">xSPRDOPT($BW96,$BV96,$CG96,2*LN(1+CA96/2),$BY96,$BX96,$BZ96,$AJ96,1,9)</f>
        <v>#NAME?</v>
      </c>
      <c r="BJ96" s="93" t="e">
        <f aca="false">xSPRDOPT($BW96,$BV96,$CG96,0,$BY96,$BX96,$BZ96,$AJ96,1,6)*$CB96</f>
        <v>#NAME?</v>
      </c>
      <c r="BK96" s="93" t="e">
        <f aca="false">xSPRDOPT($BW96,$BV96,$CG96,0,$BY96,$BX96,$BZ96,$AJ96,1,5)*$CB96</f>
        <v>#NAME?</v>
      </c>
      <c r="BL96" s="93" t="e">
        <f aca="false">xSPRDOPT(BW96,BV96,CG96,0,BY96,BX96,BZ96,AJ96,1,2)*CB96</f>
        <v>#NAME?</v>
      </c>
      <c r="BM96" s="93" t="e">
        <f aca="false">xSPRDOPT(BW96,BV96,CG96,0,BY96,BX96,BZ96,AJ96,1,1)*CB96</f>
        <v>#NAME?</v>
      </c>
      <c r="BN96" s="93" t="e">
        <f aca="false">IF(AH96&lt;&gt;0,xSPRDOPT($BW96,$BV96,$CG96,2*LN(1+CA96/2),$BY96,$BX96,$BZ96,$AJ96,1,8)+(AJ96/365.25)*CH96/AH96,0)</f>
        <v>#VALUE!</v>
      </c>
      <c r="BO96" s="93" t="e">
        <f aca="false">xSPRDOPT($BW96,$BV96,$CG96,0,$BY96,$BX96,$BZ96,$AJ96,1,0)</f>
        <v>#NAME?</v>
      </c>
      <c r="BP96" s="93"/>
      <c r="BQ96" s="93"/>
      <c r="BR96" s="93"/>
      <c r="BS96" s="101" t="e">
        <f aca="false">G96*AF96*AH96</f>
        <v>#VALUE!</v>
      </c>
      <c r="BV96" s="230" t="n">
        <v>4.40214035809837</v>
      </c>
      <c r="BW96" s="92" t="n">
        <v>4.4155</v>
      </c>
      <c r="BX96" s="93" t="n">
        <v>0.628251079270582</v>
      </c>
      <c r="BY96" s="93" t="n">
        <v>0.621945092170055</v>
      </c>
      <c r="BZ96" s="93" t="n">
        <v>0.99287864325662</v>
      </c>
      <c r="CA96" s="93" t="n">
        <v>0.068263969545907</v>
      </c>
      <c r="CB96" s="93" t="n">
        <v>0.987217950295506</v>
      </c>
      <c r="CC96" s="227" t="n">
        <v>-0.03</v>
      </c>
      <c r="CD96" s="227" t="n">
        <v>0.06</v>
      </c>
      <c r="CE96" s="227" t="n">
        <v>0.175</v>
      </c>
      <c r="CF96" s="227" t="n">
        <v>-0.0075</v>
      </c>
      <c r="CG96" s="227" t="n">
        <v>0.0192</v>
      </c>
      <c r="CH96" s="227" t="n">
        <v>3.06531173566755</v>
      </c>
      <c r="CI96" s="82" t="n">
        <v>4.248</v>
      </c>
    </row>
    <row r="97" customFormat="false" ht="12.75" hidden="false" customHeight="false" outlineLevel="0" collapsed="false">
      <c r="D97" s="83" t="e">
        <f aca="false">D96+AH96</f>
        <v>#VALUE!</v>
      </c>
      <c r="F97" s="84" t="e">
        <f aca="false">VLOOKUP(AG97,$AL$4:$AS$15,2)</f>
        <v>#VALUE!</v>
      </c>
      <c r="G97" s="84" t="e">
        <f aca="false">F97*$AU97</f>
        <v>#VALUE!</v>
      </c>
      <c r="H97" s="85" t="e">
        <f aca="false">(AL97+AM97+AN97)/(1-(AR97))</f>
        <v>#VALUE!</v>
      </c>
      <c r="I97" s="85" t="e">
        <f aca="false">(AL97+AO97+AP97)</f>
        <v>#VALUE!</v>
      </c>
      <c r="K97" s="85" t="e">
        <f aca="false">MAX(((I97-H97)-AQ97)*AH97*AU97,0)</f>
        <v>#VALUE!</v>
      </c>
      <c r="L97" s="220" t="e">
        <f aca="false">MAX(Q97-K97,0)</f>
        <v>#VALUE!</v>
      </c>
      <c r="M97" s="86"/>
      <c r="N97" s="231" t="e">
        <f aca="false">SQRT(($AX97^2*$AE97+$AW97^2*$AI97)/($AE97+$AI97))</f>
        <v>#VALUE!</v>
      </c>
      <c r="O97" s="231" t="e">
        <f aca="false">SQRT(($AY97^2*$AE97+$AW97^2*$AI97)/($AE97+$AI97))</f>
        <v>#VALUE!</v>
      </c>
      <c r="P97" s="94" t="e">
        <f aca="false">(VLOOKUP(AI97,CorrelationTwo,2)*(AW97^2)*AI97+VLOOKUP(D97,CorrelationOne,$AK$9)*AX97*AY97*AE97)/((AI97+AE97)*O97*N97)</f>
        <v>#VALUE!</v>
      </c>
      <c r="Q97" s="220" t="e">
        <f aca="false">xSPRDOPT(I97,H97,AQ97,0,O97,N97,P97,D97-$G$5,1,0)*AH97*AU97</f>
        <v>#VALUE!</v>
      </c>
      <c r="R97" s="223"/>
      <c r="S97" s="87" t="e">
        <f aca="false">xSPRDOPT(I97,H97,AQ97,AT97,O97,N97,P97,D97-$G$5,1,2)*AF97*F97*AH97</f>
        <v>#VALUE!</v>
      </c>
      <c r="T97" s="87" t="e">
        <f aca="false">xSPRDOPT(I97,H97,AQ97,AT97,O97,N97,P97,D97-$G$5,1,1)*AF97*F97*AH97</f>
        <v>#VALUE!</v>
      </c>
      <c r="U97" s="220"/>
      <c r="V97" s="224" t="e">
        <f aca="false">VLOOKUP($AG97,$AL$4:$AS$15,8)*AH97*AU97</f>
        <v>#VALUE!</v>
      </c>
      <c r="W97" s="224"/>
      <c r="X97" s="225" t="e">
        <f aca="false">((BM97*BC97)+(BL97*BB97))*AH97*F97</f>
        <v>#VALUE!</v>
      </c>
      <c r="Y97" s="225" t="e">
        <f aca="false">($F97*$AH97)*((($BG97/2)*($BC97)^2)+(($BF97/2)*($BB97)^2)+($BH97*$BC97*$BB97))</f>
        <v>#VALUE!</v>
      </c>
      <c r="Z97" s="225" t="e">
        <f aca="false">($BI97*$F97*$AH97*($G$5-$BV$5))/365.25</f>
        <v>#VALUE!</v>
      </c>
      <c r="AA97" s="225" t="e">
        <f aca="false">(($BK97*$BE97)+($BJ97*$BD97))*$F97*$AH97*$AF97</f>
        <v>#VALUE!</v>
      </c>
      <c r="AB97" s="225" t="e">
        <f aca="false">BN97*(AT97-CA97)*F97*AH97</f>
        <v>#VALUE!</v>
      </c>
      <c r="AC97" s="225" t="e">
        <f aca="false">BO97*CB97*F97*AH97*CA97*($G$5-$BV$5)/365.25</f>
        <v>#NAME?</v>
      </c>
      <c r="AE97" s="101" t="n">
        <v>15</v>
      </c>
      <c r="AF97" s="101" t="e">
        <f aca="false">IF(AND(D97&gt;=$G$7,D97&lt;=$G$8),1,0)</f>
        <v>#VALUE!</v>
      </c>
      <c r="AG97" s="101" t="e">
        <f aca="false">MONTH(D97)</f>
        <v>#VALUE!</v>
      </c>
      <c r="AH97" s="101" t="e">
        <f aca="false">(EOMONTH(D97,0)-EOMONTH(D97-DAY(D97),0))*AF97</f>
        <v>#VALUE!</v>
      </c>
      <c r="AI97" s="101" t="e">
        <f aca="false">AI96+AH96</f>
        <v>#VALUE!</v>
      </c>
      <c r="AJ97" s="101" t="e">
        <f aca="false">D97-$BV$5</f>
        <v>#VALUE!</v>
      </c>
      <c r="AK97" s="226" t="e">
        <f aca="false">((AL97+AM97+AN97)/(1-0.03))-(AL97+AM97+AN97)</f>
        <v>#VALUE!</v>
      </c>
      <c r="AL97" s="92" t="e">
        <f aca="false">VLOOKUP($D97,CurveTbl,$AK$4)</f>
        <v>#VALUE!</v>
      </c>
      <c r="AM97" s="227" t="e">
        <f aca="false">VLOOKUP($D97,CurveTbl,$AH$3)</f>
        <v>#VALUE!</v>
      </c>
      <c r="AN97" s="227" t="e">
        <f aca="false">VLOOKUP($D97,CurveTbl,$AH$4)+VLOOKUP($AG97,$AL$3:$AS$15,6)</f>
        <v>#VALUE!</v>
      </c>
      <c r="AO97" s="228" t="e">
        <f aca="false">VLOOKUP($D97,CurveTbl,$AH$5)</f>
        <v>#VALUE!</v>
      </c>
      <c r="AP97" s="227" t="e">
        <f aca="false">VLOOKUP($D97,CurveTbl,$AH$6)+VLOOKUP($AG97,$AL$3:$AS$15,7)</f>
        <v>#VALUE!</v>
      </c>
      <c r="AQ97" s="92" t="e">
        <f aca="false">VLOOKUP($AG97,$AL$4:$AS$15,3)+VLOOKUP($AG97,$AL$4:$AS$15,5)+($AH$10*VLOOKUP(D97,GRITable,2))</f>
        <v>#VALUE!</v>
      </c>
      <c r="AR97" s="93" t="e">
        <f aca="false">VLOOKUP($AG97,$AL$4:$AS$15,4)</f>
        <v>#VALUE!</v>
      </c>
      <c r="AS97" s="92" t="e">
        <f aca="false">(AL97+AM97+AN97)*AR97/(1-AR97)</f>
        <v>#VALUE!</v>
      </c>
      <c r="AT97" s="93" t="e">
        <f aca="false">VLOOKUP(D97,CurveTbl,$AK$6)</f>
        <v>#VALUE!</v>
      </c>
      <c r="AU97" s="93" t="e">
        <f aca="false">(1+$AT97/2)^(-2*($D97-$G$5)/365.25)*$AF97</f>
        <v>#VALUE!</v>
      </c>
      <c r="AV97" s="91" t="e">
        <f aca="false">ROUND(G97*AR97,0)</f>
        <v>#VALUE!</v>
      </c>
      <c r="AW97" s="93" t="e">
        <f aca="false">VLOOKUP($D97,CurveTbl,$AK$8)</f>
        <v>#VALUE!</v>
      </c>
      <c r="AX97" s="93" t="e">
        <f aca="false">VLOOKUP($D97,CurveTbl,$AH$7)</f>
        <v>#VALUE!</v>
      </c>
      <c r="AY97" s="93" t="e">
        <f aca="false">VLOOKUP($D97,CurveTbl,$AH$8)</f>
        <v>#VALUE!</v>
      </c>
      <c r="AZ97" s="93"/>
      <c r="BA97" s="229"/>
      <c r="BB97" s="227" t="e">
        <f aca="false">$H97-$BV97</f>
        <v>#VALUE!</v>
      </c>
      <c r="BC97" s="227" t="e">
        <f aca="false">I97-BW97</f>
        <v>#VALUE!</v>
      </c>
      <c r="BD97" s="93" t="e">
        <f aca="false">N97-BX97</f>
        <v>#VALUE!</v>
      </c>
      <c r="BE97" s="93" t="e">
        <f aca="false">O97-BY97</f>
        <v>#VALUE!</v>
      </c>
      <c r="BF97" s="93" t="e">
        <f aca="false">xSPRDOPT($BW97,$BV97,$CG97,0,$BY97,$BX97,$BZ97,$AJ97,1,4)*$CB97</f>
        <v>#NAME?</v>
      </c>
      <c r="BG97" s="93" t="e">
        <f aca="false">xSPRDOPT($BW97,$BV97,$CG97,0,$BY97,$BX97,$BZ97,$AJ97,1,3)*$CB97</f>
        <v>#NAME?</v>
      </c>
      <c r="BH97" s="93" t="e">
        <f aca="false">IF(OR(BF97&lt;&gt;0,BG97&lt;&gt;0),xSPRDOPT($BW97,$BV97,$CG97,0,$BY97,$BX97,$BZ97,$AJ97,1,12)*$CB97,0)</f>
        <v>#NAME?</v>
      </c>
      <c r="BI97" s="93" t="e">
        <f aca="false">xSPRDOPT($BW97,$BV97,$CG97,2*LN(1+CA97/2),$BY97,$BX97,$BZ97,$AJ97,1,9)</f>
        <v>#NAME?</v>
      </c>
      <c r="BJ97" s="93" t="e">
        <f aca="false">xSPRDOPT($BW97,$BV97,$CG97,0,$BY97,$BX97,$BZ97,$AJ97,1,6)*$CB97</f>
        <v>#NAME?</v>
      </c>
      <c r="BK97" s="93" t="e">
        <f aca="false">xSPRDOPT($BW97,$BV97,$CG97,0,$BY97,$BX97,$BZ97,$AJ97,1,5)*$CB97</f>
        <v>#NAME?</v>
      </c>
      <c r="BL97" s="93" t="e">
        <f aca="false">xSPRDOPT(BW97,BV97,CG97,0,BY97,BX97,BZ97,AJ97,1,2)*CB97</f>
        <v>#NAME?</v>
      </c>
      <c r="BM97" s="93" t="e">
        <f aca="false">xSPRDOPT(BW97,BV97,CG97,0,BY97,BX97,BZ97,AJ97,1,1)*CB97</f>
        <v>#NAME?</v>
      </c>
      <c r="BN97" s="93" t="e">
        <f aca="false">IF(AH97&lt;&gt;0,xSPRDOPT($BW97,$BV97,$CG97,2*LN(1+CA97/2),$BY97,$BX97,$BZ97,$AJ97,1,8)+(AJ97/365.25)*CH97/AH97,0)</f>
        <v>#VALUE!</v>
      </c>
      <c r="BO97" s="93" t="e">
        <f aca="false">xSPRDOPT($BW97,$BV97,$CG97,0,$BY97,$BX97,$BZ97,$AJ97,1,0)</f>
        <v>#NAME?</v>
      </c>
      <c r="BP97" s="93"/>
      <c r="BQ97" s="93"/>
      <c r="BR97" s="93"/>
      <c r="BS97" s="101" t="e">
        <f aca="false">G97*AF97*AH97</f>
        <v>#VALUE!</v>
      </c>
      <c r="BV97" s="230" t="n">
        <v>4.40214035809837</v>
      </c>
      <c r="BW97" s="92" t="n">
        <v>4.4155</v>
      </c>
      <c r="BX97" s="93" t="n">
        <v>0.628251079270582</v>
      </c>
      <c r="BY97" s="93" t="n">
        <v>0.621945092170055</v>
      </c>
      <c r="BZ97" s="93" t="n">
        <v>0.99287864325662</v>
      </c>
      <c r="CA97" s="93" t="n">
        <v>0.068263969545907</v>
      </c>
      <c r="CB97" s="93" t="n">
        <v>0.987217950295506</v>
      </c>
      <c r="CC97" s="227" t="n">
        <v>-0.03</v>
      </c>
      <c r="CD97" s="227" t="n">
        <v>0.06</v>
      </c>
      <c r="CE97" s="227" t="n">
        <v>0.175</v>
      </c>
      <c r="CF97" s="227" t="n">
        <v>-0.0075</v>
      </c>
      <c r="CG97" s="227" t="n">
        <v>0.0192</v>
      </c>
      <c r="CH97" s="227" t="n">
        <v>3.06531173566755</v>
      </c>
      <c r="CI97" s="82" t="n">
        <v>4.248</v>
      </c>
    </row>
    <row r="98" customFormat="false" ht="12.75" hidden="false" customHeight="false" outlineLevel="0" collapsed="false">
      <c r="D98" s="83" t="e">
        <f aca="false">D97+AH97</f>
        <v>#VALUE!</v>
      </c>
      <c r="F98" s="84" t="e">
        <f aca="false">VLOOKUP(AG98,$AL$4:$AS$15,2)</f>
        <v>#VALUE!</v>
      </c>
      <c r="G98" s="84" t="e">
        <f aca="false">F98*$AU98</f>
        <v>#VALUE!</v>
      </c>
      <c r="H98" s="85" t="e">
        <f aca="false">(AL98+AM98+AN98)/(1-(AR98))</f>
        <v>#VALUE!</v>
      </c>
      <c r="I98" s="85" t="e">
        <f aca="false">(AL98+AO98+AP98)</f>
        <v>#VALUE!</v>
      </c>
      <c r="K98" s="85" t="e">
        <f aca="false">MAX(((I98-H98)-AQ98)*AH98*AU98,0)</f>
        <v>#VALUE!</v>
      </c>
      <c r="L98" s="220" t="e">
        <f aca="false">MAX(Q98-K98,0)</f>
        <v>#VALUE!</v>
      </c>
      <c r="M98" s="86"/>
      <c r="N98" s="231" t="e">
        <f aca="false">SQRT(($AX98^2*$AE98+$AW98^2*$AI98)/($AE98+$AI98))</f>
        <v>#VALUE!</v>
      </c>
      <c r="O98" s="231" t="e">
        <f aca="false">SQRT(($AY98^2*$AE98+$AW98^2*$AI98)/($AE98+$AI98))</f>
        <v>#VALUE!</v>
      </c>
      <c r="P98" s="94" t="e">
        <f aca="false">(VLOOKUP(AI98,CorrelationTwo,2)*(AW98^2)*AI98+VLOOKUP(D98,CorrelationOne,$AK$9)*AX98*AY98*AE98)/((AI98+AE98)*O98*N98)</f>
        <v>#VALUE!</v>
      </c>
      <c r="Q98" s="220" t="e">
        <f aca="false">xSPRDOPT(I98,H98,AQ98,0,O98,N98,P98,D98-$G$5,1,0)*AH98*AU98</f>
        <v>#VALUE!</v>
      </c>
      <c r="R98" s="223"/>
      <c r="S98" s="87" t="e">
        <f aca="false">xSPRDOPT(I98,H98,AQ98,AT98,O98,N98,P98,D98-$G$5,1,2)*AF98*F98*AH98</f>
        <v>#VALUE!</v>
      </c>
      <c r="T98" s="87" t="e">
        <f aca="false">xSPRDOPT(I98,H98,AQ98,AT98,O98,N98,P98,D98-$G$5,1,1)*AF98*F98*AH98</f>
        <v>#VALUE!</v>
      </c>
      <c r="U98" s="220"/>
      <c r="V98" s="224" t="e">
        <f aca="false">VLOOKUP($AG98,$AL$4:$AS$15,8)*AH98*AU98</f>
        <v>#VALUE!</v>
      </c>
      <c r="W98" s="224"/>
      <c r="X98" s="225" t="e">
        <f aca="false">((BM98*BC98)+(BL98*BB98))*AH98*F98</f>
        <v>#VALUE!</v>
      </c>
      <c r="Y98" s="225" t="e">
        <f aca="false">($F98*$AH98)*((($BG98/2)*($BC98)^2)+(($BF98/2)*($BB98)^2)+($BH98*$BC98*$BB98))</f>
        <v>#VALUE!</v>
      </c>
      <c r="Z98" s="225" t="e">
        <f aca="false">($BI98*$F98*$AH98*($G$5-$BV$5))/365.25</f>
        <v>#VALUE!</v>
      </c>
      <c r="AA98" s="225" t="e">
        <f aca="false">(($BK98*$BE98)+($BJ98*$BD98))*$F98*$AH98*$AF98</f>
        <v>#VALUE!</v>
      </c>
      <c r="AB98" s="225" t="e">
        <f aca="false">BN98*(AT98-CA98)*F98*AH98</f>
        <v>#VALUE!</v>
      </c>
      <c r="AC98" s="225" t="e">
        <f aca="false">BO98*CB98*F98*AH98*CA98*($G$5-$BV$5)/365.25</f>
        <v>#NAME?</v>
      </c>
      <c r="AE98" s="101" t="n">
        <v>15</v>
      </c>
      <c r="AF98" s="101" t="e">
        <f aca="false">IF(AND(D98&gt;=$G$7,D98&lt;=$G$8),1,0)</f>
        <v>#VALUE!</v>
      </c>
      <c r="AG98" s="101" t="e">
        <f aca="false">MONTH(D98)</f>
        <v>#VALUE!</v>
      </c>
      <c r="AH98" s="101" t="e">
        <f aca="false">(EOMONTH(D98,0)-EOMONTH(D98-DAY(D98),0))*AF98</f>
        <v>#VALUE!</v>
      </c>
      <c r="AI98" s="101" t="e">
        <f aca="false">AI97+AH97</f>
        <v>#VALUE!</v>
      </c>
      <c r="AJ98" s="101" t="e">
        <f aca="false">D98-$BV$5</f>
        <v>#VALUE!</v>
      </c>
      <c r="AK98" s="226" t="e">
        <f aca="false">((AL98+AM98+AN98)/(1-0.03))-(AL98+AM98+AN98)</f>
        <v>#VALUE!</v>
      </c>
      <c r="AL98" s="92" t="e">
        <f aca="false">VLOOKUP($D98,CurveTbl,$AK$4)</f>
        <v>#VALUE!</v>
      </c>
      <c r="AM98" s="227" t="e">
        <f aca="false">VLOOKUP($D98,CurveTbl,$AH$3)</f>
        <v>#VALUE!</v>
      </c>
      <c r="AN98" s="227" t="e">
        <f aca="false">VLOOKUP($D98,CurveTbl,$AH$4)+VLOOKUP($AG98,$AL$3:$AS$15,6)</f>
        <v>#VALUE!</v>
      </c>
      <c r="AO98" s="228" t="e">
        <f aca="false">VLOOKUP($D98,CurveTbl,$AH$5)</f>
        <v>#VALUE!</v>
      </c>
      <c r="AP98" s="227" t="e">
        <f aca="false">VLOOKUP($D98,CurveTbl,$AH$6)+VLOOKUP($AG98,$AL$3:$AS$15,7)</f>
        <v>#VALUE!</v>
      </c>
      <c r="AQ98" s="92" t="e">
        <f aca="false">VLOOKUP($AG98,$AL$4:$AS$15,3)+VLOOKUP($AG98,$AL$4:$AS$15,5)+($AH$10*VLOOKUP(D98,GRITable,2))</f>
        <v>#VALUE!</v>
      </c>
      <c r="AR98" s="93" t="e">
        <f aca="false">VLOOKUP($AG98,$AL$4:$AS$15,4)</f>
        <v>#VALUE!</v>
      </c>
      <c r="AS98" s="92" t="e">
        <f aca="false">(AL98+AM98+AN98)*AR98/(1-AR98)</f>
        <v>#VALUE!</v>
      </c>
      <c r="AT98" s="93" t="e">
        <f aca="false">VLOOKUP(D98,CurveTbl,$AK$6)</f>
        <v>#VALUE!</v>
      </c>
      <c r="AU98" s="93" t="e">
        <f aca="false">(1+$AT98/2)^(-2*($D98-$G$5)/365.25)*$AF98</f>
        <v>#VALUE!</v>
      </c>
      <c r="AV98" s="91" t="e">
        <f aca="false">ROUND(G98*AR98,0)</f>
        <v>#VALUE!</v>
      </c>
      <c r="AW98" s="93" t="e">
        <f aca="false">VLOOKUP($D98,CurveTbl,$AK$8)</f>
        <v>#VALUE!</v>
      </c>
      <c r="AX98" s="93" t="e">
        <f aca="false">VLOOKUP($D98,CurveTbl,$AH$7)</f>
        <v>#VALUE!</v>
      </c>
      <c r="AY98" s="93" t="e">
        <f aca="false">VLOOKUP($D98,CurveTbl,$AH$8)</f>
        <v>#VALUE!</v>
      </c>
      <c r="AZ98" s="93"/>
      <c r="BA98" s="229"/>
      <c r="BB98" s="227" t="e">
        <f aca="false">$H98-$BV98</f>
        <v>#VALUE!</v>
      </c>
      <c r="BC98" s="227" t="e">
        <f aca="false">I98-BW98</f>
        <v>#VALUE!</v>
      </c>
      <c r="BD98" s="93" t="e">
        <f aca="false">N98-BX98</f>
        <v>#VALUE!</v>
      </c>
      <c r="BE98" s="93" t="e">
        <f aca="false">O98-BY98</f>
        <v>#VALUE!</v>
      </c>
      <c r="BF98" s="93" t="e">
        <f aca="false">xSPRDOPT($BW98,$BV98,$CG98,0,$BY98,$BX98,$BZ98,$AJ98,1,4)*$CB98</f>
        <v>#NAME?</v>
      </c>
      <c r="BG98" s="93" t="e">
        <f aca="false">xSPRDOPT($BW98,$BV98,$CG98,0,$BY98,$BX98,$BZ98,$AJ98,1,3)*$CB98</f>
        <v>#NAME?</v>
      </c>
      <c r="BH98" s="93" t="e">
        <f aca="false">IF(OR(BF98&lt;&gt;0,BG98&lt;&gt;0),xSPRDOPT($BW98,$BV98,$CG98,0,$BY98,$BX98,$BZ98,$AJ98,1,12)*$CB98,0)</f>
        <v>#NAME?</v>
      </c>
      <c r="BI98" s="93" t="e">
        <f aca="false">xSPRDOPT($BW98,$BV98,$CG98,2*LN(1+CA98/2),$BY98,$BX98,$BZ98,$AJ98,1,9)</f>
        <v>#NAME?</v>
      </c>
      <c r="BJ98" s="93" t="e">
        <f aca="false">xSPRDOPT($BW98,$BV98,$CG98,0,$BY98,$BX98,$BZ98,$AJ98,1,6)*$CB98</f>
        <v>#NAME?</v>
      </c>
      <c r="BK98" s="93" t="e">
        <f aca="false">xSPRDOPT($BW98,$BV98,$CG98,0,$BY98,$BX98,$BZ98,$AJ98,1,5)*$CB98</f>
        <v>#NAME?</v>
      </c>
      <c r="BL98" s="93" t="e">
        <f aca="false">xSPRDOPT(BW98,BV98,CG98,0,BY98,BX98,BZ98,AJ98,1,2)*CB98</f>
        <v>#NAME?</v>
      </c>
      <c r="BM98" s="93" t="e">
        <f aca="false">xSPRDOPT(BW98,BV98,CG98,0,BY98,BX98,BZ98,AJ98,1,1)*CB98</f>
        <v>#NAME?</v>
      </c>
      <c r="BN98" s="93" t="e">
        <f aca="false">IF(AH98&lt;&gt;0,xSPRDOPT($BW98,$BV98,$CG98,2*LN(1+CA98/2),$BY98,$BX98,$BZ98,$AJ98,1,8)+(AJ98/365.25)*CH98/AH98,0)</f>
        <v>#VALUE!</v>
      </c>
      <c r="BO98" s="93" t="e">
        <f aca="false">xSPRDOPT($BW98,$BV98,$CG98,0,$BY98,$BX98,$BZ98,$AJ98,1,0)</f>
        <v>#NAME?</v>
      </c>
      <c r="BP98" s="93"/>
      <c r="BQ98" s="93"/>
      <c r="BR98" s="93"/>
      <c r="BS98" s="101" t="e">
        <f aca="false">G98*AF98*AH98</f>
        <v>#VALUE!</v>
      </c>
      <c r="BV98" s="230" t="n">
        <v>4.40214035809837</v>
      </c>
      <c r="BW98" s="92" t="n">
        <v>4.4155</v>
      </c>
      <c r="BX98" s="93" t="n">
        <v>0.628251079270582</v>
      </c>
      <c r="BY98" s="93" t="n">
        <v>0.621945092170055</v>
      </c>
      <c r="BZ98" s="93" t="n">
        <v>0.99287864325662</v>
      </c>
      <c r="CA98" s="93" t="n">
        <v>0.068263969545907</v>
      </c>
      <c r="CB98" s="93" t="n">
        <v>0.987217950295506</v>
      </c>
      <c r="CC98" s="227" t="n">
        <v>-0.03</v>
      </c>
      <c r="CD98" s="227" t="n">
        <v>0.06</v>
      </c>
      <c r="CE98" s="227" t="n">
        <v>0.175</v>
      </c>
      <c r="CF98" s="227" t="n">
        <v>-0.0075</v>
      </c>
      <c r="CG98" s="227" t="n">
        <v>0.0192</v>
      </c>
      <c r="CH98" s="227" t="n">
        <v>3.06531173566755</v>
      </c>
      <c r="CI98" s="82" t="n">
        <v>4.248</v>
      </c>
    </row>
    <row r="99" customFormat="false" ht="12.75" hidden="false" customHeight="false" outlineLevel="0" collapsed="false">
      <c r="D99" s="83" t="e">
        <f aca="false">D98+AH98</f>
        <v>#VALUE!</v>
      </c>
      <c r="F99" s="84" t="e">
        <f aca="false">VLOOKUP(AG99,$AL$4:$AS$15,2)</f>
        <v>#VALUE!</v>
      </c>
      <c r="G99" s="84" t="e">
        <f aca="false">F99*$AU99</f>
        <v>#VALUE!</v>
      </c>
      <c r="H99" s="85" t="e">
        <f aca="false">(AL99+AM99+AN99)/(1-(AR99))</f>
        <v>#VALUE!</v>
      </c>
      <c r="I99" s="85" t="e">
        <f aca="false">(AL99+AO99+AP99)</f>
        <v>#VALUE!</v>
      </c>
      <c r="K99" s="85" t="e">
        <f aca="false">MAX(((I99-H99)-AQ99)*AH99*AU99,0)</f>
        <v>#VALUE!</v>
      </c>
      <c r="L99" s="220" t="e">
        <f aca="false">MAX(Q99-K99,0)</f>
        <v>#VALUE!</v>
      </c>
      <c r="M99" s="86"/>
      <c r="N99" s="231" t="e">
        <f aca="false">SQRT(($AX99^2*$AE99+$AW99^2*$AI99)/($AE99+$AI99))</f>
        <v>#VALUE!</v>
      </c>
      <c r="O99" s="231" t="e">
        <f aca="false">SQRT(($AY99^2*$AE99+$AW99^2*$AI99)/($AE99+$AI99))</f>
        <v>#VALUE!</v>
      </c>
      <c r="P99" s="94" t="e">
        <f aca="false">(VLOOKUP(AI99,CorrelationTwo,2)*(AW99^2)*AI99+VLOOKUP(D99,CorrelationOne,$AK$9)*AX99*AY99*AE99)/((AI99+AE99)*O99*N99)</f>
        <v>#VALUE!</v>
      </c>
      <c r="Q99" s="220" t="e">
        <f aca="false">xSPRDOPT(I99,H99,AQ99,0,O99,N99,P99,D99-$G$5,1,0)*AH99*AU99</f>
        <v>#VALUE!</v>
      </c>
      <c r="R99" s="223"/>
      <c r="S99" s="87" t="e">
        <f aca="false">xSPRDOPT(I99,H99,AQ99,AT99,O99,N99,P99,D99-$G$5,1,2)*AF99*F99*AH99</f>
        <v>#VALUE!</v>
      </c>
      <c r="T99" s="87" t="e">
        <f aca="false">xSPRDOPT(I99,H99,AQ99,AT99,O99,N99,P99,D99-$G$5,1,1)*AF99*F99*AH99</f>
        <v>#VALUE!</v>
      </c>
      <c r="U99" s="220"/>
      <c r="V99" s="224" t="e">
        <f aca="false">VLOOKUP($AG99,$AL$4:$AS$15,8)*AH99*AU99</f>
        <v>#VALUE!</v>
      </c>
      <c r="W99" s="224"/>
      <c r="X99" s="225" t="e">
        <f aca="false">((BM99*BC99)+(BL99*BB99))*AH99*F99</f>
        <v>#VALUE!</v>
      </c>
      <c r="Y99" s="225" t="e">
        <f aca="false">($F99*$AH99)*((($BG99/2)*($BC99)^2)+(($BF99/2)*($BB99)^2)+($BH99*$BC99*$BB99))</f>
        <v>#VALUE!</v>
      </c>
      <c r="Z99" s="225" t="e">
        <f aca="false">($BI99*$F99*$AH99*($G$5-$BV$5))/365.25</f>
        <v>#VALUE!</v>
      </c>
      <c r="AA99" s="225" t="e">
        <f aca="false">(($BK99*$BE99)+($BJ99*$BD99))*$F99*$AH99*$AF99</f>
        <v>#VALUE!</v>
      </c>
      <c r="AB99" s="225" t="e">
        <f aca="false">BN99*(AT99-CA99)*F99*AH99</f>
        <v>#VALUE!</v>
      </c>
      <c r="AC99" s="225" t="e">
        <f aca="false">BO99*CB99*F99*AH99*CA99*($G$5-$BV$5)/365.25</f>
        <v>#NAME?</v>
      </c>
      <c r="AE99" s="101" t="n">
        <v>15</v>
      </c>
      <c r="AF99" s="101" t="e">
        <f aca="false">IF(AND(D99&gt;=$G$7,D99&lt;=$G$8),1,0)</f>
        <v>#VALUE!</v>
      </c>
      <c r="AG99" s="101" t="e">
        <f aca="false">MONTH(D99)</f>
        <v>#VALUE!</v>
      </c>
      <c r="AH99" s="101" t="e">
        <f aca="false">(EOMONTH(D99,0)-EOMONTH(D99-DAY(D99),0))*AF99</f>
        <v>#VALUE!</v>
      </c>
      <c r="AI99" s="101" t="e">
        <f aca="false">AI98+AH98</f>
        <v>#VALUE!</v>
      </c>
      <c r="AJ99" s="101" t="e">
        <f aca="false">D99-$BV$5</f>
        <v>#VALUE!</v>
      </c>
      <c r="AK99" s="226" t="e">
        <f aca="false">((AL99+AM99+AN99)/(1-0.03))-(AL99+AM99+AN99)</f>
        <v>#VALUE!</v>
      </c>
      <c r="AL99" s="92" t="e">
        <f aca="false">VLOOKUP($D99,CurveTbl,$AK$4)</f>
        <v>#VALUE!</v>
      </c>
      <c r="AM99" s="227" t="e">
        <f aca="false">VLOOKUP($D99,CurveTbl,$AH$3)</f>
        <v>#VALUE!</v>
      </c>
      <c r="AN99" s="227" t="e">
        <f aca="false">VLOOKUP($D99,CurveTbl,$AH$4)+VLOOKUP($AG99,$AL$3:$AS$15,6)</f>
        <v>#VALUE!</v>
      </c>
      <c r="AO99" s="228" t="e">
        <f aca="false">VLOOKUP($D99,CurveTbl,$AH$5)</f>
        <v>#VALUE!</v>
      </c>
      <c r="AP99" s="227" t="e">
        <f aca="false">VLOOKUP($D99,CurveTbl,$AH$6)+VLOOKUP($AG99,$AL$3:$AS$15,7)</f>
        <v>#VALUE!</v>
      </c>
      <c r="AQ99" s="92" t="e">
        <f aca="false">VLOOKUP($AG99,$AL$4:$AS$15,3)+VLOOKUP($AG99,$AL$4:$AS$15,5)+($AH$10*VLOOKUP(D99,GRITable,2))</f>
        <v>#VALUE!</v>
      </c>
      <c r="AR99" s="93" t="e">
        <f aca="false">VLOOKUP($AG99,$AL$4:$AS$15,4)</f>
        <v>#VALUE!</v>
      </c>
      <c r="AS99" s="92" t="e">
        <f aca="false">(AL99+AM99+AN99)*AR99/(1-AR99)</f>
        <v>#VALUE!</v>
      </c>
      <c r="AT99" s="93" t="e">
        <f aca="false">VLOOKUP(D99,CurveTbl,$AK$6)</f>
        <v>#VALUE!</v>
      </c>
      <c r="AU99" s="93" t="e">
        <f aca="false">(1+$AT99/2)^(-2*($D99-$G$5)/365.25)*$AF99</f>
        <v>#VALUE!</v>
      </c>
      <c r="AV99" s="91" t="e">
        <f aca="false">ROUND(G99*AR99,0)</f>
        <v>#VALUE!</v>
      </c>
      <c r="AW99" s="93" t="e">
        <f aca="false">VLOOKUP($D99,CurveTbl,$AK$8)</f>
        <v>#VALUE!</v>
      </c>
      <c r="AX99" s="93" t="e">
        <f aca="false">VLOOKUP($D99,CurveTbl,$AH$7)</f>
        <v>#VALUE!</v>
      </c>
      <c r="AY99" s="93" t="e">
        <f aca="false">VLOOKUP($D99,CurveTbl,$AH$8)</f>
        <v>#VALUE!</v>
      </c>
      <c r="AZ99" s="93"/>
      <c r="BA99" s="229"/>
      <c r="BB99" s="227" t="e">
        <f aca="false">$H99-$BV99</f>
        <v>#VALUE!</v>
      </c>
      <c r="BC99" s="227" t="e">
        <f aca="false">I99-BW99</f>
        <v>#VALUE!</v>
      </c>
      <c r="BD99" s="93" t="e">
        <f aca="false">N99-BX99</f>
        <v>#VALUE!</v>
      </c>
      <c r="BE99" s="93" t="e">
        <f aca="false">O99-BY99</f>
        <v>#VALUE!</v>
      </c>
      <c r="BF99" s="93" t="e">
        <f aca="false">xSPRDOPT($BW99,$BV99,$CG99,0,$BY99,$BX99,$BZ99,$AJ99,1,4)*$CB99</f>
        <v>#NAME?</v>
      </c>
      <c r="BG99" s="93" t="e">
        <f aca="false">xSPRDOPT($BW99,$BV99,$CG99,0,$BY99,$BX99,$BZ99,$AJ99,1,3)*$CB99</f>
        <v>#NAME?</v>
      </c>
      <c r="BH99" s="93" t="e">
        <f aca="false">IF(OR(BF99&lt;&gt;0,BG99&lt;&gt;0),xSPRDOPT($BW99,$BV99,$CG99,0,$BY99,$BX99,$BZ99,$AJ99,1,12)*$CB99,0)</f>
        <v>#NAME?</v>
      </c>
      <c r="BI99" s="93" t="e">
        <f aca="false">xSPRDOPT($BW99,$BV99,$CG99,2*LN(1+CA99/2),$BY99,$BX99,$BZ99,$AJ99,1,9)</f>
        <v>#NAME?</v>
      </c>
      <c r="BJ99" s="93" t="e">
        <f aca="false">xSPRDOPT($BW99,$BV99,$CG99,0,$BY99,$BX99,$BZ99,$AJ99,1,6)*$CB99</f>
        <v>#NAME?</v>
      </c>
      <c r="BK99" s="93" t="e">
        <f aca="false">xSPRDOPT($BW99,$BV99,$CG99,0,$BY99,$BX99,$BZ99,$AJ99,1,5)*$CB99</f>
        <v>#NAME?</v>
      </c>
      <c r="BL99" s="93" t="e">
        <f aca="false">xSPRDOPT(BW99,BV99,CG99,0,BY99,BX99,BZ99,AJ99,1,2)*CB99</f>
        <v>#NAME?</v>
      </c>
      <c r="BM99" s="93" t="e">
        <f aca="false">xSPRDOPT(BW99,BV99,CG99,0,BY99,BX99,BZ99,AJ99,1,1)*CB99</f>
        <v>#NAME?</v>
      </c>
      <c r="BN99" s="93" t="e">
        <f aca="false">IF(AH99&lt;&gt;0,xSPRDOPT($BW99,$BV99,$CG99,2*LN(1+CA99/2),$BY99,$BX99,$BZ99,$AJ99,1,8)+(AJ99/365.25)*CH99/AH99,0)</f>
        <v>#VALUE!</v>
      </c>
      <c r="BO99" s="93" t="e">
        <f aca="false">xSPRDOPT($BW99,$BV99,$CG99,0,$BY99,$BX99,$BZ99,$AJ99,1,0)</f>
        <v>#NAME?</v>
      </c>
      <c r="BP99" s="93"/>
      <c r="BQ99" s="93"/>
      <c r="BR99" s="93"/>
      <c r="BS99" s="101" t="e">
        <f aca="false">G99*AF99*AH99</f>
        <v>#VALUE!</v>
      </c>
      <c r="BV99" s="230" t="n">
        <v>4.40214035809837</v>
      </c>
      <c r="BW99" s="92" t="n">
        <v>4.4155</v>
      </c>
      <c r="BX99" s="93" t="n">
        <v>0.628251079270582</v>
      </c>
      <c r="BY99" s="93" t="n">
        <v>0.621945092170055</v>
      </c>
      <c r="BZ99" s="93" t="n">
        <v>0.99287864325662</v>
      </c>
      <c r="CA99" s="93" t="n">
        <v>0.068263969545907</v>
      </c>
      <c r="CB99" s="93" t="n">
        <v>0.987217950295506</v>
      </c>
      <c r="CC99" s="227" t="n">
        <v>-0.03</v>
      </c>
      <c r="CD99" s="227" t="n">
        <v>0.06</v>
      </c>
      <c r="CE99" s="227" t="n">
        <v>0.175</v>
      </c>
      <c r="CF99" s="227" t="n">
        <v>-0.0075</v>
      </c>
      <c r="CG99" s="227" t="n">
        <v>0.0192</v>
      </c>
      <c r="CH99" s="227" t="n">
        <v>3.06531173566755</v>
      </c>
      <c r="CI99" s="82" t="n">
        <v>4.248</v>
      </c>
    </row>
    <row r="100" customFormat="false" ht="12.75" hidden="false" customHeight="false" outlineLevel="0" collapsed="false">
      <c r="D100" s="83" t="e">
        <f aca="false">D99+AH99</f>
        <v>#VALUE!</v>
      </c>
      <c r="F100" s="84" t="e">
        <f aca="false">VLOOKUP(AG100,$AL$4:$AS$15,2)</f>
        <v>#VALUE!</v>
      </c>
      <c r="G100" s="84" t="e">
        <f aca="false">F100*$AU100</f>
        <v>#VALUE!</v>
      </c>
      <c r="H100" s="85" t="e">
        <f aca="false">(AL100+AM100+AN100)/(1-(AR100))</f>
        <v>#VALUE!</v>
      </c>
      <c r="I100" s="85" t="e">
        <f aca="false">(AL100+AO100+AP100)</f>
        <v>#VALUE!</v>
      </c>
      <c r="K100" s="85" t="e">
        <f aca="false">MAX(((I100-H100)-AQ100)*AH100*AU100,0)</f>
        <v>#VALUE!</v>
      </c>
      <c r="L100" s="220" t="e">
        <f aca="false">MAX(Q100-K100,0)</f>
        <v>#VALUE!</v>
      </c>
      <c r="M100" s="86"/>
      <c r="N100" s="231" t="e">
        <f aca="false">SQRT(($AX100^2*$AE100+$AW100^2*$AI100)/($AE100+$AI100))</f>
        <v>#VALUE!</v>
      </c>
      <c r="O100" s="231" t="e">
        <f aca="false">SQRT(($AY100^2*$AE100+$AW100^2*$AI100)/($AE100+$AI100))</f>
        <v>#VALUE!</v>
      </c>
      <c r="P100" s="94" t="e">
        <f aca="false">(VLOOKUP(AI100,CorrelationTwo,2)*(AW100^2)*AI100+VLOOKUP(D100,CorrelationOne,$AK$9)*AX100*AY100*AE100)/((AI100+AE100)*O100*N100)</f>
        <v>#VALUE!</v>
      </c>
      <c r="Q100" s="220" t="e">
        <f aca="false">xSPRDOPT(I100,H100,AQ100,0,O100,N100,P100,D100-$G$5,1,0)*AH100*AU100</f>
        <v>#VALUE!</v>
      </c>
      <c r="R100" s="223"/>
      <c r="S100" s="87" t="e">
        <f aca="false">xSPRDOPT(I100,H100,AQ100,AT100,O100,N100,P100,D100-$G$5,1,2)*AF100*F100*AH100</f>
        <v>#VALUE!</v>
      </c>
      <c r="T100" s="87" t="e">
        <f aca="false">xSPRDOPT(I100,H100,AQ100,AT100,O100,N100,P100,D100-$G$5,1,1)*AF100*F100*AH100</f>
        <v>#VALUE!</v>
      </c>
      <c r="U100" s="220"/>
      <c r="V100" s="224" t="e">
        <f aca="false">VLOOKUP($AG100,$AL$4:$AS$15,8)*AH100*AU100</f>
        <v>#VALUE!</v>
      </c>
      <c r="W100" s="224"/>
      <c r="X100" s="225" t="e">
        <f aca="false">((BM100*BC100)+(BL100*BB100))*AH100*F100</f>
        <v>#VALUE!</v>
      </c>
      <c r="Y100" s="225" t="e">
        <f aca="false">($F100*$AH100)*((($BG100/2)*($BC100)^2)+(($BF100/2)*($BB100)^2)+($BH100*$BC100*$BB100))</f>
        <v>#VALUE!</v>
      </c>
      <c r="Z100" s="225" t="e">
        <f aca="false">($BI100*$F100*$AH100*($G$5-$BV$5))/365.25</f>
        <v>#VALUE!</v>
      </c>
      <c r="AA100" s="225" t="e">
        <f aca="false">(($BK100*$BE100)+($BJ100*$BD100))*$F100*$AH100*$AF100</f>
        <v>#VALUE!</v>
      </c>
      <c r="AB100" s="225" t="e">
        <f aca="false">BN100*(AT100-CA100)*F100*AH100</f>
        <v>#VALUE!</v>
      </c>
      <c r="AC100" s="225" t="e">
        <f aca="false">BO100*CB100*F100*AH100*CA100*($G$5-$BV$5)/365.25</f>
        <v>#NAME?</v>
      </c>
      <c r="AE100" s="101" t="n">
        <v>15</v>
      </c>
      <c r="AF100" s="101" t="e">
        <f aca="false">IF(AND(D100&gt;=$G$7,D100&lt;=$G$8),1,0)</f>
        <v>#VALUE!</v>
      </c>
      <c r="AG100" s="101" t="e">
        <f aca="false">MONTH(D100)</f>
        <v>#VALUE!</v>
      </c>
      <c r="AH100" s="101" t="e">
        <f aca="false">(EOMONTH(D100,0)-EOMONTH(D100-DAY(D100),0))*AF100</f>
        <v>#VALUE!</v>
      </c>
      <c r="AI100" s="101" t="e">
        <f aca="false">AI99+AH99</f>
        <v>#VALUE!</v>
      </c>
      <c r="AJ100" s="101" t="e">
        <f aca="false">D100-$BV$5</f>
        <v>#VALUE!</v>
      </c>
      <c r="AK100" s="226" t="e">
        <f aca="false">((AL100+AM100+AN100)/(1-0.03))-(AL100+AM100+AN100)</f>
        <v>#VALUE!</v>
      </c>
      <c r="AL100" s="92" t="e">
        <f aca="false">VLOOKUP($D100,CurveTbl,$AK$4)</f>
        <v>#VALUE!</v>
      </c>
      <c r="AM100" s="227" t="e">
        <f aca="false">VLOOKUP($D100,CurveTbl,$AH$3)</f>
        <v>#VALUE!</v>
      </c>
      <c r="AN100" s="227" t="e">
        <f aca="false">VLOOKUP($D100,CurveTbl,$AH$4)+VLOOKUP($AG100,$AL$3:$AS$15,6)</f>
        <v>#VALUE!</v>
      </c>
      <c r="AO100" s="228" t="e">
        <f aca="false">VLOOKUP($D100,CurveTbl,$AH$5)</f>
        <v>#VALUE!</v>
      </c>
      <c r="AP100" s="227" t="e">
        <f aca="false">VLOOKUP($D100,CurveTbl,$AH$6)+VLOOKUP($AG100,$AL$3:$AS$15,7)</f>
        <v>#VALUE!</v>
      </c>
      <c r="AQ100" s="92" t="e">
        <f aca="false">VLOOKUP($AG100,$AL$4:$AS$15,3)+VLOOKUP($AG100,$AL$4:$AS$15,5)+($AH$10*VLOOKUP(D100,GRITable,2))</f>
        <v>#VALUE!</v>
      </c>
      <c r="AR100" s="93" t="e">
        <f aca="false">VLOOKUP($AG100,$AL$4:$AS$15,4)</f>
        <v>#VALUE!</v>
      </c>
      <c r="AS100" s="92" t="e">
        <f aca="false">(AL100+AM100+AN100)*AR100/(1-AR100)</f>
        <v>#VALUE!</v>
      </c>
      <c r="AT100" s="93" t="e">
        <f aca="false">VLOOKUP(D100,CurveTbl,$AK$6)</f>
        <v>#VALUE!</v>
      </c>
      <c r="AU100" s="93" t="e">
        <f aca="false">(1+$AT100/2)^(-2*($D100-$G$5)/365.25)*$AF100</f>
        <v>#VALUE!</v>
      </c>
      <c r="AV100" s="91" t="e">
        <f aca="false">ROUND(G100*AR100,0)</f>
        <v>#VALUE!</v>
      </c>
      <c r="AW100" s="93" t="e">
        <f aca="false">VLOOKUP($D100,CurveTbl,$AK$8)</f>
        <v>#VALUE!</v>
      </c>
      <c r="AX100" s="93" t="e">
        <f aca="false">VLOOKUP($D100,CurveTbl,$AH$7)</f>
        <v>#VALUE!</v>
      </c>
      <c r="AY100" s="93" t="e">
        <f aca="false">VLOOKUP($D100,CurveTbl,$AH$8)</f>
        <v>#VALUE!</v>
      </c>
      <c r="AZ100" s="93"/>
      <c r="BA100" s="229"/>
      <c r="BB100" s="227" t="e">
        <f aca="false">$H100-$BV100</f>
        <v>#VALUE!</v>
      </c>
      <c r="BC100" s="227" t="e">
        <f aca="false">I100-BW100</f>
        <v>#VALUE!</v>
      </c>
      <c r="BD100" s="93" t="e">
        <f aca="false">N100-BX100</f>
        <v>#VALUE!</v>
      </c>
      <c r="BE100" s="93" t="e">
        <f aca="false">O100-BY100</f>
        <v>#VALUE!</v>
      </c>
      <c r="BF100" s="93" t="e">
        <f aca="false">xSPRDOPT($BW100,$BV100,$CG100,0,$BY100,$BX100,$BZ100,$AJ100,1,4)*$CB100</f>
        <v>#NAME?</v>
      </c>
      <c r="BG100" s="93" t="e">
        <f aca="false">xSPRDOPT($BW100,$BV100,$CG100,0,$BY100,$BX100,$BZ100,$AJ100,1,3)*$CB100</f>
        <v>#NAME?</v>
      </c>
      <c r="BH100" s="93" t="e">
        <f aca="false">IF(OR(BF100&lt;&gt;0,BG100&lt;&gt;0),xSPRDOPT($BW100,$BV100,$CG100,0,$BY100,$BX100,$BZ100,$AJ100,1,12)*$CB100,0)</f>
        <v>#NAME?</v>
      </c>
      <c r="BI100" s="93" t="e">
        <f aca="false">xSPRDOPT($BW100,$BV100,$CG100,2*LN(1+CA100/2),$BY100,$BX100,$BZ100,$AJ100,1,9)</f>
        <v>#NAME?</v>
      </c>
      <c r="BJ100" s="93" t="e">
        <f aca="false">xSPRDOPT($BW100,$BV100,$CG100,0,$BY100,$BX100,$BZ100,$AJ100,1,6)*$CB100</f>
        <v>#NAME?</v>
      </c>
      <c r="BK100" s="93" t="e">
        <f aca="false">xSPRDOPT($BW100,$BV100,$CG100,0,$BY100,$BX100,$BZ100,$AJ100,1,5)*$CB100</f>
        <v>#NAME?</v>
      </c>
      <c r="BL100" s="93" t="e">
        <f aca="false">xSPRDOPT(BW100,BV100,CG100,0,BY100,BX100,BZ100,AJ100,1,2)*CB100</f>
        <v>#NAME?</v>
      </c>
      <c r="BM100" s="93" t="e">
        <f aca="false">xSPRDOPT(BW100,BV100,CG100,0,BY100,BX100,BZ100,AJ100,1,1)*CB100</f>
        <v>#NAME?</v>
      </c>
      <c r="BN100" s="93" t="e">
        <f aca="false">IF(AH100&lt;&gt;0,xSPRDOPT($BW100,$BV100,$CG100,2*LN(1+CA100/2),$BY100,$BX100,$BZ100,$AJ100,1,8)+(AJ100/365.25)*CH100/AH100,0)</f>
        <v>#VALUE!</v>
      </c>
      <c r="BO100" s="93" t="e">
        <f aca="false">xSPRDOPT($BW100,$BV100,$CG100,0,$BY100,$BX100,$BZ100,$AJ100,1,0)</f>
        <v>#NAME?</v>
      </c>
      <c r="BP100" s="93"/>
      <c r="BQ100" s="93"/>
      <c r="BR100" s="93"/>
      <c r="BS100" s="101" t="e">
        <f aca="false">G100*AF100*AH100</f>
        <v>#VALUE!</v>
      </c>
      <c r="BV100" s="230" t="n">
        <v>4.40214035809837</v>
      </c>
      <c r="BW100" s="92" t="n">
        <v>4.4155</v>
      </c>
      <c r="BX100" s="93" t="n">
        <v>0.628251079270582</v>
      </c>
      <c r="BY100" s="93" t="n">
        <v>0.621945092170055</v>
      </c>
      <c r="BZ100" s="93" t="n">
        <v>0.99287864325662</v>
      </c>
      <c r="CA100" s="93" t="n">
        <v>0.068263969545907</v>
      </c>
      <c r="CB100" s="93" t="n">
        <v>0.987217950295506</v>
      </c>
      <c r="CC100" s="227" t="n">
        <v>-0.03</v>
      </c>
      <c r="CD100" s="227" t="n">
        <v>0.06</v>
      </c>
      <c r="CE100" s="227" t="n">
        <v>0.175</v>
      </c>
      <c r="CF100" s="227" t="n">
        <v>-0.0075</v>
      </c>
      <c r="CG100" s="227" t="n">
        <v>0.0192</v>
      </c>
      <c r="CH100" s="227" t="n">
        <v>3.06531173566755</v>
      </c>
      <c r="CI100" s="82" t="n">
        <v>4.248</v>
      </c>
    </row>
    <row r="101" customFormat="false" ht="12.75" hidden="false" customHeight="false" outlineLevel="0" collapsed="false">
      <c r="D101" s="83" t="e">
        <f aca="false">D100+AH100</f>
        <v>#VALUE!</v>
      </c>
      <c r="F101" s="84" t="e">
        <f aca="false">VLOOKUP(AG101,$AL$4:$AS$15,2)</f>
        <v>#VALUE!</v>
      </c>
      <c r="G101" s="84" t="e">
        <f aca="false">F101*$AU101</f>
        <v>#VALUE!</v>
      </c>
      <c r="H101" s="85" t="e">
        <f aca="false">(AL101+AM101+AN101)/(1-(AR101))</f>
        <v>#VALUE!</v>
      </c>
      <c r="I101" s="85" t="e">
        <f aca="false">(AL101+AO101+AP101)</f>
        <v>#VALUE!</v>
      </c>
      <c r="K101" s="85" t="e">
        <f aca="false">MAX(((I101-H101)-AQ101)*AH101*AU101,0)</f>
        <v>#VALUE!</v>
      </c>
      <c r="L101" s="220" t="e">
        <f aca="false">MAX(Q101-K101,0)</f>
        <v>#VALUE!</v>
      </c>
      <c r="M101" s="86"/>
      <c r="N101" s="231" t="e">
        <f aca="false">SQRT(($AX101^2*$AE101+$AW101^2*$AI101)/($AE101+$AI101))</f>
        <v>#VALUE!</v>
      </c>
      <c r="O101" s="231" t="e">
        <f aca="false">SQRT(($AY101^2*$AE101+$AW101^2*$AI101)/($AE101+$AI101))</f>
        <v>#VALUE!</v>
      </c>
      <c r="P101" s="94" t="e">
        <f aca="false">(VLOOKUP(AI101,CorrelationTwo,2)*(AW101^2)*AI101+VLOOKUP(D101,CorrelationOne,$AK$9)*AX101*AY101*AE101)/((AI101+AE101)*O101*N101)</f>
        <v>#VALUE!</v>
      </c>
      <c r="Q101" s="220" t="e">
        <f aca="false">xSPRDOPT(I101,H101,AQ101,0,O101,N101,P101,D101-$G$5,1,0)*AH101*AU101</f>
        <v>#VALUE!</v>
      </c>
      <c r="R101" s="223"/>
      <c r="S101" s="87" t="e">
        <f aca="false">xSPRDOPT(I101,H101,AQ101,AT101,O101,N101,P101,D101-$G$5,1,2)*AF101*F101*AH101</f>
        <v>#VALUE!</v>
      </c>
      <c r="T101" s="87" t="e">
        <f aca="false">xSPRDOPT(I101,H101,AQ101,AT101,O101,N101,P101,D101-$G$5,1,1)*AF101*F101*AH101</f>
        <v>#VALUE!</v>
      </c>
      <c r="U101" s="220"/>
      <c r="V101" s="224" t="e">
        <f aca="false">VLOOKUP($AG101,$AL$4:$AS$15,8)*AH101*AU101</f>
        <v>#VALUE!</v>
      </c>
      <c r="W101" s="224"/>
      <c r="X101" s="225" t="e">
        <f aca="false">((BM101*BC101)+(BL101*BB101))*AH101*F101</f>
        <v>#VALUE!</v>
      </c>
      <c r="Y101" s="225" t="e">
        <f aca="false">($F101*$AH101)*((($BG101/2)*($BC101)^2)+(($BF101/2)*($BB101)^2)+($BH101*$BC101*$BB101))</f>
        <v>#VALUE!</v>
      </c>
      <c r="Z101" s="225" t="e">
        <f aca="false">($BI101*$F101*$AH101*($G$5-$BV$5))/365.25</f>
        <v>#VALUE!</v>
      </c>
      <c r="AA101" s="225" t="e">
        <f aca="false">(($BK101*$BE101)+($BJ101*$BD101))*$F101*$AH101*$AF101</f>
        <v>#VALUE!</v>
      </c>
      <c r="AB101" s="225" t="e">
        <f aca="false">BN101*(AT101-CA101)*F101*AH101</f>
        <v>#VALUE!</v>
      </c>
      <c r="AC101" s="225" t="e">
        <f aca="false">BO101*CB101*F101*AH101*CA101*($G$5-$BV$5)/365.25</f>
        <v>#NAME?</v>
      </c>
      <c r="AE101" s="101" t="n">
        <v>15</v>
      </c>
      <c r="AF101" s="101" t="e">
        <f aca="false">IF(AND(D101&gt;=$G$7,D101&lt;=$G$8),1,0)</f>
        <v>#VALUE!</v>
      </c>
      <c r="AG101" s="101" t="e">
        <f aca="false">MONTH(D101)</f>
        <v>#VALUE!</v>
      </c>
      <c r="AH101" s="101" t="e">
        <f aca="false">(EOMONTH(D101,0)-EOMONTH(D101-DAY(D101),0))*AF101</f>
        <v>#VALUE!</v>
      </c>
      <c r="AI101" s="101" t="e">
        <f aca="false">AI100+AH100</f>
        <v>#VALUE!</v>
      </c>
      <c r="AJ101" s="101" t="e">
        <f aca="false">D101-$BV$5</f>
        <v>#VALUE!</v>
      </c>
      <c r="AK101" s="226" t="e">
        <f aca="false">((AL101+AM101+AN101)/(1-0.03))-(AL101+AM101+AN101)</f>
        <v>#VALUE!</v>
      </c>
      <c r="AL101" s="92" t="e">
        <f aca="false">VLOOKUP($D101,CurveTbl,$AK$4)</f>
        <v>#VALUE!</v>
      </c>
      <c r="AM101" s="227" t="e">
        <f aca="false">VLOOKUP($D101,CurveTbl,$AH$3)</f>
        <v>#VALUE!</v>
      </c>
      <c r="AN101" s="227" t="e">
        <f aca="false">VLOOKUP($D101,CurveTbl,$AH$4)+VLOOKUP($AG101,$AL$3:$AS$15,6)</f>
        <v>#VALUE!</v>
      </c>
      <c r="AO101" s="228" t="e">
        <f aca="false">VLOOKUP($D101,CurveTbl,$AH$5)</f>
        <v>#VALUE!</v>
      </c>
      <c r="AP101" s="227" t="e">
        <f aca="false">VLOOKUP($D101,CurveTbl,$AH$6)+VLOOKUP($AG101,$AL$3:$AS$15,7)</f>
        <v>#VALUE!</v>
      </c>
      <c r="AQ101" s="92" t="e">
        <f aca="false">VLOOKUP($AG101,$AL$4:$AS$15,3)+VLOOKUP($AG101,$AL$4:$AS$15,5)+($AH$10*VLOOKUP(D101,GRITable,2))</f>
        <v>#VALUE!</v>
      </c>
      <c r="AR101" s="93" t="e">
        <f aca="false">VLOOKUP($AG101,$AL$4:$AS$15,4)</f>
        <v>#VALUE!</v>
      </c>
      <c r="AS101" s="92" t="e">
        <f aca="false">(AL101+AM101+AN101)*AR101/(1-AR101)</f>
        <v>#VALUE!</v>
      </c>
      <c r="AT101" s="93" t="e">
        <f aca="false">VLOOKUP(D101,CurveTbl,$AK$6)</f>
        <v>#VALUE!</v>
      </c>
      <c r="AU101" s="93" t="e">
        <f aca="false">(1+$AT101/2)^(-2*($D101-$G$5)/365.25)*$AF101</f>
        <v>#VALUE!</v>
      </c>
      <c r="AV101" s="91" t="e">
        <f aca="false">ROUND(G101*AR101,0)</f>
        <v>#VALUE!</v>
      </c>
      <c r="AW101" s="93" t="e">
        <f aca="false">VLOOKUP($D101,CurveTbl,$AK$8)</f>
        <v>#VALUE!</v>
      </c>
      <c r="AX101" s="93" t="e">
        <f aca="false">VLOOKUP($D101,CurveTbl,$AH$7)</f>
        <v>#VALUE!</v>
      </c>
      <c r="AY101" s="93" t="e">
        <f aca="false">VLOOKUP($D101,CurveTbl,$AH$8)</f>
        <v>#VALUE!</v>
      </c>
      <c r="AZ101" s="93"/>
      <c r="BA101" s="229"/>
      <c r="BB101" s="227" t="e">
        <f aca="false">$H101-$BV101</f>
        <v>#VALUE!</v>
      </c>
      <c r="BC101" s="227" t="e">
        <f aca="false">I101-BW101</f>
        <v>#VALUE!</v>
      </c>
      <c r="BD101" s="93" t="e">
        <f aca="false">N101-BX101</f>
        <v>#VALUE!</v>
      </c>
      <c r="BE101" s="93" t="e">
        <f aca="false">O101-BY101</f>
        <v>#VALUE!</v>
      </c>
      <c r="BF101" s="93" t="e">
        <f aca="false">xSPRDOPT($BW101,$BV101,$CG101,0,$BY101,$BX101,$BZ101,$AJ101,1,4)*$CB101</f>
        <v>#NAME?</v>
      </c>
      <c r="BG101" s="93" t="e">
        <f aca="false">xSPRDOPT($BW101,$BV101,$CG101,0,$BY101,$BX101,$BZ101,$AJ101,1,3)*$CB101</f>
        <v>#NAME?</v>
      </c>
      <c r="BH101" s="93" t="e">
        <f aca="false">IF(OR(BF101&lt;&gt;0,BG101&lt;&gt;0),xSPRDOPT($BW101,$BV101,$CG101,0,$BY101,$BX101,$BZ101,$AJ101,1,12)*$CB101,0)</f>
        <v>#NAME?</v>
      </c>
      <c r="BI101" s="93" t="e">
        <f aca="false">xSPRDOPT($BW101,$BV101,$CG101,2*LN(1+CA101/2),$BY101,$BX101,$BZ101,$AJ101,1,9)</f>
        <v>#NAME?</v>
      </c>
      <c r="BJ101" s="93" t="e">
        <f aca="false">xSPRDOPT($BW101,$BV101,$CG101,0,$BY101,$BX101,$BZ101,$AJ101,1,6)*$CB101</f>
        <v>#NAME?</v>
      </c>
      <c r="BK101" s="93" t="e">
        <f aca="false">xSPRDOPT($BW101,$BV101,$CG101,0,$BY101,$BX101,$BZ101,$AJ101,1,5)*$CB101</f>
        <v>#NAME?</v>
      </c>
      <c r="BL101" s="93" t="e">
        <f aca="false">xSPRDOPT(BW101,BV101,CG101,0,BY101,BX101,BZ101,AJ101,1,2)*CB101</f>
        <v>#NAME?</v>
      </c>
      <c r="BM101" s="93" t="e">
        <f aca="false">xSPRDOPT(BW101,BV101,CG101,0,BY101,BX101,BZ101,AJ101,1,1)*CB101</f>
        <v>#NAME?</v>
      </c>
      <c r="BN101" s="93" t="e">
        <f aca="false">IF(AH101&lt;&gt;0,xSPRDOPT($BW101,$BV101,$CG101,2*LN(1+CA101/2),$BY101,$BX101,$BZ101,$AJ101,1,8)+(AJ101/365.25)*CH101/AH101,0)</f>
        <v>#VALUE!</v>
      </c>
      <c r="BO101" s="93" t="e">
        <f aca="false">xSPRDOPT($BW101,$BV101,$CG101,0,$BY101,$BX101,$BZ101,$AJ101,1,0)</f>
        <v>#NAME?</v>
      </c>
      <c r="BP101" s="93"/>
      <c r="BQ101" s="93"/>
      <c r="BR101" s="93"/>
      <c r="BS101" s="101" t="e">
        <f aca="false">G101*AF101*AH101</f>
        <v>#VALUE!</v>
      </c>
      <c r="BV101" s="230" t="n">
        <v>4.40214035809837</v>
      </c>
      <c r="BW101" s="92" t="n">
        <v>4.4155</v>
      </c>
      <c r="BX101" s="93" t="n">
        <v>0.628251079270582</v>
      </c>
      <c r="BY101" s="93" t="n">
        <v>0.621945092170055</v>
      </c>
      <c r="BZ101" s="93" t="n">
        <v>0.99287864325662</v>
      </c>
      <c r="CA101" s="93" t="n">
        <v>0.068263969545907</v>
      </c>
      <c r="CB101" s="93" t="n">
        <v>0.987217950295506</v>
      </c>
      <c r="CC101" s="227" t="n">
        <v>-0.03</v>
      </c>
      <c r="CD101" s="227" t="n">
        <v>0.06</v>
      </c>
      <c r="CE101" s="227" t="n">
        <v>0.175</v>
      </c>
      <c r="CF101" s="227" t="n">
        <v>-0.0075</v>
      </c>
      <c r="CG101" s="227" t="n">
        <v>0.0192</v>
      </c>
      <c r="CH101" s="227" t="n">
        <v>3.06531173566755</v>
      </c>
      <c r="CI101" s="82" t="n">
        <v>4.248</v>
      </c>
    </row>
    <row r="102" customFormat="false" ht="12.75" hidden="false" customHeight="false" outlineLevel="0" collapsed="false">
      <c r="D102" s="83" t="e">
        <f aca="false">D101+AH101</f>
        <v>#VALUE!</v>
      </c>
      <c r="F102" s="84" t="e">
        <f aca="false">VLOOKUP(AG102,$AL$4:$AS$15,2)</f>
        <v>#VALUE!</v>
      </c>
      <c r="G102" s="84" t="e">
        <f aca="false">F102*$AU102</f>
        <v>#VALUE!</v>
      </c>
      <c r="H102" s="85" t="e">
        <f aca="false">(AL102+AM102+AN102)/(1-(AR102))</f>
        <v>#VALUE!</v>
      </c>
      <c r="I102" s="85" t="e">
        <f aca="false">(AL102+AO102+AP102)</f>
        <v>#VALUE!</v>
      </c>
      <c r="K102" s="85" t="e">
        <f aca="false">MAX(((I102-H102)-AQ102)*AH102*AU102,0)</f>
        <v>#VALUE!</v>
      </c>
      <c r="L102" s="220" t="e">
        <f aca="false">MAX(Q102-K102,0)</f>
        <v>#VALUE!</v>
      </c>
      <c r="M102" s="86"/>
      <c r="N102" s="231" t="e">
        <f aca="false">SQRT(($AX102^2*$AE102+$AW102^2*$AI102)/($AE102+$AI102))</f>
        <v>#VALUE!</v>
      </c>
      <c r="O102" s="231" t="e">
        <f aca="false">SQRT(($AY102^2*$AE102+$AW102^2*$AI102)/($AE102+$AI102))</f>
        <v>#VALUE!</v>
      </c>
      <c r="P102" s="94" t="e">
        <f aca="false">(VLOOKUP(AI102,CorrelationTwo,2)*(AW102^2)*AI102+VLOOKUP(D102,CorrelationOne,$AK$9)*AX102*AY102*AE102)/((AI102+AE102)*O102*N102)</f>
        <v>#VALUE!</v>
      </c>
      <c r="Q102" s="220" t="e">
        <f aca="false">xSPRDOPT(I102,H102,AQ102,0,O102,N102,P102,D102-$G$5,1,0)*AH102*AU102</f>
        <v>#VALUE!</v>
      </c>
      <c r="R102" s="223"/>
      <c r="S102" s="87" t="e">
        <f aca="false">xSPRDOPT(I102,H102,AQ102,AT102,O102,N102,P102,D102-$G$5,1,2)*AF102*F102*AH102</f>
        <v>#VALUE!</v>
      </c>
      <c r="T102" s="87" t="e">
        <f aca="false">xSPRDOPT(I102,H102,AQ102,AT102,O102,N102,P102,D102-$G$5,1,1)*AF102*F102*AH102</f>
        <v>#VALUE!</v>
      </c>
      <c r="U102" s="220"/>
      <c r="V102" s="224" t="e">
        <f aca="false">VLOOKUP($AG102,$AL$4:$AS$15,8)*AH102*AU102</f>
        <v>#VALUE!</v>
      </c>
      <c r="W102" s="224"/>
      <c r="X102" s="225" t="e">
        <f aca="false">((BM102*BC102)+(BL102*BB102))*AH102*F102</f>
        <v>#VALUE!</v>
      </c>
      <c r="Y102" s="225" t="e">
        <f aca="false">($F102*$AH102)*((($BG102/2)*($BC102)^2)+(($BF102/2)*($BB102)^2)+($BH102*$BC102*$BB102))</f>
        <v>#VALUE!</v>
      </c>
      <c r="Z102" s="225" t="e">
        <f aca="false">($BI102*$F102*$AH102*($G$5-$BV$5))/365.25</f>
        <v>#VALUE!</v>
      </c>
      <c r="AA102" s="225" t="e">
        <f aca="false">(($BK102*$BE102)+($BJ102*$BD102))*$F102*$AH102*$AF102</f>
        <v>#VALUE!</v>
      </c>
      <c r="AB102" s="225" t="e">
        <f aca="false">BN102*(AT102-CA102)*F102*AH102</f>
        <v>#VALUE!</v>
      </c>
      <c r="AC102" s="225" t="e">
        <f aca="false">BO102*CB102*F102*AH102*CA102*($G$5-$BV$5)/365.25</f>
        <v>#NAME?</v>
      </c>
      <c r="AE102" s="101" t="n">
        <v>15</v>
      </c>
      <c r="AF102" s="101" t="e">
        <f aca="false">IF(AND(D102&gt;=$G$7,D102&lt;=$G$8),1,0)</f>
        <v>#VALUE!</v>
      </c>
      <c r="AG102" s="101" t="e">
        <f aca="false">MONTH(D102)</f>
        <v>#VALUE!</v>
      </c>
      <c r="AH102" s="101" t="e">
        <f aca="false">(EOMONTH(D102,0)-EOMONTH(D102-DAY(D102),0))*AF102</f>
        <v>#VALUE!</v>
      </c>
      <c r="AI102" s="101" t="e">
        <f aca="false">AI101+AH101</f>
        <v>#VALUE!</v>
      </c>
      <c r="AJ102" s="101" t="e">
        <f aca="false">D102-$BV$5</f>
        <v>#VALUE!</v>
      </c>
      <c r="AK102" s="226" t="e">
        <f aca="false">((AL102+AM102+AN102)/(1-0.03))-(AL102+AM102+AN102)</f>
        <v>#VALUE!</v>
      </c>
      <c r="AL102" s="92" t="e">
        <f aca="false">VLOOKUP($D102,CurveTbl,$AK$4)</f>
        <v>#VALUE!</v>
      </c>
      <c r="AM102" s="227" t="e">
        <f aca="false">VLOOKUP($D102,CurveTbl,$AH$3)</f>
        <v>#VALUE!</v>
      </c>
      <c r="AN102" s="227" t="e">
        <f aca="false">VLOOKUP($D102,CurveTbl,$AH$4)+VLOOKUP($AG102,$AL$3:$AS$15,6)</f>
        <v>#VALUE!</v>
      </c>
      <c r="AO102" s="228" t="e">
        <f aca="false">VLOOKUP($D102,CurveTbl,$AH$5)</f>
        <v>#VALUE!</v>
      </c>
      <c r="AP102" s="227" t="e">
        <f aca="false">VLOOKUP($D102,CurveTbl,$AH$6)+VLOOKUP($AG102,$AL$3:$AS$15,7)</f>
        <v>#VALUE!</v>
      </c>
      <c r="AQ102" s="92" t="e">
        <f aca="false">VLOOKUP($AG102,$AL$4:$AS$15,3)+VLOOKUP($AG102,$AL$4:$AS$15,5)+($AH$10*VLOOKUP(D102,GRITable,2))</f>
        <v>#VALUE!</v>
      </c>
      <c r="AR102" s="93" t="e">
        <f aca="false">VLOOKUP($AG102,$AL$4:$AS$15,4)</f>
        <v>#VALUE!</v>
      </c>
      <c r="AS102" s="92" t="e">
        <f aca="false">(AL102+AM102+AN102)*AR102/(1-AR102)</f>
        <v>#VALUE!</v>
      </c>
      <c r="AT102" s="93" t="e">
        <f aca="false">VLOOKUP(D102,CurveTbl,$AK$6)</f>
        <v>#VALUE!</v>
      </c>
      <c r="AU102" s="93" t="e">
        <f aca="false">(1+$AT102/2)^(-2*($D102-$G$5)/365.25)*$AF102</f>
        <v>#VALUE!</v>
      </c>
      <c r="AV102" s="91" t="e">
        <f aca="false">ROUND(G102*AR102,0)</f>
        <v>#VALUE!</v>
      </c>
      <c r="AW102" s="93" t="e">
        <f aca="false">VLOOKUP($D102,CurveTbl,$AK$8)</f>
        <v>#VALUE!</v>
      </c>
      <c r="AX102" s="93" t="e">
        <f aca="false">VLOOKUP($D102,CurveTbl,$AH$7)</f>
        <v>#VALUE!</v>
      </c>
      <c r="AY102" s="93" t="e">
        <f aca="false">VLOOKUP($D102,CurveTbl,$AH$8)</f>
        <v>#VALUE!</v>
      </c>
      <c r="AZ102" s="93"/>
      <c r="BA102" s="229"/>
      <c r="BB102" s="227" t="e">
        <f aca="false">$H102-$BV102</f>
        <v>#VALUE!</v>
      </c>
      <c r="BC102" s="227" t="e">
        <f aca="false">I102-BW102</f>
        <v>#VALUE!</v>
      </c>
      <c r="BD102" s="93" t="e">
        <f aca="false">N102-BX102</f>
        <v>#VALUE!</v>
      </c>
      <c r="BE102" s="93" t="e">
        <f aca="false">O102-BY102</f>
        <v>#VALUE!</v>
      </c>
      <c r="BF102" s="93" t="e">
        <f aca="false">xSPRDOPT($BW102,$BV102,$CG102,0,$BY102,$BX102,$BZ102,$AJ102,1,4)*$CB102</f>
        <v>#NAME?</v>
      </c>
      <c r="BG102" s="93" t="e">
        <f aca="false">xSPRDOPT($BW102,$BV102,$CG102,0,$BY102,$BX102,$BZ102,$AJ102,1,3)*$CB102</f>
        <v>#NAME?</v>
      </c>
      <c r="BH102" s="93" t="e">
        <f aca="false">IF(OR(BF102&lt;&gt;0,BG102&lt;&gt;0),xSPRDOPT($BW102,$BV102,$CG102,0,$BY102,$BX102,$BZ102,$AJ102,1,12)*$CB102,0)</f>
        <v>#NAME?</v>
      </c>
      <c r="BI102" s="93" t="e">
        <f aca="false">xSPRDOPT($BW102,$BV102,$CG102,2*LN(1+CA102/2),$BY102,$BX102,$BZ102,$AJ102,1,9)</f>
        <v>#NAME?</v>
      </c>
      <c r="BJ102" s="93" t="e">
        <f aca="false">xSPRDOPT($BW102,$BV102,$CG102,0,$BY102,$BX102,$BZ102,$AJ102,1,6)*$CB102</f>
        <v>#NAME?</v>
      </c>
      <c r="BK102" s="93" t="e">
        <f aca="false">xSPRDOPT($BW102,$BV102,$CG102,0,$BY102,$BX102,$BZ102,$AJ102,1,5)*$CB102</f>
        <v>#NAME?</v>
      </c>
      <c r="BL102" s="93" t="e">
        <f aca="false">xSPRDOPT(BW102,BV102,CG102,0,BY102,BX102,BZ102,AJ102,1,2)*CB102</f>
        <v>#NAME?</v>
      </c>
      <c r="BM102" s="93" t="e">
        <f aca="false">xSPRDOPT(BW102,BV102,CG102,0,BY102,BX102,BZ102,AJ102,1,1)*CB102</f>
        <v>#NAME?</v>
      </c>
      <c r="BN102" s="93" t="e">
        <f aca="false">IF(AH102&lt;&gt;0,xSPRDOPT($BW102,$BV102,$CG102,2*LN(1+CA102/2),$BY102,$BX102,$BZ102,$AJ102,1,8)+(AJ102/365.25)*CH102/AH102,0)</f>
        <v>#VALUE!</v>
      </c>
      <c r="BO102" s="93" t="e">
        <f aca="false">xSPRDOPT($BW102,$BV102,$CG102,0,$BY102,$BX102,$BZ102,$AJ102,1,0)</f>
        <v>#NAME?</v>
      </c>
      <c r="BP102" s="93"/>
      <c r="BQ102" s="93"/>
      <c r="BR102" s="93"/>
      <c r="BS102" s="101" t="e">
        <f aca="false">G102*AF102*AH102</f>
        <v>#VALUE!</v>
      </c>
      <c r="BV102" s="230" t="n">
        <v>4.40214035809837</v>
      </c>
      <c r="BW102" s="92" t="n">
        <v>4.4155</v>
      </c>
      <c r="BX102" s="93" t="n">
        <v>0.628251079270582</v>
      </c>
      <c r="BY102" s="93" t="n">
        <v>0.621945092170055</v>
      </c>
      <c r="BZ102" s="93" t="n">
        <v>0.99287864325662</v>
      </c>
      <c r="CA102" s="93" t="n">
        <v>0.068263969545907</v>
      </c>
      <c r="CB102" s="93" t="n">
        <v>0.987217950295506</v>
      </c>
      <c r="CC102" s="227" t="n">
        <v>-0.03</v>
      </c>
      <c r="CD102" s="227" t="n">
        <v>0.06</v>
      </c>
      <c r="CE102" s="227" t="n">
        <v>0.175</v>
      </c>
      <c r="CF102" s="227" t="n">
        <v>-0.0075</v>
      </c>
      <c r="CG102" s="227" t="n">
        <v>0.0192</v>
      </c>
      <c r="CH102" s="227" t="n">
        <v>3.06531173566755</v>
      </c>
      <c r="CI102" s="82" t="n">
        <v>4.248</v>
      </c>
    </row>
    <row r="103" customFormat="false" ht="12.75" hidden="false" customHeight="false" outlineLevel="0" collapsed="false">
      <c r="D103" s="83" t="e">
        <f aca="false">D102+AH102</f>
        <v>#VALUE!</v>
      </c>
      <c r="F103" s="84" t="e">
        <f aca="false">VLOOKUP(AG103,$AL$4:$AS$15,2)</f>
        <v>#VALUE!</v>
      </c>
      <c r="G103" s="84" t="e">
        <f aca="false">F103*$AU103</f>
        <v>#VALUE!</v>
      </c>
      <c r="H103" s="85" t="e">
        <f aca="false">(AL103+AM103+AN103)/(1-(AR103))</f>
        <v>#VALUE!</v>
      </c>
      <c r="I103" s="85" t="e">
        <f aca="false">(AL103+AO103+AP103)</f>
        <v>#VALUE!</v>
      </c>
      <c r="K103" s="85" t="e">
        <f aca="false">MAX(((I103-H103)-AQ103)*AH103*AU103,0)</f>
        <v>#VALUE!</v>
      </c>
      <c r="L103" s="220" t="e">
        <f aca="false">MAX(Q103-K103,0)</f>
        <v>#VALUE!</v>
      </c>
      <c r="M103" s="86"/>
      <c r="N103" s="231" t="e">
        <f aca="false">SQRT(($AX103^2*$AE103+$AW103^2*$AI103)/($AE103+$AI103))</f>
        <v>#VALUE!</v>
      </c>
      <c r="O103" s="231" t="e">
        <f aca="false">SQRT(($AY103^2*$AE103+$AW103^2*$AI103)/($AE103+$AI103))</f>
        <v>#VALUE!</v>
      </c>
      <c r="P103" s="94" t="e">
        <f aca="false">(VLOOKUP(AI103,CorrelationTwo,2)*(AW103^2)*AI103+VLOOKUP(D103,CorrelationOne,$AK$9)*AX103*AY103*AE103)/((AI103+AE103)*O103*N103)</f>
        <v>#VALUE!</v>
      </c>
      <c r="Q103" s="220" t="e">
        <f aca="false">xSPRDOPT(I103,H103,AQ103,0,O103,N103,P103,D103-$G$5,1,0)*AH103*AU103</f>
        <v>#VALUE!</v>
      </c>
      <c r="R103" s="223"/>
      <c r="S103" s="87" t="e">
        <f aca="false">xSPRDOPT(I103,H103,AQ103,AT103,O103,N103,P103,D103-$G$5,1,2)*AF103*F103*AH103</f>
        <v>#VALUE!</v>
      </c>
      <c r="T103" s="87" t="e">
        <f aca="false">xSPRDOPT(I103,H103,AQ103,AT103,O103,N103,P103,D103-$G$5,1,1)*AF103*F103*AH103</f>
        <v>#VALUE!</v>
      </c>
      <c r="U103" s="220"/>
      <c r="V103" s="224" t="e">
        <f aca="false">VLOOKUP($AG103,$AL$4:$AS$15,8)*AH103*AU103</f>
        <v>#VALUE!</v>
      </c>
      <c r="W103" s="224"/>
      <c r="X103" s="225" t="e">
        <f aca="false">((BM103*BC103)+(BL103*BB103))*AH103*F103</f>
        <v>#VALUE!</v>
      </c>
      <c r="Y103" s="225" t="e">
        <f aca="false">($F103*$AH103)*((($BG103/2)*($BC103)^2)+(($BF103/2)*($BB103)^2)+($BH103*$BC103*$BB103))</f>
        <v>#VALUE!</v>
      </c>
      <c r="Z103" s="225" t="e">
        <f aca="false">($BI103*$F103*$AH103*($G$5-$BV$5))/365.25</f>
        <v>#VALUE!</v>
      </c>
      <c r="AA103" s="225" t="e">
        <f aca="false">(($BK103*$BE103)+($BJ103*$BD103))*$F103*$AH103*$AF103</f>
        <v>#VALUE!</v>
      </c>
      <c r="AB103" s="225" t="e">
        <f aca="false">BN103*(AT103-CA103)*F103*AH103</f>
        <v>#VALUE!</v>
      </c>
      <c r="AC103" s="225" t="e">
        <f aca="false">BO103*CB103*F103*AH103*CA103*($G$5-$BV$5)/365.25</f>
        <v>#NAME?</v>
      </c>
      <c r="AE103" s="101" t="n">
        <v>15</v>
      </c>
      <c r="AF103" s="101" t="e">
        <f aca="false">IF(AND(D103&gt;=$G$7,D103&lt;=$G$8),1,0)</f>
        <v>#VALUE!</v>
      </c>
      <c r="AG103" s="101" t="e">
        <f aca="false">MONTH(D103)</f>
        <v>#VALUE!</v>
      </c>
      <c r="AH103" s="101" t="e">
        <f aca="false">(EOMONTH(D103,0)-EOMONTH(D103-DAY(D103),0))*AF103</f>
        <v>#VALUE!</v>
      </c>
      <c r="AI103" s="101" t="e">
        <f aca="false">AI102+AH102</f>
        <v>#VALUE!</v>
      </c>
      <c r="AJ103" s="101" t="e">
        <f aca="false">D103-$BV$5</f>
        <v>#VALUE!</v>
      </c>
      <c r="AK103" s="226" t="e">
        <f aca="false">((AL103+AM103+AN103)/(1-0.03))-(AL103+AM103+AN103)</f>
        <v>#VALUE!</v>
      </c>
      <c r="AL103" s="92" t="e">
        <f aca="false">VLOOKUP($D103,CurveTbl,$AK$4)</f>
        <v>#VALUE!</v>
      </c>
      <c r="AM103" s="227" t="e">
        <f aca="false">VLOOKUP($D103,CurveTbl,$AH$3)</f>
        <v>#VALUE!</v>
      </c>
      <c r="AN103" s="227" t="e">
        <f aca="false">VLOOKUP($D103,CurveTbl,$AH$4)+VLOOKUP($AG103,$AL$3:$AS$15,6)</f>
        <v>#VALUE!</v>
      </c>
      <c r="AO103" s="228" t="e">
        <f aca="false">VLOOKUP($D103,CurveTbl,$AH$5)</f>
        <v>#VALUE!</v>
      </c>
      <c r="AP103" s="227" t="e">
        <f aca="false">VLOOKUP($D103,CurveTbl,$AH$6)+VLOOKUP($AG103,$AL$3:$AS$15,7)</f>
        <v>#VALUE!</v>
      </c>
      <c r="AQ103" s="92" t="e">
        <f aca="false">VLOOKUP($AG103,$AL$4:$AS$15,3)+VLOOKUP($AG103,$AL$4:$AS$15,5)+($AH$10*VLOOKUP(D103,GRITable,2))</f>
        <v>#VALUE!</v>
      </c>
      <c r="AR103" s="93" t="e">
        <f aca="false">VLOOKUP($AG103,$AL$4:$AS$15,4)</f>
        <v>#VALUE!</v>
      </c>
      <c r="AS103" s="92" t="e">
        <f aca="false">(AL103+AM103+AN103)*AR103/(1-AR103)</f>
        <v>#VALUE!</v>
      </c>
      <c r="AT103" s="93" t="e">
        <f aca="false">VLOOKUP(D103,CurveTbl,$AK$6)</f>
        <v>#VALUE!</v>
      </c>
      <c r="AU103" s="93" t="e">
        <f aca="false">(1+$AT103/2)^(-2*($D103-$G$5)/365.25)*$AF103</f>
        <v>#VALUE!</v>
      </c>
      <c r="AV103" s="91" t="e">
        <f aca="false">ROUND(G103*AR103,0)</f>
        <v>#VALUE!</v>
      </c>
      <c r="AW103" s="93" t="e">
        <f aca="false">VLOOKUP($D103,CurveTbl,$AK$8)</f>
        <v>#VALUE!</v>
      </c>
      <c r="AX103" s="93" t="e">
        <f aca="false">VLOOKUP($D103,CurveTbl,$AH$7)</f>
        <v>#VALUE!</v>
      </c>
      <c r="AY103" s="93" t="e">
        <f aca="false">VLOOKUP($D103,CurveTbl,$AH$8)</f>
        <v>#VALUE!</v>
      </c>
      <c r="AZ103" s="93"/>
      <c r="BA103" s="229"/>
      <c r="BB103" s="227" t="e">
        <f aca="false">$H103-$BV103</f>
        <v>#VALUE!</v>
      </c>
      <c r="BC103" s="227" t="e">
        <f aca="false">I103-BW103</f>
        <v>#VALUE!</v>
      </c>
      <c r="BD103" s="93" t="e">
        <f aca="false">N103-BX103</f>
        <v>#VALUE!</v>
      </c>
      <c r="BE103" s="93" t="e">
        <f aca="false">O103-BY103</f>
        <v>#VALUE!</v>
      </c>
      <c r="BF103" s="93" t="e">
        <f aca="false">xSPRDOPT($BW103,$BV103,$CG103,0,$BY103,$BX103,$BZ103,$AJ103,1,4)*$CB103</f>
        <v>#NAME?</v>
      </c>
      <c r="BG103" s="93" t="e">
        <f aca="false">xSPRDOPT($BW103,$BV103,$CG103,0,$BY103,$BX103,$BZ103,$AJ103,1,3)*$CB103</f>
        <v>#NAME?</v>
      </c>
      <c r="BH103" s="93" t="e">
        <f aca="false">IF(OR(BF103&lt;&gt;0,BG103&lt;&gt;0),xSPRDOPT($BW103,$BV103,$CG103,0,$BY103,$BX103,$BZ103,$AJ103,1,12)*$CB103,0)</f>
        <v>#NAME?</v>
      </c>
      <c r="BI103" s="93" t="e">
        <f aca="false">xSPRDOPT($BW103,$BV103,$CG103,2*LN(1+CA103/2),$BY103,$BX103,$BZ103,$AJ103,1,9)</f>
        <v>#NAME?</v>
      </c>
      <c r="BJ103" s="93" t="e">
        <f aca="false">xSPRDOPT($BW103,$BV103,$CG103,0,$BY103,$BX103,$BZ103,$AJ103,1,6)*$CB103</f>
        <v>#NAME?</v>
      </c>
      <c r="BK103" s="93" t="e">
        <f aca="false">xSPRDOPT($BW103,$BV103,$CG103,0,$BY103,$BX103,$BZ103,$AJ103,1,5)*$CB103</f>
        <v>#NAME?</v>
      </c>
      <c r="BL103" s="93" t="e">
        <f aca="false">xSPRDOPT(BW103,BV103,CG103,0,BY103,BX103,BZ103,AJ103,1,2)*CB103</f>
        <v>#NAME?</v>
      </c>
      <c r="BM103" s="93" t="e">
        <f aca="false">xSPRDOPT(BW103,BV103,CG103,0,BY103,BX103,BZ103,AJ103,1,1)*CB103</f>
        <v>#NAME?</v>
      </c>
      <c r="BN103" s="93" t="e">
        <f aca="false">IF(AH103&lt;&gt;0,xSPRDOPT($BW103,$BV103,$CG103,2*LN(1+CA103/2),$BY103,$BX103,$BZ103,$AJ103,1,8)+(AJ103/365.25)*CH103/AH103,0)</f>
        <v>#VALUE!</v>
      </c>
      <c r="BO103" s="93" t="e">
        <f aca="false">xSPRDOPT($BW103,$BV103,$CG103,0,$BY103,$BX103,$BZ103,$AJ103,1,0)</f>
        <v>#NAME?</v>
      </c>
      <c r="BP103" s="93"/>
      <c r="BQ103" s="93"/>
      <c r="BR103" s="93"/>
      <c r="BS103" s="101" t="e">
        <f aca="false">G103*AF103*AH103</f>
        <v>#VALUE!</v>
      </c>
      <c r="BV103" s="230" t="n">
        <v>4.40214035809837</v>
      </c>
      <c r="BW103" s="92" t="n">
        <v>4.4155</v>
      </c>
      <c r="BX103" s="93" t="n">
        <v>0.628251079270582</v>
      </c>
      <c r="BY103" s="93" t="n">
        <v>0.621945092170055</v>
      </c>
      <c r="BZ103" s="93" t="n">
        <v>0.99287864325662</v>
      </c>
      <c r="CA103" s="93" t="n">
        <v>0.068263969545907</v>
      </c>
      <c r="CB103" s="93" t="n">
        <v>0.987217950295506</v>
      </c>
      <c r="CC103" s="227" t="n">
        <v>-0.03</v>
      </c>
      <c r="CD103" s="227" t="n">
        <v>0.06</v>
      </c>
      <c r="CE103" s="227" t="n">
        <v>0.175</v>
      </c>
      <c r="CF103" s="227" t="n">
        <v>-0.0075</v>
      </c>
      <c r="CG103" s="227" t="n">
        <v>0.0192</v>
      </c>
      <c r="CH103" s="227" t="n">
        <v>3.06531173566755</v>
      </c>
      <c r="CI103" s="82" t="n">
        <v>4.248</v>
      </c>
    </row>
    <row r="104" customFormat="false" ht="12.75" hidden="false" customHeight="false" outlineLevel="0" collapsed="false">
      <c r="D104" s="83" t="e">
        <f aca="false">D103+AH103</f>
        <v>#VALUE!</v>
      </c>
      <c r="F104" s="84" t="e">
        <f aca="false">VLOOKUP(AG104,$AL$4:$AS$15,2)</f>
        <v>#VALUE!</v>
      </c>
      <c r="G104" s="84" t="e">
        <f aca="false">F104*$AU104</f>
        <v>#VALUE!</v>
      </c>
      <c r="H104" s="85" t="e">
        <f aca="false">(AL104+AM104+AN104)/(1-(AR104))</f>
        <v>#VALUE!</v>
      </c>
      <c r="I104" s="85" t="e">
        <f aca="false">(AL104+AO104+AP104)</f>
        <v>#VALUE!</v>
      </c>
      <c r="K104" s="85" t="e">
        <f aca="false">MAX(((I104-H104)-AQ104)*AH104*AU104,0)</f>
        <v>#VALUE!</v>
      </c>
      <c r="L104" s="220" t="e">
        <f aca="false">MAX(Q104-K104,0)</f>
        <v>#VALUE!</v>
      </c>
      <c r="M104" s="86"/>
      <c r="N104" s="231" t="e">
        <f aca="false">SQRT(($AX104^2*$AE104+$AW104^2*$AI104)/($AE104+$AI104))</f>
        <v>#VALUE!</v>
      </c>
      <c r="O104" s="231" t="e">
        <f aca="false">SQRT(($AY104^2*$AE104+$AW104^2*$AI104)/($AE104+$AI104))</f>
        <v>#VALUE!</v>
      </c>
      <c r="P104" s="94" t="e">
        <f aca="false">(VLOOKUP(AI104,CorrelationTwo,2)*(AW104^2)*AI104+VLOOKUP(D104,CorrelationOne,$AK$9)*AX104*AY104*AE104)/((AI104+AE104)*O104*N104)</f>
        <v>#VALUE!</v>
      </c>
      <c r="Q104" s="220" t="e">
        <f aca="false">xSPRDOPT(I104,H104,AQ104,0,O104,N104,P104,D104-$G$5,1,0)*AH104*AU104</f>
        <v>#VALUE!</v>
      </c>
      <c r="R104" s="223"/>
      <c r="S104" s="87" t="e">
        <f aca="false">xSPRDOPT(I104,H104,AQ104,AT104,O104,N104,P104,D104-$G$5,1,2)*AF104*F104*AH104</f>
        <v>#VALUE!</v>
      </c>
      <c r="T104" s="87" t="e">
        <f aca="false">xSPRDOPT(I104,H104,AQ104,AT104,O104,N104,P104,D104-$G$5,1,1)*AF104*F104*AH104</f>
        <v>#VALUE!</v>
      </c>
      <c r="U104" s="220"/>
      <c r="V104" s="224" t="e">
        <f aca="false">VLOOKUP($AG104,$AL$4:$AS$15,8)*AH104*AU104</f>
        <v>#VALUE!</v>
      </c>
      <c r="W104" s="224"/>
      <c r="X104" s="225" t="e">
        <f aca="false">((BM104*BC104)+(BL104*BB104))*AH104*F104</f>
        <v>#VALUE!</v>
      </c>
      <c r="Y104" s="225" t="e">
        <f aca="false">($F104*$AH104)*((($BG104/2)*($BC104)^2)+(($BF104/2)*($BB104)^2)+($BH104*$BC104*$BB104))</f>
        <v>#VALUE!</v>
      </c>
      <c r="Z104" s="225" t="e">
        <f aca="false">($BI104*$F104*$AH104*($G$5-$BV$5))/365.25</f>
        <v>#VALUE!</v>
      </c>
      <c r="AA104" s="225" t="e">
        <f aca="false">(($BK104*$BE104)+($BJ104*$BD104))*$F104*$AH104*$AF104</f>
        <v>#VALUE!</v>
      </c>
      <c r="AB104" s="225" t="e">
        <f aca="false">BN104*(AT104-CA104)*F104*AH104</f>
        <v>#VALUE!</v>
      </c>
      <c r="AC104" s="225" t="e">
        <f aca="false">BO104*CB104*F104*AH104*CA104*($G$5-$BV$5)/365.25</f>
        <v>#NAME?</v>
      </c>
      <c r="AE104" s="101" t="n">
        <v>15</v>
      </c>
      <c r="AF104" s="101" t="e">
        <f aca="false">IF(AND(D104&gt;=$G$7,D104&lt;=$G$8),1,0)</f>
        <v>#VALUE!</v>
      </c>
      <c r="AG104" s="101" t="e">
        <f aca="false">MONTH(D104)</f>
        <v>#VALUE!</v>
      </c>
      <c r="AH104" s="101" t="e">
        <f aca="false">(EOMONTH(D104,0)-EOMONTH(D104-DAY(D104),0))*AF104</f>
        <v>#VALUE!</v>
      </c>
      <c r="AI104" s="101" t="e">
        <f aca="false">AI103+AH103</f>
        <v>#VALUE!</v>
      </c>
      <c r="AJ104" s="101" t="e">
        <f aca="false">D104-$BV$5</f>
        <v>#VALUE!</v>
      </c>
      <c r="AK104" s="226" t="e">
        <f aca="false">((AL104+AM104+AN104)/(1-0.03))-(AL104+AM104+AN104)</f>
        <v>#VALUE!</v>
      </c>
      <c r="AL104" s="92" t="e">
        <f aca="false">VLOOKUP($D104,CurveTbl,$AK$4)</f>
        <v>#VALUE!</v>
      </c>
      <c r="AM104" s="227" t="e">
        <f aca="false">VLOOKUP($D104,CurveTbl,$AH$3)</f>
        <v>#VALUE!</v>
      </c>
      <c r="AN104" s="227" t="e">
        <f aca="false">VLOOKUP($D104,CurveTbl,$AH$4)+VLOOKUP($AG104,$AL$3:$AS$15,6)</f>
        <v>#VALUE!</v>
      </c>
      <c r="AO104" s="228" t="e">
        <f aca="false">VLOOKUP($D104,CurveTbl,$AH$5)</f>
        <v>#VALUE!</v>
      </c>
      <c r="AP104" s="227" t="e">
        <f aca="false">VLOOKUP($D104,CurveTbl,$AH$6)+VLOOKUP($AG104,$AL$3:$AS$15,7)</f>
        <v>#VALUE!</v>
      </c>
      <c r="AQ104" s="92" t="e">
        <f aca="false">VLOOKUP($AG104,$AL$4:$AS$15,3)+VLOOKUP($AG104,$AL$4:$AS$15,5)+($AH$10*VLOOKUP(D104,GRITable,2))</f>
        <v>#VALUE!</v>
      </c>
      <c r="AR104" s="93" t="e">
        <f aca="false">VLOOKUP($AG104,$AL$4:$AS$15,4)</f>
        <v>#VALUE!</v>
      </c>
      <c r="AS104" s="92" t="e">
        <f aca="false">(AL104+AM104+AN104)*AR104/(1-AR104)</f>
        <v>#VALUE!</v>
      </c>
      <c r="AT104" s="93" t="e">
        <f aca="false">VLOOKUP(D104,CurveTbl,$AK$6)</f>
        <v>#VALUE!</v>
      </c>
      <c r="AU104" s="93" t="e">
        <f aca="false">(1+$AT104/2)^(-2*($D104-$G$5)/365.25)*$AF104</f>
        <v>#VALUE!</v>
      </c>
      <c r="AV104" s="91" t="e">
        <f aca="false">ROUND(G104*AR104,0)</f>
        <v>#VALUE!</v>
      </c>
      <c r="AW104" s="93" t="e">
        <f aca="false">VLOOKUP($D104,CurveTbl,$AK$8)</f>
        <v>#VALUE!</v>
      </c>
      <c r="AX104" s="93" t="e">
        <f aca="false">VLOOKUP($D104,CurveTbl,$AH$7)</f>
        <v>#VALUE!</v>
      </c>
      <c r="AY104" s="93" t="e">
        <f aca="false">VLOOKUP($D104,CurveTbl,$AH$8)</f>
        <v>#VALUE!</v>
      </c>
      <c r="AZ104" s="93"/>
      <c r="BA104" s="229"/>
      <c r="BB104" s="227" t="e">
        <f aca="false">$H104-$BV104</f>
        <v>#VALUE!</v>
      </c>
      <c r="BC104" s="227" t="e">
        <f aca="false">I104-BW104</f>
        <v>#VALUE!</v>
      </c>
      <c r="BD104" s="93" t="e">
        <f aca="false">N104-BX104</f>
        <v>#VALUE!</v>
      </c>
      <c r="BE104" s="93" t="e">
        <f aca="false">O104-BY104</f>
        <v>#VALUE!</v>
      </c>
      <c r="BF104" s="93" t="e">
        <f aca="false">xSPRDOPT($BW104,$BV104,$CG104,0,$BY104,$BX104,$BZ104,$AJ104,1,4)*$CB104</f>
        <v>#NAME?</v>
      </c>
      <c r="BG104" s="93" t="e">
        <f aca="false">xSPRDOPT($BW104,$BV104,$CG104,0,$BY104,$BX104,$BZ104,$AJ104,1,3)*$CB104</f>
        <v>#NAME?</v>
      </c>
      <c r="BH104" s="93" t="e">
        <f aca="false">IF(OR(BF104&lt;&gt;0,BG104&lt;&gt;0),xSPRDOPT($BW104,$BV104,$CG104,0,$BY104,$BX104,$BZ104,$AJ104,1,12)*$CB104,0)</f>
        <v>#NAME?</v>
      </c>
      <c r="BI104" s="93" t="e">
        <f aca="false">xSPRDOPT($BW104,$BV104,$CG104,2*LN(1+CA104/2),$BY104,$BX104,$BZ104,$AJ104,1,9)</f>
        <v>#NAME?</v>
      </c>
      <c r="BJ104" s="93" t="e">
        <f aca="false">xSPRDOPT($BW104,$BV104,$CG104,0,$BY104,$BX104,$BZ104,$AJ104,1,6)*$CB104</f>
        <v>#NAME?</v>
      </c>
      <c r="BK104" s="93" t="e">
        <f aca="false">xSPRDOPT($BW104,$BV104,$CG104,0,$BY104,$BX104,$BZ104,$AJ104,1,5)*$CB104</f>
        <v>#NAME?</v>
      </c>
      <c r="BL104" s="93" t="e">
        <f aca="false">xSPRDOPT(BW104,BV104,CG104,0,BY104,BX104,BZ104,AJ104,1,2)*CB104</f>
        <v>#NAME?</v>
      </c>
      <c r="BM104" s="93" t="e">
        <f aca="false">xSPRDOPT(BW104,BV104,CG104,0,BY104,BX104,BZ104,AJ104,1,1)*CB104</f>
        <v>#NAME?</v>
      </c>
      <c r="BN104" s="93" t="e">
        <f aca="false">IF(AH104&lt;&gt;0,xSPRDOPT($BW104,$BV104,$CG104,2*LN(1+CA104/2),$BY104,$BX104,$BZ104,$AJ104,1,8)+(AJ104/365.25)*CH104/AH104,0)</f>
        <v>#VALUE!</v>
      </c>
      <c r="BO104" s="93" t="e">
        <f aca="false">xSPRDOPT($BW104,$BV104,$CG104,0,$BY104,$BX104,$BZ104,$AJ104,1,0)</f>
        <v>#NAME?</v>
      </c>
      <c r="BP104" s="93"/>
      <c r="BQ104" s="93"/>
      <c r="BR104" s="93"/>
      <c r="BS104" s="101" t="e">
        <f aca="false">G104*AF104*AH104</f>
        <v>#VALUE!</v>
      </c>
      <c r="BV104" s="230" t="n">
        <v>4.40214035809837</v>
      </c>
      <c r="BW104" s="92" t="n">
        <v>4.4155</v>
      </c>
      <c r="BX104" s="93" t="n">
        <v>0.628251079270582</v>
      </c>
      <c r="BY104" s="93" t="n">
        <v>0.621945092170055</v>
      </c>
      <c r="BZ104" s="93" t="n">
        <v>0.99287864325662</v>
      </c>
      <c r="CA104" s="93" t="n">
        <v>0.068263969545907</v>
      </c>
      <c r="CB104" s="93" t="n">
        <v>0.987217950295506</v>
      </c>
      <c r="CC104" s="227" t="n">
        <v>-0.03</v>
      </c>
      <c r="CD104" s="227" t="n">
        <v>0.06</v>
      </c>
      <c r="CE104" s="227" t="n">
        <v>0.175</v>
      </c>
      <c r="CF104" s="227" t="n">
        <v>-0.0075</v>
      </c>
      <c r="CG104" s="227" t="n">
        <v>0.0192</v>
      </c>
      <c r="CH104" s="227" t="n">
        <v>3.06531173566755</v>
      </c>
      <c r="CI104" s="82" t="n">
        <v>4.248</v>
      </c>
    </row>
    <row r="105" customFormat="false" ht="12.75" hidden="false" customHeight="false" outlineLevel="0" collapsed="false">
      <c r="D105" s="83" t="e">
        <f aca="false">D104+AH104</f>
        <v>#VALUE!</v>
      </c>
      <c r="F105" s="84" t="e">
        <f aca="false">VLOOKUP(AG105,$AL$4:$AS$15,2)</f>
        <v>#VALUE!</v>
      </c>
      <c r="G105" s="84" t="e">
        <f aca="false">F105*$AU105</f>
        <v>#VALUE!</v>
      </c>
      <c r="H105" s="85" t="e">
        <f aca="false">(AL105+AM105+AN105)/(1-(AR105))</f>
        <v>#VALUE!</v>
      </c>
      <c r="I105" s="85" t="e">
        <f aca="false">(AL105+AO105+AP105)</f>
        <v>#VALUE!</v>
      </c>
      <c r="K105" s="85" t="e">
        <f aca="false">MAX(((I105-H105)-AQ105)*AH105*AU105,0)</f>
        <v>#VALUE!</v>
      </c>
      <c r="L105" s="220" t="e">
        <f aca="false">MAX(Q105-K105,0)</f>
        <v>#VALUE!</v>
      </c>
      <c r="M105" s="86"/>
      <c r="N105" s="231" t="e">
        <f aca="false">SQRT(($AX105^2*$AE105+$AW105^2*$AI105)/($AE105+$AI105))</f>
        <v>#VALUE!</v>
      </c>
      <c r="O105" s="231" t="e">
        <f aca="false">SQRT(($AY105^2*$AE105+$AW105^2*$AI105)/($AE105+$AI105))</f>
        <v>#VALUE!</v>
      </c>
      <c r="P105" s="94" t="e">
        <f aca="false">(VLOOKUP(AI105,CorrelationTwo,2)*(AW105^2)*AI105+VLOOKUP(D105,CorrelationOne,$AK$9)*AX105*AY105*AE105)/((AI105+AE105)*O105*N105)</f>
        <v>#VALUE!</v>
      </c>
      <c r="Q105" s="220" t="e">
        <f aca="false">xSPRDOPT(I105,H105,AQ105,0,O105,N105,P105,D105-$G$5,1,0)*AH105*AU105</f>
        <v>#VALUE!</v>
      </c>
      <c r="R105" s="223"/>
      <c r="S105" s="87" t="e">
        <f aca="false">xSPRDOPT(I105,H105,AQ105,AT105,O105,N105,P105,D105-$G$5,1,2)*AF105*F105*AH105</f>
        <v>#VALUE!</v>
      </c>
      <c r="T105" s="87" t="e">
        <f aca="false">xSPRDOPT(I105,H105,AQ105,AT105,O105,N105,P105,D105-$G$5,1,1)*AF105*F105*AH105</f>
        <v>#VALUE!</v>
      </c>
      <c r="U105" s="220"/>
      <c r="V105" s="224" t="e">
        <f aca="false">VLOOKUP($AG105,$AL$4:$AS$15,8)*AH105*AU105</f>
        <v>#VALUE!</v>
      </c>
      <c r="W105" s="224"/>
      <c r="X105" s="225" t="e">
        <f aca="false">((BM105*BC105)+(BL105*BB105))*AH105*F105</f>
        <v>#VALUE!</v>
      </c>
      <c r="Y105" s="225" t="e">
        <f aca="false">($F105*$AH105)*((($BG105/2)*($BC105)^2)+(($BF105/2)*($BB105)^2)+($BH105*$BC105*$BB105))</f>
        <v>#VALUE!</v>
      </c>
      <c r="Z105" s="225" t="e">
        <f aca="false">($BI105*$F105*$AH105*($G$5-$BV$5))/365.25</f>
        <v>#VALUE!</v>
      </c>
      <c r="AA105" s="225" t="e">
        <f aca="false">(($BK105*$BE105)+($BJ105*$BD105))*$F105*$AH105*$AF105</f>
        <v>#VALUE!</v>
      </c>
      <c r="AB105" s="225" t="e">
        <f aca="false">BN105*(AT105-CA105)*F105*AH105</f>
        <v>#VALUE!</v>
      </c>
      <c r="AC105" s="225" t="e">
        <f aca="false">BO105*CB105*F105*AH105*CA105*($G$5-$BV$5)/365.25</f>
        <v>#NAME?</v>
      </c>
      <c r="AE105" s="101" t="n">
        <v>15</v>
      </c>
      <c r="AF105" s="101" t="e">
        <f aca="false">IF(AND(D105&gt;=$G$7,D105&lt;=$G$8),1,0)</f>
        <v>#VALUE!</v>
      </c>
      <c r="AG105" s="101" t="e">
        <f aca="false">MONTH(D105)</f>
        <v>#VALUE!</v>
      </c>
      <c r="AH105" s="101" t="e">
        <f aca="false">(EOMONTH(D105,0)-EOMONTH(D105-DAY(D105),0))*AF105</f>
        <v>#VALUE!</v>
      </c>
      <c r="AI105" s="101" t="e">
        <f aca="false">AI104+AH104</f>
        <v>#VALUE!</v>
      </c>
      <c r="AJ105" s="101" t="e">
        <f aca="false">D105-$BV$5</f>
        <v>#VALUE!</v>
      </c>
      <c r="AK105" s="226" t="e">
        <f aca="false">((AL105+AM105+AN105)/(1-0.03))-(AL105+AM105+AN105)</f>
        <v>#VALUE!</v>
      </c>
      <c r="AL105" s="92" t="e">
        <f aca="false">VLOOKUP($D105,CurveTbl,$AK$4)</f>
        <v>#VALUE!</v>
      </c>
      <c r="AM105" s="227" t="e">
        <f aca="false">VLOOKUP($D105,CurveTbl,$AH$3)</f>
        <v>#VALUE!</v>
      </c>
      <c r="AN105" s="227" t="e">
        <f aca="false">VLOOKUP($D105,CurveTbl,$AH$4)+VLOOKUP($AG105,$AL$3:$AS$15,6)</f>
        <v>#VALUE!</v>
      </c>
      <c r="AO105" s="228" t="e">
        <f aca="false">VLOOKUP($D105,CurveTbl,$AH$5)</f>
        <v>#VALUE!</v>
      </c>
      <c r="AP105" s="227" t="e">
        <f aca="false">VLOOKUP($D105,CurveTbl,$AH$6)+VLOOKUP($AG105,$AL$3:$AS$15,7)</f>
        <v>#VALUE!</v>
      </c>
      <c r="AQ105" s="92" t="e">
        <f aca="false">VLOOKUP($AG105,$AL$4:$AS$15,3)+VLOOKUP($AG105,$AL$4:$AS$15,5)+($AH$10*VLOOKUP(D105,GRITable,2))</f>
        <v>#VALUE!</v>
      </c>
      <c r="AR105" s="93" t="e">
        <f aca="false">VLOOKUP($AG105,$AL$4:$AS$15,4)</f>
        <v>#VALUE!</v>
      </c>
      <c r="AS105" s="92" t="e">
        <f aca="false">(AL105+AM105+AN105)*AR105/(1-AR105)</f>
        <v>#VALUE!</v>
      </c>
      <c r="AT105" s="93" t="e">
        <f aca="false">VLOOKUP(D105,CurveTbl,$AK$6)</f>
        <v>#VALUE!</v>
      </c>
      <c r="AU105" s="93" t="e">
        <f aca="false">(1+$AT105/2)^(-2*($D105-$G$5)/365.25)*$AF105</f>
        <v>#VALUE!</v>
      </c>
      <c r="AV105" s="91" t="e">
        <f aca="false">ROUND(G105*AR105,0)</f>
        <v>#VALUE!</v>
      </c>
      <c r="AW105" s="93" t="e">
        <f aca="false">VLOOKUP($D105,CurveTbl,$AK$8)</f>
        <v>#VALUE!</v>
      </c>
      <c r="AX105" s="93" t="e">
        <f aca="false">VLOOKUP($D105,CurveTbl,$AH$7)</f>
        <v>#VALUE!</v>
      </c>
      <c r="AY105" s="93" t="e">
        <f aca="false">VLOOKUP($D105,CurveTbl,$AH$8)</f>
        <v>#VALUE!</v>
      </c>
      <c r="AZ105" s="93"/>
      <c r="BA105" s="229"/>
      <c r="BB105" s="227" t="e">
        <f aca="false">$H105-$BV105</f>
        <v>#VALUE!</v>
      </c>
      <c r="BC105" s="227" t="e">
        <f aca="false">I105-BW105</f>
        <v>#VALUE!</v>
      </c>
      <c r="BD105" s="93" t="e">
        <f aca="false">N105-BX105</f>
        <v>#VALUE!</v>
      </c>
      <c r="BE105" s="93" t="e">
        <f aca="false">O105-BY105</f>
        <v>#VALUE!</v>
      </c>
      <c r="BF105" s="93" t="e">
        <f aca="false">xSPRDOPT($BW105,$BV105,$CG105,0,$BY105,$BX105,$BZ105,$AJ105,1,4)*$CB105</f>
        <v>#NAME?</v>
      </c>
      <c r="BG105" s="93" t="e">
        <f aca="false">xSPRDOPT($BW105,$BV105,$CG105,0,$BY105,$BX105,$BZ105,$AJ105,1,3)*$CB105</f>
        <v>#NAME?</v>
      </c>
      <c r="BH105" s="93" t="e">
        <f aca="false">IF(OR(BF105&lt;&gt;0,BG105&lt;&gt;0),xSPRDOPT($BW105,$BV105,$CG105,0,$BY105,$BX105,$BZ105,$AJ105,1,12)*$CB105,0)</f>
        <v>#NAME?</v>
      </c>
      <c r="BI105" s="93" t="e">
        <f aca="false">xSPRDOPT($BW105,$BV105,$CG105,2*LN(1+CA105/2),$BY105,$BX105,$BZ105,$AJ105,1,9)</f>
        <v>#NAME?</v>
      </c>
      <c r="BJ105" s="93" t="e">
        <f aca="false">xSPRDOPT($BW105,$BV105,$CG105,0,$BY105,$BX105,$BZ105,$AJ105,1,6)*$CB105</f>
        <v>#NAME?</v>
      </c>
      <c r="BK105" s="93" t="e">
        <f aca="false">xSPRDOPT($BW105,$BV105,$CG105,0,$BY105,$BX105,$BZ105,$AJ105,1,5)*$CB105</f>
        <v>#NAME?</v>
      </c>
      <c r="BL105" s="93" t="e">
        <f aca="false">xSPRDOPT(BW105,BV105,CG105,0,BY105,BX105,BZ105,AJ105,1,2)*CB105</f>
        <v>#NAME?</v>
      </c>
      <c r="BM105" s="93" t="e">
        <f aca="false">xSPRDOPT(BW105,BV105,CG105,0,BY105,BX105,BZ105,AJ105,1,1)*CB105</f>
        <v>#NAME?</v>
      </c>
      <c r="BN105" s="93" t="e">
        <f aca="false">IF(AH105&lt;&gt;0,xSPRDOPT($BW105,$BV105,$CG105,2*LN(1+CA105/2),$BY105,$BX105,$BZ105,$AJ105,1,8)+(AJ105/365.25)*CH105/AH105,0)</f>
        <v>#VALUE!</v>
      </c>
      <c r="BO105" s="93" t="e">
        <f aca="false">xSPRDOPT($BW105,$BV105,$CG105,0,$BY105,$BX105,$BZ105,$AJ105,1,0)</f>
        <v>#NAME?</v>
      </c>
      <c r="BP105" s="93"/>
      <c r="BQ105" s="93"/>
      <c r="BR105" s="93"/>
      <c r="BS105" s="101" t="e">
        <f aca="false">G105*AF105*AH105</f>
        <v>#VALUE!</v>
      </c>
      <c r="BV105" s="230" t="n">
        <v>4.40214035809837</v>
      </c>
      <c r="BW105" s="92" t="n">
        <v>4.4155</v>
      </c>
      <c r="BX105" s="93" t="n">
        <v>0.628251079270582</v>
      </c>
      <c r="BY105" s="93" t="n">
        <v>0.621945092170055</v>
      </c>
      <c r="BZ105" s="93" t="n">
        <v>0.99287864325662</v>
      </c>
      <c r="CA105" s="93" t="n">
        <v>0.068263969545907</v>
      </c>
      <c r="CB105" s="93" t="n">
        <v>0.987217950295506</v>
      </c>
      <c r="CC105" s="227" t="n">
        <v>-0.03</v>
      </c>
      <c r="CD105" s="227" t="n">
        <v>0.06</v>
      </c>
      <c r="CE105" s="227" t="n">
        <v>0.175</v>
      </c>
      <c r="CF105" s="227" t="n">
        <v>-0.0075</v>
      </c>
      <c r="CG105" s="227" t="n">
        <v>0.0192</v>
      </c>
      <c r="CH105" s="227" t="n">
        <v>3.06531173566755</v>
      </c>
      <c r="CI105" s="82" t="n">
        <v>4.248</v>
      </c>
    </row>
    <row r="106" customFormat="false" ht="12.75" hidden="false" customHeight="false" outlineLevel="0" collapsed="false">
      <c r="D106" s="83" t="e">
        <f aca="false">D105+AH105</f>
        <v>#VALUE!</v>
      </c>
      <c r="F106" s="84" t="e">
        <f aca="false">VLOOKUP(AG106,$AL$4:$AS$15,2)</f>
        <v>#VALUE!</v>
      </c>
      <c r="G106" s="84" t="e">
        <f aca="false">F106*$AU106</f>
        <v>#VALUE!</v>
      </c>
      <c r="H106" s="85" t="e">
        <f aca="false">(AL106+AM106+AN106)/(1-(AR106))</f>
        <v>#VALUE!</v>
      </c>
      <c r="I106" s="85" t="e">
        <f aca="false">(AL106+AO106+AP106)</f>
        <v>#VALUE!</v>
      </c>
      <c r="K106" s="85" t="e">
        <f aca="false">MAX(((I106-H106)-AQ106)*AH106*AU106,0)</f>
        <v>#VALUE!</v>
      </c>
      <c r="L106" s="220" t="e">
        <f aca="false">MAX(Q106-K106,0)</f>
        <v>#VALUE!</v>
      </c>
      <c r="M106" s="86"/>
      <c r="N106" s="231" t="e">
        <f aca="false">SQRT(($AX106^2*$AE106+$AW106^2*$AI106)/($AE106+$AI106))</f>
        <v>#VALUE!</v>
      </c>
      <c r="O106" s="231" t="e">
        <f aca="false">SQRT(($AY106^2*$AE106+$AW106^2*$AI106)/($AE106+$AI106))</f>
        <v>#VALUE!</v>
      </c>
      <c r="P106" s="94" t="e">
        <f aca="false">(VLOOKUP(AI106,CorrelationTwo,2)*(AW106^2)*AI106+VLOOKUP(D106,CorrelationOne,$AK$9)*AX106*AY106*AE106)/((AI106+AE106)*O106*N106)</f>
        <v>#VALUE!</v>
      </c>
      <c r="Q106" s="220" t="e">
        <f aca="false">xSPRDOPT(I106,H106,AQ106,0,O106,N106,P106,D106-$G$5,1,0)*AH106*AU106</f>
        <v>#VALUE!</v>
      </c>
      <c r="R106" s="223"/>
      <c r="S106" s="87" t="e">
        <f aca="false">xSPRDOPT(I106,H106,AQ106,AT106,O106,N106,P106,D106-$G$5,1,2)*AF106*F106*AH106</f>
        <v>#VALUE!</v>
      </c>
      <c r="T106" s="87" t="e">
        <f aca="false">xSPRDOPT(I106,H106,AQ106,AT106,O106,N106,P106,D106-$G$5,1,1)*AF106*F106*AH106</f>
        <v>#VALUE!</v>
      </c>
      <c r="U106" s="220"/>
      <c r="V106" s="224" t="e">
        <f aca="false">VLOOKUP($AG106,$AL$4:$AS$15,8)*AH106*AU106</f>
        <v>#VALUE!</v>
      </c>
      <c r="W106" s="224"/>
      <c r="X106" s="225" t="e">
        <f aca="false">((BM106*BC106)+(BL106*BB106))*AH106*F106</f>
        <v>#VALUE!</v>
      </c>
      <c r="Y106" s="225" t="e">
        <f aca="false">($F106*$AH106)*((($BG106/2)*($BC106)^2)+(($BF106/2)*($BB106)^2)+($BH106*$BC106*$BB106))</f>
        <v>#VALUE!</v>
      </c>
      <c r="Z106" s="225" t="e">
        <f aca="false">($BI106*$F106*$AH106*($G$5-$BV$5))/365.25</f>
        <v>#VALUE!</v>
      </c>
      <c r="AA106" s="225" t="e">
        <f aca="false">(($BK106*$BE106)+($BJ106*$BD106))*$F106*$AH106*$AF106</f>
        <v>#VALUE!</v>
      </c>
      <c r="AB106" s="225" t="e">
        <f aca="false">BN106*(AT106-CA106)*F106*AH106</f>
        <v>#VALUE!</v>
      </c>
      <c r="AC106" s="225" t="e">
        <f aca="false">BO106*CB106*F106*AH106*CA106*($G$5-$BV$5)/365.25</f>
        <v>#NAME?</v>
      </c>
      <c r="AE106" s="101" t="n">
        <v>15</v>
      </c>
      <c r="AF106" s="101" t="e">
        <f aca="false">IF(AND(D106&gt;=$G$7,D106&lt;=$G$8),1,0)</f>
        <v>#VALUE!</v>
      </c>
      <c r="AG106" s="101" t="e">
        <f aca="false">MONTH(D106)</f>
        <v>#VALUE!</v>
      </c>
      <c r="AH106" s="101" t="e">
        <f aca="false">(EOMONTH(D106,0)-EOMONTH(D106-DAY(D106),0))*AF106</f>
        <v>#VALUE!</v>
      </c>
      <c r="AI106" s="101" t="e">
        <f aca="false">AI105+AH105</f>
        <v>#VALUE!</v>
      </c>
      <c r="AJ106" s="101" t="e">
        <f aca="false">D106-$BV$5</f>
        <v>#VALUE!</v>
      </c>
      <c r="AK106" s="226" t="e">
        <f aca="false">((AL106+AM106+AN106)/(1-0.03))-(AL106+AM106+AN106)</f>
        <v>#VALUE!</v>
      </c>
      <c r="AL106" s="92" t="e">
        <f aca="false">VLOOKUP($D106,CurveTbl,$AK$4)</f>
        <v>#VALUE!</v>
      </c>
      <c r="AM106" s="227" t="e">
        <f aca="false">VLOOKUP($D106,CurveTbl,$AH$3)</f>
        <v>#VALUE!</v>
      </c>
      <c r="AN106" s="227" t="e">
        <f aca="false">VLOOKUP($D106,CurveTbl,$AH$4)+VLOOKUP($AG106,$AL$3:$AS$15,6)</f>
        <v>#VALUE!</v>
      </c>
      <c r="AO106" s="228" t="e">
        <f aca="false">VLOOKUP($D106,CurveTbl,$AH$5)</f>
        <v>#VALUE!</v>
      </c>
      <c r="AP106" s="227" t="e">
        <f aca="false">VLOOKUP($D106,CurveTbl,$AH$6)+VLOOKUP($AG106,$AL$3:$AS$15,7)</f>
        <v>#VALUE!</v>
      </c>
      <c r="AQ106" s="92" t="e">
        <f aca="false">VLOOKUP($AG106,$AL$4:$AS$15,3)+VLOOKUP($AG106,$AL$4:$AS$15,5)+($AH$10*VLOOKUP(D106,GRITable,2))</f>
        <v>#VALUE!</v>
      </c>
      <c r="AR106" s="93" t="e">
        <f aca="false">VLOOKUP($AG106,$AL$4:$AS$15,4)</f>
        <v>#VALUE!</v>
      </c>
      <c r="AS106" s="92" t="e">
        <f aca="false">(AL106+AM106+AN106)*AR106/(1-AR106)</f>
        <v>#VALUE!</v>
      </c>
      <c r="AT106" s="93" t="e">
        <f aca="false">VLOOKUP(D106,CurveTbl,$AK$6)</f>
        <v>#VALUE!</v>
      </c>
      <c r="AU106" s="93" t="e">
        <f aca="false">(1+$AT106/2)^(-2*($D106-$G$5)/365.25)*$AF106</f>
        <v>#VALUE!</v>
      </c>
      <c r="AV106" s="91" t="e">
        <f aca="false">ROUND(G106*AR106,0)</f>
        <v>#VALUE!</v>
      </c>
      <c r="AW106" s="93" t="e">
        <f aca="false">VLOOKUP($D106,CurveTbl,$AK$8)</f>
        <v>#VALUE!</v>
      </c>
      <c r="AX106" s="93" t="e">
        <f aca="false">VLOOKUP($D106,CurveTbl,$AH$7)</f>
        <v>#VALUE!</v>
      </c>
      <c r="AY106" s="93" t="e">
        <f aca="false">VLOOKUP($D106,CurveTbl,$AH$8)</f>
        <v>#VALUE!</v>
      </c>
      <c r="AZ106" s="93"/>
      <c r="BA106" s="229"/>
      <c r="BB106" s="227" t="e">
        <f aca="false">$H106-$BV106</f>
        <v>#VALUE!</v>
      </c>
      <c r="BC106" s="227" t="e">
        <f aca="false">I106-BW106</f>
        <v>#VALUE!</v>
      </c>
      <c r="BD106" s="93" t="e">
        <f aca="false">N106-BX106</f>
        <v>#VALUE!</v>
      </c>
      <c r="BE106" s="93" t="e">
        <f aca="false">O106-BY106</f>
        <v>#VALUE!</v>
      </c>
      <c r="BF106" s="93" t="e">
        <f aca="false">xSPRDOPT($BW106,$BV106,$CG106,0,$BY106,$BX106,$BZ106,$AJ106,1,4)*$CB106</f>
        <v>#NAME?</v>
      </c>
      <c r="BG106" s="93" t="e">
        <f aca="false">xSPRDOPT($BW106,$BV106,$CG106,0,$BY106,$BX106,$BZ106,$AJ106,1,3)*$CB106</f>
        <v>#NAME?</v>
      </c>
      <c r="BH106" s="93" t="e">
        <f aca="false">IF(OR(BF106&lt;&gt;0,BG106&lt;&gt;0),xSPRDOPT($BW106,$BV106,$CG106,0,$BY106,$BX106,$BZ106,$AJ106,1,12)*$CB106,0)</f>
        <v>#NAME?</v>
      </c>
      <c r="BI106" s="93" t="e">
        <f aca="false">xSPRDOPT($BW106,$BV106,$CG106,2*LN(1+CA106/2),$BY106,$BX106,$BZ106,$AJ106,1,9)</f>
        <v>#NAME?</v>
      </c>
      <c r="BJ106" s="93" t="e">
        <f aca="false">xSPRDOPT($BW106,$BV106,$CG106,0,$BY106,$BX106,$BZ106,$AJ106,1,6)*$CB106</f>
        <v>#NAME?</v>
      </c>
      <c r="BK106" s="93" t="e">
        <f aca="false">xSPRDOPT($BW106,$BV106,$CG106,0,$BY106,$BX106,$BZ106,$AJ106,1,5)*$CB106</f>
        <v>#NAME?</v>
      </c>
      <c r="BL106" s="93" t="e">
        <f aca="false">xSPRDOPT(BW106,BV106,CG106,0,BY106,BX106,BZ106,AJ106,1,2)*CB106</f>
        <v>#NAME?</v>
      </c>
      <c r="BM106" s="93" t="e">
        <f aca="false">xSPRDOPT(BW106,BV106,CG106,0,BY106,BX106,BZ106,AJ106,1,1)*CB106</f>
        <v>#NAME?</v>
      </c>
      <c r="BN106" s="93" t="e">
        <f aca="false">IF(AH106&lt;&gt;0,xSPRDOPT($BW106,$BV106,$CG106,2*LN(1+CA106/2),$BY106,$BX106,$BZ106,$AJ106,1,8)+(AJ106/365.25)*CH106/AH106,0)</f>
        <v>#VALUE!</v>
      </c>
      <c r="BO106" s="93" t="e">
        <f aca="false">xSPRDOPT($BW106,$BV106,$CG106,0,$BY106,$BX106,$BZ106,$AJ106,1,0)</f>
        <v>#NAME?</v>
      </c>
      <c r="BP106" s="93"/>
      <c r="BQ106" s="93"/>
      <c r="BR106" s="93"/>
      <c r="BS106" s="101" t="e">
        <f aca="false">G106*AF106*AH106</f>
        <v>#VALUE!</v>
      </c>
      <c r="BV106" s="230" t="n">
        <v>4.40214035809837</v>
      </c>
      <c r="BW106" s="92" t="n">
        <v>4.4155</v>
      </c>
      <c r="BX106" s="93" t="n">
        <v>0.628251079270582</v>
      </c>
      <c r="BY106" s="93" t="n">
        <v>0.621945092170055</v>
      </c>
      <c r="BZ106" s="93" t="n">
        <v>0.99287864325662</v>
      </c>
      <c r="CA106" s="93" t="n">
        <v>0.068263969545907</v>
      </c>
      <c r="CB106" s="93" t="n">
        <v>0.987217950295506</v>
      </c>
      <c r="CC106" s="227" t="n">
        <v>-0.03</v>
      </c>
      <c r="CD106" s="227" t="n">
        <v>0.06</v>
      </c>
      <c r="CE106" s="227" t="n">
        <v>0.175</v>
      </c>
      <c r="CF106" s="227" t="n">
        <v>-0.0075</v>
      </c>
      <c r="CG106" s="227" t="n">
        <v>0.0192</v>
      </c>
      <c r="CH106" s="227" t="n">
        <v>3.06531173566755</v>
      </c>
      <c r="CI106" s="82" t="n">
        <v>4.248</v>
      </c>
    </row>
    <row r="107" customFormat="false" ht="12.75" hidden="false" customHeight="false" outlineLevel="0" collapsed="false">
      <c r="D107" s="83" t="e">
        <f aca="false">D106+AH106</f>
        <v>#VALUE!</v>
      </c>
      <c r="F107" s="84" t="e">
        <f aca="false">VLOOKUP(AG107,$AL$4:$AS$15,2)</f>
        <v>#VALUE!</v>
      </c>
      <c r="G107" s="84" t="e">
        <f aca="false">F107*$AU107</f>
        <v>#VALUE!</v>
      </c>
      <c r="H107" s="85" t="e">
        <f aca="false">(AL107+AM107+AN107)/(1-(AR107))</f>
        <v>#VALUE!</v>
      </c>
      <c r="I107" s="85" t="e">
        <f aca="false">(AL107+AO107+AP107)</f>
        <v>#VALUE!</v>
      </c>
      <c r="K107" s="85" t="e">
        <f aca="false">MAX(((I107-H107)-AQ107)*AH107*AU107,0)</f>
        <v>#VALUE!</v>
      </c>
      <c r="L107" s="220" t="e">
        <f aca="false">MAX(Q107-K107,0)</f>
        <v>#VALUE!</v>
      </c>
      <c r="M107" s="86"/>
      <c r="N107" s="231" t="e">
        <f aca="false">SQRT(($AX107^2*$AE107+$AW107^2*$AI107)/($AE107+$AI107))</f>
        <v>#VALUE!</v>
      </c>
      <c r="O107" s="231" t="e">
        <f aca="false">SQRT(($AY107^2*$AE107+$AW107^2*$AI107)/($AE107+$AI107))</f>
        <v>#VALUE!</v>
      </c>
      <c r="P107" s="94" t="e">
        <f aca="false">(VLOOKUP(AI107,CorrelationTwo,2)*(AW107^2)*AI107+VLOOKUP(D107,CorrelationOne,$AK$9)*AX107*AY107*AE107)/((AI107+AE107)*O107*N107)</f>
        <v>#VALUE!</v>
      </c>
      <c r="Q107" s="220" t="e">
        <f aca="false">xSPRDOPT(I107,H107,AQ107,0,O107,N107,P107,D107-$G$5,1,0)*AH107*AU107</f>
        <v>#VALUE!</v>
      </c>
      <c r="R107" s="223"/>
      <c r="S107" s="87" t="e">
        <f aca="false">xSPRDOPT(I107,H107,AQ107,AT107,O107,N107,P107,D107-$G$5,1,2)*AF107*F107*AH107</f>
        <v>#VALUE!</v>
      </c>
      <c r="T107" s="87" t="e">
        <f aca="false">xSPRDOPT(I107,H107,AQ107,AT107,O107,N107,P107,D107-$G$5,1,1)*AF107*F107*AH107</f>
        <v>#VALUE!</v>
      </c>
      <c r="U107" s="220"/>
      <c r="V107" s="224" t="e">
        <f aca="false">VLOOKUP($AG107,$AL$4:$AS$15,8)*AH107*AU107</f>
        <v>#VALUE!</v>
      </c>
      <c r="W107" s="224"/>
      <c r="X107" s="225" t="e">
        <f aca="false">((BM107*BC107)+(BL107*BB107))*AH107*F107</f>
        <v>#VALUE!</v>
      </c>
      <c r="Y107" s="225" t="e">
        <f aca="false">($F107*$AH107)*((($BG107/2)*($BC107)^2)+(($BF107/2)*($BB107)^2)+($BH107*$BC107*$BB107))</f>
        <v>#VALUE!</v>
      </c>
      <c r="Z107" s="225" t="e">
        <f aca="false">($BI107*$F107*$AH107*($G$5-$BV$5))/365.25</f>
        <v>#VALUE!</v>
      </c>
      <c r="AA107" s="225" t="e">
        <f aca="false">(($BK107*$BE107)+($BJ107*$BD107))*$F107*$AH107*$AF107</f>
        <v>#VALUE!</v>
      </c>
      <c r="AB107" s="225" t="e">
        <f aca="false">BN107*(AT107-CA107)*F107*AH107</f>
        <v>#VALUE!</v>
      </c>
      <c r="AC107" s="225" t="e">
        <f aca="false">BO107*CB107*F107*AH107*CA107*($G$5-$BV$5)/365.25</f>
        <v>#NAME?</v>
      </c>
      <c r="AE107" s="101" t="n">
        <v>15</v>
      </c>
      <c r="AF107" s="101" t="e">
        <f aca="false">IF(AND(D107&gt;=$G$7,D107&lt;=$G$8),1,0)</f>
        <v>#VALUE!</v>
      </c>
      <c r="AG107" s="101" t="e">
        <f aca="false">MONTH(D107)</f>
        <v>#VALUE!</v>
      </c>
      <c r="AH107" s="101" t="e">
        <f aca="false">(EOMONTH(D107,0)-EOMONTH(D107-DAY(D107),0))*AF107</f>
        <v>#VALUE!</v>
      </c>
      <c r="AI107" s="101" t="e">
        <f aca="false">AI106+AH106</f>
        <v>#VALUE!</v>
      </c>
      <c r="AJ107" s="101" t="e">
        <f aca="false">D107-$BV$5</f>
        <v>#VALUE!</v>
      </c>
      <c r="AK107" s="226" t="e">
        <f aca="false">((AL107+AM107+AN107)/(1-0.03))-(AL107+AM107+AN107)</f>
        <v>#VALUE!</v>
      </c>
      <c r="AL107" s="92" t="e">
        <f aca="false">VLOOKUP($D107,CurveTbl,$AK$4)</f>
        <v>#VALUE!</v>
      </c>
      <c r="AM107" s="227" t="e">
        <f aca="false">VLOOKUP($D107,CurveTbl,$AH$3)</f>
        <v>#VALUE!</v>
      </c>
      <c r="AN107" s="227" t="e">
        <f aca="false">VLOOKUP($D107,CurveTbl,$AH$4)+VLOOKUP($AG107,$AL$3:$AS$15,6)</f>
        <v>#VALUE!</v>
      </c>
      <c r="AO107" s="228" t="e">
        <f aca="false">VLOOKUP($D107,CurveTbl,$AH$5)</f>
        <v>#VALUE!</v>
      </c>
      <c r="AP107" s="227" t="e">
        <f aca="false">VLOOKUP($D107,CurveTbl,$AH$6)+VLOOKUP($AG107,$AL$3:$AS$15,7)</f>
        <v>#VALUE!</v>
      </c>
      <c r="AQ107" s="92" t="e">
        <f aca="false">VLOOKUP($AG107,$AL$4:$AS$15,3)+VLOOKUP($AG107,$AL$4:$AS$15,5)+($AH$10*VLOOKUP(D107,GRITable,2))</f>
        <v>#VALUE!</v>
      </c>
      <c r="AR107" s="93" t="e">
        <f aca="false">VLOOKUP($AG107,$AL$4:$AS$15,4)</f>
        <v>#VALUE!</v>
      </c>
      <c r="AS107" s="92" t="e">
        <f aca="false">(AL107+AM107+AN107)*AR107/(1-AR107)</f>
        <v>#VALUE!</v>
      </c>
      <c r="AT107" s="93" t="e">
        <f aca="false">VLOOKUP(D107,CurveTbl,$AK$6)</f>
        <v>#VALUE!</v>
      </c>
      <c r="AU107" s="93" t="e">
        <f aca="false">(1+$AT107/2)^(-2*($D107-$G$5)/365.25)*$AF107</f>
        <v>#VALUE!</v>
      </c>
      <c r="AV107" s="91" t="e">
        <f aca="false">ROUND(G107*AR107,0)</f>
        <v>#VALUE!</v>
      </c>
      <c r="AW107" s="93" t="e">
        <f aca="false">VLOOKUP($D107,CurveTbl,$AK$8)</f>
        <v>#VALUE!</v>
      </c>
      <c r="AX107" s="93" t="e">
        <f aca="false">VLOOKUP($D107,CurveTbl,$AH$7)</f>
        <v>#VALUE!</v>
      </c>
      <c r="AY107" s="93" t="e">
        <f aca="false">VLOOKUP($D107,CurveTbl,$AH$8)</f>
        <v>#VALUE!</v>
      </c>
      <c r="AZ107" s="93"/>
      <c r="BA107" s="229"/>
      <c r="BB107" s="227" t="e">
        <f aca="false">$H107-$BV107</f>
        <v>#VALUE!</v>
      </c>
      <c r="BC107" s="227" t="e">
        <f aca="false">I107-BW107</f>
        <v>#VALUE!</v>
      </c>
      <c r="BD107" s="93" t="e">
        <f aca="false">N107-BX107</f>
        <v>#VALUE!</v>
      </c>
      <c r="BE107" s="93" t="e">
        <f aca="false">O107-BY107</f>
        <v>#VALUE!</v>
      </c>
      <c r="BF107" s="93" t="e">
        <f aca="false">xSPRDOPT($BW107,$BV107,$CG107,0,$BY107,$BX107,$BZ107,$AJ107,1,4)*$CB107</f>
        <v>#NAME?</v>
      </c>
      <c r="BG107" s="93" t="e">
        <f aca="false">xSPRDOPT($BW107,$BV107,$CG107,0,$BY107,$BX107,$BZ107,$AJ107,1,3)*$CB107</f>
        <v>#NAME?</v>
      </c>
      <c r="BH107" s="93" t="e">
        <f aca="false">IF(OR(BF107&lt;&gt;0,BG107&lt;&gt;0),xSPRDOPT($BW107,$BV107,$CG107,0,$BY107,$BX107,$BZ107,$AJ107,1,12)*$CB107,0)</f>
        <v>#NAME?</v>
      </c>
      <c r="BI107" s="93" t="e">
        <f aca="false">xSPRDOPT($BW107,$BV107,$CG107,2*LN(1+CA107/2),$BY107,$BX107,$BZ107,$AJ107,1,9)</f>
        <v>#NAME?</v>
      </c>
      <c r="BJ107" s="93" t="e">
        <f aca="false">xSPRDOPT($BW107,$BV107,$CG107,0,$BY107,$BX107,$BZ107,$AJ107,1,6)*$CB107</f>
        <v>#NAME?</v>
      </c>
      <c r="BK107" s="93" t="e">
        <f aca="false">xSPRDOPT($BW107,$BV107,$CG107,0,$BY107,$BX107,$BZ107,$AJ107,1,5)*$CB107</f>
        <v>#NAME?</v>
      </c>
      <c r="BL107" s="93" t="e">
        <f aca="false">xSPRDOPT(BW107,BV107,CG107,0,BY107,BX107,BZ107,AJ107,1,2)*CB107</f>
        <v>#NAME?</v>
      </c>
      <c r="BM107" s="93" t="e">
        <f aca="false">xSPRDOPT(BW107,BV107,CG107,0,BY107,BX107,BZ107,AJ107,1,1)*CB107</f>
        <v>#NAME?</v>
      </c>
      <c r="BN107" s="93" t="e">
        <f aca="false">IF(AH107&lt;&gt;0,xSPRDOPT($BW107,$BV107,$CG107,2*LN(1+CA107/2),$BY107,$BX107,$BZ107,$AJ107,1,8)+(AJ107/365.25)*CH107/AH107,0)</f>
        <v>#VALUE!</v>
      </c>
      <c r="BO107" s="93" t="e">
        <f aca="false">xSPRDOPT($BW107,$BV107,$CG107,0,$BY107,$BX107,$BZ107,$AJ107,1,0)</f>
        <v>#NAME?</v>
      </c>
      <c r="BP107" s="93"/>
      <c r="BQ107" s="93"/>
      <c r="BR107" s="93"/>
      <c r="BS107" s="101" t="e">
        <f aca="false">G107*AF107*AH107</f>
        <v>#VALUE!</v>
      </c>
      <c r="BV107" s="230" t="n">
        <v>4.40214035809837</v>
      </c>
      <c r="BW107" s="92" t="n">
        <v>4.4155</v>
      </c>
      <c r="BX107" s="93" t="n">
        <v>0.628251079270582</v>
      </c>
      <c r="BY107" s="93" t="n">
        <v>0.621945092170055</v>
      </c>
      <c r="BZ107" s="93" t="n">
        <v>0.99287864325662</v>
      </c>
      <c r="CA107" s="93" t="n">
        <v>0.068263969545907</v>
      </c>
      <c r="CB107" s="93" t="n">
        <v>0.987217950295506</v>
      </c>
      <c r="CC107" s="227" t="n">
        <v>-0.03</v>
      </c>
      <c r="CD107" s="227" t="n">
        <v>0.06</v>
      </c>
      <c r="CE107" s="227" t="n">
        <v>0.175</v>
      </c>
      <c r="CF107" s="227" t="n">
        <v>-0.0075</v>
      </c>
      <c r="CG107" s="227" t="n">
        <v>0.0192</v>
      </c>
      <c r="CH107" s="227" t="n">
        <v>3.06531173566755</v>
      </c>
      <c r="CI107" s="82" t="n">
        <v>4.248</v>
      </c>
    </row>
    <row r="108" customFormat="false" ht="12.75" hidden="false" customHeight="false" outlineLevel="0" collapsed="false">
      <c r="D108" s="83" t="e">
        <f aca="false">D107+AH107</f>
        <v>#VALUE!</v>
      </c>
      <c r="F108" s="84" t="e">
        <f aca="false">VLOOKUP(AG108,$AL$4:$AS$15,2)</f>
        <v>#VALUE!</v>
      </c>
      <c r="G108" s="84" t="e">
        <f aca="false">F108*$AU108</f>
        <v>#VALUE!</v>
      </c>
      <c r="H108" s="85" t="e">
        <f aca="false">(AL108+AM108+AN108)/(1-(AR108))</f>
        <v>#VALUE!</v>
      </c>
      <c r="I108" s="85" t="e">
        <f aca="false">(AL108+AO108+AP108)</f>
        <v>#VALUE!</v>
      </c>
      <c r="K108" s="85" t="e">
        <f aca="false">MAX(((I108-H108)-AQ108)*AH108*AU108,0)</f>
        <v>#VALUE!</v>
      </c>
      <c r="L108" s="220" t="e">
        <f aca="false">MAX(Q108-K108,0)</f>
        <v>#VALUE!</v>
      </c>
      <c r="M108" s="86"/>
      <c r="N108" s="231" t="e">
        <f aca="false">SQRT(($AX108^2*$AE108+$AW108^2*$AI108)/($AE108+$AI108))</f>
        <v>#VALUE!</v>
      </c>
      <c r="O108" s="231" t="e">
        <f aca="false">SQRT(($AY108^2*$AE108+$AW108^2*$AI108)/($AE108+$AI108))</f>
        <v>#VALUE!</v>
      </c>
      <c r="P108" s="94" t="e">
        <f aca="false">(VLOOKUP(AI108,CorrelationTwo,2)*(AW108^2)*AI108+VLOOKUP(D108,CorrelationOne,$AK$9)*AX108*AY108*AE108)/((AI108+AE108)*O108*N108)</f>
        <v>#VALUE!</v>
      </c>
      <c r="Q108" s="220" t="e">
        <f aca="false">xSPRDOPT(I108,H108,AQ108,0,O108,N108,P108,D108-$G$5,1,0)*AH108*AU108</f>
        <v>#VALUE!</v>
      </c>
      <c r="R108" s="223"/>
      <c r="S108" s="87" t="e">
        <f aca="false">xSPRDOPT(I108,H108,AQ108,AT108,O108,N108,P108,D108-$G$5,1,2)*AF108*F108*AH108</f>
        <v>#VALUE!</v>
      </c>
      <c r="T108" s="87" t="e">
        <f aca="false">xSPRDOPT(I108,H108,AQ108,AT108,O108,N108,P108,D108-$G$5,1,1)*AF108*F108*AH108</f>
        <v>#VALUE!</v>
      </c>
      <c r="U108" s="220"/>
      <c r="V108" s="224" t="e">
        <f aca="false">VLOOKUP($AG108,$AL$4:$AS$15,8)*AH108*AU108</f>
        <v>#VALUE!</v>
      </c>
      <c r="W108" s="224"/>
      <c r="X108" s="225" t="e">
        <f aca="false">((BM108*BC108)+(BL108*BB108))*AH108*F108</f>
        <v>#VALUE!</v>
      </c>
      <c r="Y108" s="225" t="e">
        <f aca="false">($F108*$AH108)*((($BG108/2)*($BC108)^2)+(($BF108/2)*($BB108)^2)+($BH108*$BC108*$BB108))</f>
        <v>#VALUE!</v>
      </c>
      <c r="Z108" s="225" t="e">
        <f aca="false">($BI108*$F108*$AH108*($G$5-$BV$5))/365.25</f>
        <v>#VALUE!</v>
      </c>
      <c r="AA108" s="225" t="e">
        <f aca="false">(($BK108*$BE108)+($BJ108*$BD108))*$F108*$AH108*$AF108</f>
        <v>#VALUE!</v>
      </c>
      <c r="AB108" s="225" t="e">
        <f aca="false">BN108*(AT108-CA108)*F108*AH108</f>
        <v>#VALUE!</v>
      </c>
      <c r="AC108" s="225" t="e">
        <f aca="false">BO108*CB108*F108*AH108*CA108*($G$5-$BV$5)/365.25</f>
        <v>#NAME?</v>
      </c>
      <c r="AE108" s="101" t="n">
        <v>15</v>
      </c>
      <c r="AF108" s="101" t="e">
        <f aca="false">IF(AND(D108&gt;=$G$7,D108&lt;=$G$8),1,0)</f>
        <v>#VALUE!</v>
      </c>
      <c r="AG108" s="101" t="e">
        <f aca="false">MONTH(D108)</f>
        <v>#VALUE!</v>
      </c>
      <c r="AH108" s="101" t="e">
        <f aca="false">(EOMONTH(D108,0)-EOMONTH(D108-DAY(D108),0))*AF108</f>
        <v>#VALUE!</v>
      </c>
      <c r="AI108" s="101" t="e">
        <f aca="false">AI107+AH107</f>
        <v>#VALUE!</v>
      </c>
      <c r="AJ108" s="101" t="e">
        <f aca="false">D108-$BV$5</f>
        <v>#VALUE!</v>
      </c>
      <c r="AK108" s="226" t="e">
        <f aca="false">((AL108+AM108+AN108)/(1-0.03))-(AL108+AM108+AN108)</f>
        <v>#VALUE!</v>
      </c>
      <c r="AL108" s="92" t="e">
        <f aca="false">VLOOKUP($D108,CurveTbl,$AK$4)</f>
        <v>#VALUE!</v>
      </c>
      <c r="AM108" s="227" t="e">
        <f aca="false">VLOOKUP($D108,CurveTbl,$AH$3)</f>
        <v>#VALUE!</v>
      </c>
      <c r="AN108" s="227" t="e">
        <f aca="false">VLOOKUP($D108,CurveTbl,$AH$4)+VLOOKUP($AG108,$AL$3:$AS$15,6)</f>
        <v>#VALUE!</v>
      </c>
      <c r="AO108" s="228" t="e">
        <f aca="false">VLOOKUP($D108,CurveTbl,$AH$5)</f>
        <v>#VALUE!</v>
      </c>
      <c r="AP108" s="227" t="e">
        <f aca="false">VLOOKUP($D108,CurveTbl,$AH$6)+VLOOKUP($AG108,$AL$3:$AS$15,7)</f>
        <v>#VALUE!</v>
      </c>
      <c r="AQ108" s="92" t="e">
        <f aca="false">VLOOKUP($AG108,$AL$4:$AS$15,3)+VLOOKUP($AG108,$AL$4:$AS$15,5)+($AH$10*VLOOKUP(D108,GRITable,2))</f>
        <v>#VALUE!</v>
      </c>
      <c r="AR108" s="93" t="e">
        <f aca="false">VLOOKUP($AG108,$AL$4:$AS$15,4)</f>
        <v>#VALUE!</v>
      </c>
      <c r="AS108" s="92" t="e">
        <f aca="false">(AL108+AM108+AN108)*AR108/(1-AR108)</f>
        <v>#VALUE!</v>
      </c>
      <c r="AT108" s="93" t="e">
        <f aca="false">VLOOKUP(D108,CurveTbl,$AK$6)</f>
        <v>#VALUE!</v>
      </c>
      <c r="AU108" s="93" t="e">
        <f aca="false">(1+$AT108/2)^(-2*($D108-$G$5)/365.25)*$AF108</f>
        <v>#VALUE!</v>
      </c>
      <c r="AV108" s="91" t="e">
        <f aca="false">ROUND(G108*AR108,0)</f>
        <v>#VALUE!</v>
      </c>
      <c r="AW108" s="93" t="e">
        <f aca="false">VLOOKUP($D108,CurveTbl,$AK$8)</f>
        <v>#VALUE!</v>
      </c>
      <c r="AX108" s="93" t="e">
        <f aca="false">VLOOKUP($D108,CurveTbl,$AH$7)</f>
        <v>#VALUE!</v>
      </c>
      <c r="AY108" s="93" t="e">
        <f aca="false">VLOOKUP($D108,CurveTbl,$AH$8)</f>
        <v>#VALUE!</v>
      </c>
      <c r="AZ108" s="93"/>
      <c r="BA108" s="229"/>
      <c r="BB108" s="227" t="e">
        <f aca="false">$H108-$BV108</f>
        <v>#VALUE!</v>
      </c>
      <c r="BC108" s="227" t="e">
        <f aca="false">I108-BW108</f>
        <v>#VALUE!</v>
      </c>
      <c r="BD108" s="93" t="e">
        <f aca="false">N108-BX108</f>
        <v>#VALUE!</v>
      </c>
      <c r="BE108" s="93" t="e">
        <f aca="false">O108-BY108</f>
        <v>#VALUE!</v>
      </c>
      <c r="BF108" s="93" t="e">
        <f aca="false">xSPRDOPT($BW108,$BV108,$CG108,0,$BY108,$BX108,$BZ108,$AJ108,1,4)*$CB108</f>
        <v>#NAME?</v>
      </c>
      <c r="BG108" s="93" t="e">
        <f aca="false">xSPRDOPT($BW108,$BV108,$CG108,0,$BY108,$BX108,$BZ108,$AJ108,1,3)*$CB108</f>
        <v>#NAME?</v>
      </c>
      <c r="BH108" s="93" t="e">
        <f aca="false">IF(OR(BF108&lt;&gt;0,BG108&lt;&gt;0),xSPRDOPT($BW108,$BV108,$CG108,0,$BY108,$BX108,$BZ108,$AJ108,1,12)*$CB108,0)</f>
        <v>#NAME?</v>
      </c>
      <c r="BI108" s="93" t="e">
        <f aca="false">xSPRDOPT($BW108,$BV108,$CG108,2*LN(1+CA108/2),$BY108,$BX108,$BZ108,$AJ108,1,9)</f>
        <v>#NAME?</v>
      </c>
      <c r="BJ108" s="93" t="e">
        <f aca="false">xSPRDOPT($BW108,$BV108,$CG108,0,$BY108,$BX108,$BZ108,$AJ108,1,6)*$CB108</f>
        <v>#NAME?</v>
      </c>
      <c r="BK108" s="93" t="e">
        <f aca="false">xSPRDOPT($BW108,$BV108,$CG108,0,$BY108,$BX108,$BZ108,$AJ108,1,5)*$CB108</f>
        <v>#NAME?</v>
      </c>
      <c r="BL108" s="93" t="e">
        <f aca="false">xSPRDOPT(BW108,BV108,CG108,0,BY108,BX108,BZ108,AJ108,1,2)*CB108</f>
        <v>#NAME?</v>
      </c>
      <c r="BM108" s="93" t="e">
        <f aca="false">xSPRDOPT(BW108,BV108,CG108,0,BY108,BX108,BZ108,AJ108,1,1)*CB108</f>
        <v>#NAME?</v>
      </c>
      <c r="BN108" s="93" t="e">
        <f aca="false">IF(AH108&lt;&gt;0,xSPRDOPT($BW108,$BV108,$CG108,2*LN(1+CA108/2),$BY108,$BX108,$BZ108,$AJ108,1,8)+(AJ108/365.25)*CH108/AH108,0)</f>
        <v>#VALUE!</v>
      </c>
      <c r="BO108" s="93" t="e">
        <f aca="false">xSPRDOPT($BW108,$BV108,$CG108,0,$BY108,$BX108,$BZ108,$AJ108,1,0)</f>
        <v>#NAME?</v>
      </c>
      <c r="BP108" s="93"/>
      <c r="BQ108" s="93"/>
      <c r="BR108" s="93"/>
      <c r="BS108" s="101" t="e">
        <f aca="false">G108*AF108*AH108</f>
        <v>#VALUE!</v>
      </c>
      <c r="BV108" s="230" t="n">
        <v>4.40214035809837</v>
      </c>
      <c r="BW108" s="92" t="n">
        <v>4.4155</v>
      </c>
      <c r="BX108" s="93" t="n">
        <v>0.628251079270582</v>
      </c>
      <c r="BY108" s="93" t="n">
        <v>0.621945092170055</v>
      </c>
      <c r="BZ108" s="93" t="n">
        <v>0.99287864325662</v>
      </c>
      <c r="CA108" s="93" t="n">
        <v>0.068263969545907</v>
      </c>
      <c r="CB108" s="93" t="n">
        <v>0.987217950295506</v>
      </c>
      <c r="CC108" s="227" t="n">
        <v>-0.03</v>
      </c>
      <c r="CD108" s="227" t="n">
        <v>0.06</v>
      </c>
      <c r="CE108" s="227" t="n">
        <v>0.175</v>
      </c>
      <c r="CF108" s="227" t="n">
        <v>-0.0075</v>
      </c>
      <c r="CG108" s="227" t="n">
        <v>0.0192</v>
      </c>
      <c r="CH108" s="227" t="n">
        <v>3.06531173566755</v>
      </c>
      <c r="CI108" s="82" t="n">
        <v>4.248</v>
      </c>
    </row>
    <row r="109" customFormat="false" ht="12.75" hidden="false" customHeight="false" outlineLevel="0" collapsed="false">
      <c r="D109" s="83" t="e">
        <f aca="false">D108+AH108</f>
        <v>#VALUE!</v>
      </c>
      <c r="F109" s="84" t="e">
        <f aca="false">VLOOKUP(AG109,$AL$4:$AS$15,2)</f>
        <v>#VALUE!</v>
      </c>
      <c r="G109" s="84" t="e">
        <f aca="false">F109*$AU109</f>
        <v>#VALUE!</v>
      </c>
      <c r="H109" s="85" t="e">
        <f aca="false">(AL109+AM109+AN109)/(1-(AR109))</f>
        <v>#VALUE!</v>
      </c>
      <c r="I109" s="85" t="e">
        <f aca="false">(AL109+AO109+AP109)</f>
        <v>#VALUE!</v>
      </c>
      <c r="K109" s="85" t="e">
        <f aca="false">MAX(((I109-H109)-AQ109)*AH109*AU109,0)</f>
        <v>#VALUE!</v>
      </c>
      <c r="L109" s="220" t="e">
        <f aca="false">MAX(Q109-K109,0)</f>
        <v>#VALUE!</v>
      </c>
      <c r="M109" s="86"/>
      <c r="N109" s="231" t="e">
        <f aca="false">SQRT(($AX109^2*$AE109+$AW109^2*$AI109)/($AE109+$AI109))</f>
        <v>#VALUE!</v>
      </c>
      <c r="O109" s="231" t="e">
        <f aca="false">SQRT(($AY109^2*$AE109+$AW109^2*$AI109)/($AE109+$AI109))</f>
        <v>#VALUE!</v>
      </c>
      <c r="P109" s="94" t="e">
        <f aca="false">(VLOOKUP(AI109,CorrelationTwo,2)*(AW109^2)*AI109+VLOOKUP(D109,CorrelationOne,$AK$9)*AX109*AY109*AE109)/((AI109+AE109)*O109*N109)</f>
        <v>#VALUE!</v>
      </c>
      <c r="Q109" s="220" t="e">
        <f aca="false">xSPRDOPT(I109,H109,AQ109,0,O109,N109,P109,D109-$G$5,1,0)*AH109*AU109</f>
        <v>#VALUE!</v>
      </c>
      <c r="R109" s="223"/>
      <c r="S109" s="87" t="e">
        <f aca="false">xSPRDOPT(I109,H109,AQ109,AT109,O109,N109,P109,D109-$G$5,1,2)*AF109*F109*AH109</f>
        <v>#VALUE!</v>
      </c>
      <c r="T109" s="87" t="e">
        <f aca="false">xSPRDOPT(I109,H109,AQ109,AT109,O109,N109,P109,D109-$G$5,1,1)*AF109*F109*AH109</f>
        <v>#VALUE!</v>
      </c>
      <c r="U109" s="220"/>
      <c r="V109" s="224" t="e">
        <f aca="false">VLOOKUP($AG109,$AL$4:$AS$15,8)*AH109*AU109</f>
        <v>#VALUE!</v>
      </c>
      <c r="W109" s="224"/>
      <c r="X109" s="225" t="e">
        <f aca="false">((BM109*BC109)+(BL109*BB109))*AH109*F109</f>
        <v>#VALUE!</v>
      </c>
      <c r="Y109" s="225" t="e">
        <f aca="false">($F109*$AH109)*((($BG109/2)*($BC109)^2)+(($BF109/2)*($BB109)^2)+($BH109*$BC109*$BB109))</f>
        <v>#VALUE!</v>
      </c>
      <c r="Z109" s="225" t="e">
        <f aca="false">($BI109*$F109*$AH109*($G$5-$BV$5))/365.25</f>
        <v>#VALUE!</v>
      </c>
      <c r="AA109" s="225" t="e">
        <f aca="false">(($BK109*$BE109)+($BJ109*$BD109))*$F109*$AH109*$AF109</f>
        <v>#VALUE!</v>
      </c>
      <c r="AB109" s="225" t="e">
        <f aca="false">BN109*(AT109-CA109)*F109*AH109</f>
        <v>#VALUE!</v>
      </c>
      <c r="AC109" s="225" t="e">
        <f aca="false">BO109*CB109*F109*AH109*CA109*($G$5-$BV$5)/365.25</f>
        <v>#NAME?</v>
      </c>
      <c r="AE109" s="101" t="n">
        <v>15</v>
      </c>
      <c r="AF109" s="101" t="e">
        <f aca="false">IF(AND(D109&gt;=$G$7,D109&lt;=$G$8),1,0)</f>
        <v>#VALUE!</v>
      </c>
      <c r="AG109" s="101" t="e">
        <f aca="false">MONTH(D109)</f>
        <v>#VALUE!</v>
      </c>
      <c r="AH109" s="101" t="e">
        <f aca="false">(EOMONTH(D109,0)-EOMONTH(D109-DAY(D109),0))*AF109</f>
        <v>#VALUE!</v>
      </c>
      <c r="AI109" s="101" t="e">
        <f aca="false">AI108+AH108</f>
        <v>#VALUE!</v>
      </c>
      <c r="AJ109" s="101" t="e">
        <f aca="false">D109-$BV$5</f>
        <v>#VALUE!</v>
      </c>
      <c r="AK109" s="226" t="e">
        <f aca="false">((AL109+AM109+AN109)/(1-0.03))-(AL109+AM109+AN109)</f>
        <v>#VALUE!</v>
      </c>
      <c r="AL109" s="92" t="e">
        <f aca="false">VLOOKUP($D109,CurveTbl,$AK$4)</f>
        <v>#VALUE!</v>
      </c>
      <c r="AM109" s="227" t="e">
        <f aca="false">VLOOKUP($D109,CurveTbl,$AH$3)</f>
        <v>#VALUE!</v>
      </c>
      <c r="AN109" s="227" t="e">
        <f aca="false">VLOOKUP($D109,CurveTbl,$AH$4)+VLOOKUP($AG109,$AL$3:$AS$15,6)</f>
        <v>#VALUE!</v>
      </c>
      <c r="AO109" s="228" t="e">
        <f aca="false">VLOOKUP($D109,CurveTbl,$AH$5)</f>
        <v>#VALUE!</v>
      </c>
      <c r="AP109" s="227" t="e">
        <f aca="false">VLOOKUP($D109,CurveTbl,$AH$6)+VLOOKUP($AG109,$AL$3:$AS$15,7)</f>
        <v>#VALUE!</v>
      </c>
      <c r="AQ109" s="92" t="e">
        <f aca="false">VLOOKUP($AG109,$AL$4:$AS$15,3)+VLOOKUP($AG109,$AL$4:$AS$15,5)+($AH$10*VLOOKUP(D109,GRITable,2))</f>
        <v>#VALUE!</v>
      </c>
      <c r="AR109" s="93" t="e">
        <f aca="false">VLOOKUP($AG109,$AL$4:$AS$15,4)</f>
        <v>#VALUE!</v>
      </c>
      <c r="AS109" s="92" t="e">
        <f aca="false">(AL109+AM109+AN109)*AR109/(1-AR109)</f>
        <v>#VALUE!</v>
      </c>
      <c r="AT109" s="93" t="e">
        <f aca="false">VLOOKUP(D109,CurveTbl,$AK$6)</f>
        <v>#VALUE!</v>
      </c>
      <c r="AU109" s="93" t="e">
        <f aca="false">(1+$AT109/2)^(-2*($D109-$G$5)/365.25)*$AF109</f>
        <v>#VALUE!</v>
      </c>
      <c r="AV109" s="91" t="e">
        <f aca="false">ROUND(G109*AR109,0)</f>
        <v>#VALUE!</v>
      </c>
      <c r="AW109" s="93" t="e">
        <f aca="false">VLOOKUP($D109,CurveTbl,$AK$8)</f>
        <v>#VALUE!</v>
      </c>
      <c r="AX109" s="93" t="e">
        <f aca="false">VLOOKUP($D109,CurveTbl,$AH$7)</f>
        <v>#VALUE!</v>
      </c>
      <c r="AY109" s="93" t="e">
        <f aca="false">VLOOKUP($D109,CurveTbl,$AH$8)</f>
        <v>#VALUE!</v>
      </c>
      <c r="AZ109" s="93"/>
      <c r="BA109" s="229"/>
      <c r="BB109" s="227" t="e">
        <f aca="false">$H109-$BV109</f>
        <v>#VALUE!</v>
      </c>
      <c r="BC109" s="227" t="e">
        <f aca="false">I109-BW109</f>
        <v>#VALUE!</v>
      </c>
      <c r="BD109" s="93" t="e">
        <f aca="false">N109-BX109</f>
        <v>#VALUE!</v>
      </c>
      <c r="BE109" s="93" t="e">
        <f aca="false">O109-BY109</f>
        <v>#VALUE!</v>
      </c>
      <c r="BF109" s="93" t="e">
        <f aca="false">xSPRDOPT($BW109,$BV109,$CG109,0,$BY109,$BX109,$BZ109,$AJ109,1,4)*$CB109</f>
        <v>#NAME?</v>
      </c>
      <c r="BG109" s="93" t="e">
        <f aca="false">xSPRDOPT($BW109,$BV109,$CG109,0,$BY109,$BX109,$BZ109,$AJ109,1,3)*$CB109</f>
        <v>#NAME?</v>
      </c>
      <c r="BH109" s="93" t="e">
        <f aca="false">IF(OR(BF109&lt;&gt;0,BG109&lt;&gt;0),xSPRDOPT($BW109,$BV109,$CG109,0,$BY109,$BX109,$BZ109,$AJ109,1,12)*$CB109,0)</f>
        <v>#NAME?</v>
      </c>
      <c r="BI109" s="93" t="e">
        <f aca="false">xSPRDOPT($BW109,$BV109,$CG109,2*LN(1+CA109/2),$BY109,$BX109,$BZ109,$AJ109,1,9)</f>
        <v>#NAME?</v>
      </c>
      <c r="BJ109" s="93" t="e">
        <f aca="false">xSPRDOPT($BW109,$BV109,$CG109,0,$BY109,$BX109,$BZ109,$AJ109,1,6)*$CB109</f>
        <v>#NAME?</v>
      </c>
      <c r="BK109" s="93" t="e">
        <f aca="false">xSPRDOPT($BW109,$BV109,$CG109,0,$BY109,$BX109,$BZ109,$AJ109,1,5)*$CB109</f>
        <v>#NAME?</v>
      </c>
      <c r="BL109" s="93" t="e">
        <f aca="false">xSPRDOPT(BW109,BV109,CG109,0,BY109,BX109,BZ109,AJ109,1,2)*CB109</f>
        <v>#NAME?</v>
      </c>
      <c r="BM109" s="93" t="e">
        <f aca="false">xSPRDOPT(BW109,BV109,CG109,0,BY109,BX109,BZ109,AJ109,1,1)*CB109</f>
        <v>#NAME?</v>
      </c>
      <c r="BN109" s="93" t="e">
        <f aca="false">IF(AH109&lt;&gt;0,xSPRDOPT($BW109,$BV109,$CG109,2*LN(1+CA109/2),$BY109,$BX109,$BZ109,$AJ109,1,8)+(AJ109/365.25)*CH109/AH109,0)</f>
        <v>#VALUE!</v>
      </c>
      <c r="BO109" s="93" t="e">
        <f aca="false">xSPRDOPT($BW109,$BV109,$CG109,0,$BY109,$BX109,$BZ109,$AJ109,1,0)</f>
        <v>#NAME?</v>
      </c>
      <c r="BP109" s="93"/>
      <c r="BQ109" s="93"/>
      <c r="BR109" s="93"/>
      <c r="BS109" s="101" t="e">
        <f aca="false">G109*AF109*AH109</f>
        <v>#VALUE!</v>
      </c>
      <c r="BV109" s="230" t="n">
        <v>4.40214035809837</v>
      </c>
      <c r="BW109" s="92" t="n">
        <v>4.4155</v>
      </c>
      <c r="BX109" s="93" t="n">
        <v>0.628251079270582</v>
      </c>
      <c r="BY109" s="93" t="n">
        <v>0.621945092170055</v>
      </c>
      <c r="BZ109" s="93" t="n">
        <v>0.99287864325662</v>
      </c>
      <c r="CA109" s="93" t="n">
        <v>0.068263969545907</v>
      </c>
      <c r="CB109" s="93" t="n">
        <v>0.987217950295506</v>
      </c>
      <c r="CC109" s="227" t="n">
        <v>-0.03</v>
      </c>
      <c r="CD109" s="227" t="n">
        <v>0.06</v>
      </c>
      <c r="CE109" s="227" t="n">
        <v>0.175</v>
      </c>
      <c r="CF109" s="227" t="n">
        <v>-0.0075</v>
      </c>
      <c r="CG109" s="227" t="n">
        <v>0.0192</v>
      </c>
      <c r="CH109" s="227" t="n">
        <v>3.06531173566755</v>
      </c>
      <c r="CI109" s="82" t="n">
        <v>4.248</v>
      </c>
    </row>
    <row r="110" customFormat="false" ht="12.75" hidden="false" customHeight="false" outlineLevel="0" collapsed="false">
      <c r="D110" s="83" t="e">
        <f aca="false">D109+AH109</f>
        <v>#VALUE!</v>
      </c>
      <c r="F110" s="84" t="e">
        <f aca="false">VLOOKUP(AG110,$AL$4:$AS$15,2)</f>
        <v>#VALUE!</v>
      </c>
      <c r="G110" s="84" t="e">
        <f aca="false">F110*$AU110</f>
        <v>#VALUE!</v>
      </c>
      <c r="H110" s="85" t="e">
        <f aca="false">(AL110+AM110+AN110)/(1-(AR110))</f>
        <v>#VALUE!</v>
      </c>
      <c r="I110" s="85" t="e">
        <f aca="false">(AL110+AO110+AP110)</f>
        <v>#VALUE!</v>
      </c>
      <c r="K110" s="85" t="e">
        <f aca="false">MAX(((I110-H110)-AQ110)*AH110*AU110,0)</f>
        <v>#VALUE!</v>
      </c>
      <c r="L110" s="220" t="e">
        <f aca="false">MAX(Q110-K110,0)</f>
        <v>#VALUE!</v>
      </c>
      <c r="M110" s="86"/>
      <c r="N110" s="231" t="e">
        <f aca="false">SQRT(($AX110^2*$AE110+$AW110^2*$AI110)/($AE110+$AI110))</f>
        <v>#VALUE!</v>
      </c>
      <c r="O110" s="231" t="e">
        <f aca="false">SQRT(($AY110^2*$AE110+$AW110^2*$AI110)/($AE110+$AI110))</f>
        <v>#VALUE!</v>
      </c>
      <c r="P110" s="94" t="e">
        <f aca="false">(VLOOKUP(AI110,CorrelationTwo,2)*(AW110^2)*AI110+VLOOKUP(D110,CorrelationOne,$AK$9)*AX110*AY110*AE110)/((AI110+AE110)*O110*N110)</f>
        <v>#VALUE!</v>
      </c>
      <c r="Q110" s="220" t="e">
        <f aca="false">xSPRDOPT(I110,H110,AQ110,0,O110,N110,P110,D110-$G$5,1,0)*AH110*AU110</f>
        <v>#VALUE!</v>
      </c>
      <c r="R110" s="223"/>
      <c r="S110" s="87" t="e">
        <f aca="false">xSPRDOPT(I110,H110,AQ110,AT110,O110,N110,P110,D110-$G$5,1,2)*AF110*F110*AH110</f>
        <v>#VALUE!</v>
      </c>
      <c r="T110" s="87" t="e">
        <f aca="false">xSPRDOPT(I110,H110,AQ110,AT110,O110,N110,P110,D110-$G$5,1,1)*AF110*F110*AH110</f>
        <v>#VALUE!</v>
      </c>
      <c r="U110" s="220"/>
      <c r="V110" s="224" t="e">
        <f aca="false">VLOOKUP($AG110,$AL$4:$AS$15,8)*AH110*AU110</f>
        <v>#VALUE!</v>
      </c>
      <c r="W110" s="224"/>
      <c r="X110" s="225" t="e">
        <f aca="false">((BM110*BC110)+(BL110*BB110))*AH110*F110</f>
        <v>#VALUE!</v>
      </c>
      <c r="Y110" s="225" t="e">
        <f aca="false">($F110*$AH110)*((($BG110/2)*($BC110)^2)+(($BF110/2)*($BB110)^2)+($BH110*$BC110*$BB110))</f>
        <v>#VALUE!</v>
      </c>
      <c r="Z110" s="225" t="e">
        <f aca="false">($BI110*$F110*$AH110*($G$5-$BV$5))/365.25</f>
        <v>#VALUE!</v>
      </c>
      <c r="AA110" s="225" t="e">
        <f aca="false">(($BK110*$BE110)+($BJ110*$BD110))*$F110*$AH110*$AF110</f>
        <v>#VALUE!</v>
      </c>
      <c r="AB110" s="225" t="e">
        <f aca="false">BN110*(AT110-CA110)*F110*AH110</f>
        <v>#VALUE!</v>
      </c>
      <c r="AC110" s="225" t="e">
        <f aca="false">BO110*CB110*F110*AH110*CA110*($G$5-$BV$5)/365.25</f>
        <v>#NAME?</v>
      </c>
      <c r="AE110" s="101" t="n">
        <v>15</v>
      </c>
      <c r="AF110" s="101" t="e">
        <f aca="false">IF(AND(D110&gt;=$G$7,D110&lt;=$G$8),1,0)</f>
        <v>#VALUE!</v>
      </c>
      <c r="AG110" s="101" t="e">
        <f aca="false">MONTH(D110)</f>
        <v>#VALUE!</v>
      </c>
      <c r="AH110" s="101" t="e">
        <f aca="false">(EOMONTH(D110,0)-EOMONTH(D110-DAY(D110),0))*AF110</f>
        <v>#VALUE!</v>
      </c>
      <c r="AI110" s="101" t="e">
        <f aca="false">AI109+AH109</f>
        <v>#VALUE!</v>
      </c>
      <c r="AJ110" s="101" t="e">
        <f aca="false">D110-$BV$5</f>
        <v>#VALUE!</v>
      </c>
      <c r="AK110" s="226" t="e">
        <f aca="false">((AL110+AM110+AN110)/(1-0.03))-(AL110+AM110+AN110)</f>
        <v>#VALUE!</v>
      </c>
      <c r="AL110" s="92" t="e">
        <f aca="false">VLOOKUP($D110,CurveTbl,$AK$4)</f>
        <v>#VALUE!</v>
      </c>
      <c r="AM110" s="227" t="e">
        <f aca="false">VLOOKUP($D110,CurveTbl,$AH$3)</f>
        <v>#VALUE!</v>
      </c>
      <c r="AN110" s="227" t="e">
        <f aca="false">VLOOKUP($D110,CurveTbl,$AH$4)+VLOOKUP($AG110,$AL$3:$AS$15,6)</f>
        <v>#VALUE!</v>
      </c>
      <c r="AO110" s="228" t="e">
        <f aca="false">VLOOKUP($D110,CurveTbl,$AH$5)</f>
        <v>#VALUE!</v>
      </c>
      <c r="AP110" s="227" t="e">
        <f aca="false">VLOOKUP($D110,CurveTbl,$AH$6)+VLOOKUP($AG110,$AL$3:$AS$15,7)</f>
        <v>#VALUE!</v>
      </c>
      <c r="AQ110" s="92" t="e">
        <f aca="false">VLOOKUP($AG110,$AL$4:$AS$15,3)+VLOOKUP($AG110,$AL$4:$AS$15,5)+($AH$10*VLOOKUP(D110,GRITable,2))</f>
        <v>#VALUE!</v>
      </c>
      <c r="AR110" s="93" t="e">
        <f aca="false">VLOOKUP($AG110,$AL$4:$AS$15,4)</f>
        <v>#VALUE!</v>
      </c>
      <c r="AS110" s="92" t="e">
        <f aca="false">(AL110+AM110+AN110)*AR110/(1-AR110)</f>
        <v>#VALUE!</v>
      </c>
      <c r="AT110" s="93" t="e">
        <f aca="false">VLOOKUP(D110,CurveTbl,$AK$6)</f>
        <v>#VALUE!</v>
      </c>
      <c r="AU110" s="93" t="e">
        <f aca="false">(1+$AT110/2)^(-2*($D110-$G$5)/365.25)*$AF110</f>
        <v>#VALUE!</v>
      </c>
      <c r="AV110" s="91" t="e">
        <f aca="false">ROUND(G110*AR110,0)</f>
        <v>#VALUE!</v>
      </c>
      <c r="AW110" s="93" t="e">
        <f aca="false">VLOOKUP($D110,CurveTbl,$AK$8)</f>
        <v>#VALUE!</v>
      </c>
      <c r="AX110" s="93" t="e">
        <f aca="false">VLOOKUP($D110,CurveTbl,$AH$7)</f>
        <v>#VALUE!</v>
      </c>
      <c r="AY110" s="93" t="e">
        <f aca="false">VLOOKUP($D110,CurveTbl,$AH$8)</f>
        <v>#VALUE!</v>
      </c>
      <c r="AZ110" s="93"/>
      <c r="BA110" s="229"/>
      <c r="BB110" s="227" t="e">
        <f aca="false">$H110-$BV110</f>
        <v>#VALUE!</v>
      </c>
      <c r="BC110" s="227" t="e">
        <f aca="false">I110-BW110</f>
        <v>#VALUE!</v>
      </c>
      <c r="BD110" s="93" t="e">
        <f aca="false">N110-BX110</f>
        <v>#VALUE!</v>
      </c>
      <c r="BE110" s="93" t="e">
        <f aca="false">O110-BY110</f>
        <v>#VALUE!</v>
      </c>
      <c r="BF110" s="93" t="e">
        <f aca="false">xSPRDOPT($BW110,$BV110,$CG110,0,$BY110,$BX110,$BZ110,$AJ110,1,4)*$CB110</f>
        <v>#NAME?</v>
      </c>
      <c r="BG110" s="93" t="e">
        <f aca="false">xSPRDOPT($BW110,$BV110,$CG110,0,$BY110,$BX110,$BZ110,$AJ110,1,3)*$CB110</f>
        <v>#NAME?</v>
      </c>
      <c r="BH110" s="93" t="e">
        <f aca="false">IF(OR(BF110&lt;&gt;0,BG110&lt;&gt;0),xSPRDOPT($BW110,$BV110,$CG110,0,$BY110,$BX110,$BZ110,$AJ110,1,12)*$CB110,0)</f>
        <v>#NAME?</v>
      </c>
      <c r="BI110" s="93" t="e">
        <f aca="false">xSPRDOPT($BW110,$BV110,$CG110,2*LN(1+CA110/2),$BY110,$BX110,$BZ110,$AJ110,1,9)</f>
        <v>#NAME?</v>
      </c>
      <c r="BJ110" s="93" t="e">
        <f aca="false">xSPRDOPT($BW110,$BV110,$CG110,0,$BY110,$BX110,$BZ110,$AJ110,1,6)*$CB110</f>
        <v>#NAME?</v>
      </c>
      <c r="BK110" s="93" t="e">
        <f aca="false">xSPRDOPT($BW110,$BV110,$CG110,0,$BY110,$BX110,$BZ110,$AJ110,1,5)*$CB110</f>
        <v>#NAME?</v>
      </c>
      <c r="BL110" s="93" t="e">
        <f aca="false">xSPRDOPT(BW110,BV110,CG110,0,BY110,BX110,BZ110,AJ110,1,2)*CB110</f>
        <v>#NAME?</v>
      </c>
      <c r="BM110" s="93" t="e">
        <f aca="false">xSPRDOPT(BW110,BV110,CG110,0,BY110,BX110,BZ110,AJ110,1,1)*CB110</f>
        <v>#NAME?</v>
      </c>
      <c r="BN110" s="93" t="e">
        <f aca="false">IF(AH110&lt;&gt;0,xSPRDOPT($BW110,$BV110,$CG110,2*LN(1+CA110/2),$BY110,$BX110,$BZ110,$AJ110,1,8)+(AJ110/365.25)*CH110/AH110,0)</f>
        <v>#VALUE!</v>
      </c>
      <c r="BO110" s="93" t="e">
        <f aca="false">xSPRDOPT($BW110,$BV110,$CG110,0,$BY110,$BX110,$BZ110,$AJ110,1,0)</f>
        <v>#NAME?</v>
      </c>
      <c r="BP110" s="93"/>
      <c r="BQ110" s="93"/>
      <c r="BR110" s="93"/>
      <c r="BS110" s="101" t="e">
        <f aca="false">G110*AF110*AH110</f>
        <v>#VALUE!</v>
      </c>
      <c r="BV110" s="230" t="n">
        <v>4.40214035809837</v>
      </c>
      <c r="BW110" s="92" t="n">
        <v>4.4155</v>
      </c>
      <c r="BX110" s="93" t="n">
        <v>0.628251079270582</v>
      </c>
      <c r="BY110" s="93" t="n">
        <v>0.621945092170055</v>
      </c>
      <c r="BZ110" s="93" t="n">
        <v>0.99287864325662</v>
      </c>
      <c r="CA110" s="93" t="n">
        <v>0.068263969545907</v>
      </c>
      <c r="CB110" s="93" t="n">
        <v>0.987217950295506</v>
      </c>
      <c r="CC110" s="227" t="n">
        <v>-0.03</v>
      </c>
      <c r="CD110" s="227" t="n">
        <v>0.06</v>
      </c>
      <c r="CE110" s="227" t="n">
        <v>0.175</v>
      </c>
      <c r="CF110" s="227" t="n">
        <v>-0.0075</v>
      </c>
      <c r="CG110" s="227" t="n">
        <v>0.0192</v>
      </c>
      <c r="CH110" s="227" t="n">
        <v>3.06531173566755</v>
      </c>
      <c r="CI110" s="82" t="n">
        <v>4.248</v>
      </c>
    </row>
    <row r="111" customFormat="false" ht="12.75" hidden="false" customHeight="false" outlineLevel="0" collapsed="false">
      <c r="D111" s="83" t="e">
        <f aca="false">D110+AH110</f>
        <v>#VALUE!</v>
      </c>
      <c r="F111" s="84" t="e">
        <f aca="false">VLOOKUP(AG111,$AL$4:$AS$15,2)</f>
        <v>#VALUE!</v>
      </c>
      <c r="G111" s="84" t="e">
        <f aca="false">F111*$AU111</f>
        <v>#VALUE!</v>
      </c>
      <c r="H111" s="85" t="e">
        <f aca="false">(AL111+AM111+AN111)/(1-(AR111))</f>
        <v>#VALUE!</v>
      </c>
      <c r="I111" s="85" t="e">
        <f aca="false">(AL111+AO111+AP111)</f>
        <v>#VALUE!</v>
      </c>
      <c r="K111" s="85" t="e">
        <f aca="false">MAX(((I111-H111)-AQ111)*AH111*AU111,0)</f>
        <v>#VALUE!</v>
      </c>
      <c r="L111" s="220" t="e">
        <f aca="false">MAX(Q111-K111,0)</f>
        <v>#VALUE!</v>
      </c>
      <c r="M111" s="86"/>
      <c r="N111" s="231" t="e">
        <f aca="false">SQRT(($AX111^2*$AE111+$AW111^2*$AI111)/($AE111+$AI111))</f>
        <v>#VALUE!</v>
      </c>
      <c r="O111" s="231" t="e">
        <f aca="false">SQRT(($AY111^2*$AE111+$AW111^2*$AI111)/($AE111+$AI111))</f>
        <v>#VALUE!</v>
      </c>
      <c r="P111" s="94" t="e">
        <f aca="false">(VLOOKUP(AI111,CorrelationTwo,2)*(AW111^2)*AI111+VLOOKUP(D111,CorrelationOne,$AK$9)*AX111*AY111*AE111)/((AI111+AE111)*O111*N111)</f>
        <v>#VALUE!</v>
      </c>
      <c r="Q111" s="220" t="e">
        <f aca="false">xSPRDOPT(I111,H111,AQ111,0,O111,N111,P111,D111-$G$5,1,0)*AH111*AU111</f>
        <v>#VALUE!</v>
      </c>
      <c r="R111" s="223"/>
      <c r="S111" s="87" t="e">
        <f aca="false">xSPRDOPT(I111,H111,AQ111,AT111,O111,N111,P111,D111-$G$5,1,2)*AF111*F111*AH111</f>
        <v>#VALUE!</v>
      </c>
      <c r="T111" s="87" t="e">
        <f aca="false">xSPRDOPT(I111,H111,AQ111,AT111,O111,N111,P111,D111-$G$5,1,1)*AF111*F111*AH111</f>
        <v>#VALUE!</v>
      </c>
      <c r="U111" s="220"/>
      <c r="V111" s="224" t="e">
        <f aca="false">VLOOKUP($AG111,$AL$4:$AS$15,8)*AH111*AU111</f>
        <v>#VALUE!</v>
      </c>
      <c r="W111" s="224"/>
      <c r="X111" s="225" t="e">
        <f aca="false">((BM111*BC111)+(BL111*BB111))*AH111*F111</f>
        <v>#VALUE!</v>
      </c>
      <c r="Y111" s="225" t="e">
        <f aca="false">($F111*$AH111)*((($BG111/2)*($BC111)^2)+(($BF111/2)*($BB111)^2)+($BH111*$BC111*$BB111))</f>
        <v>#VALUE!</v>
      </c>
      <c r="Z111" s="225" t="e">
        <f aca="false">($BI111*$F111*$AH111*($G$5-$BV$5))/365.25</f>
        <v>#VALUE!</v>
      </c>
      <c r="AA111" s="225" t="e">
        <f aca="false">(($BK111*$BE111)+($BJ111*$BD111))*$F111*$AH111*$AF111</f>
        <v>#VALUE!</v>
      </c>
      <c r="AB111" s="225" t="e">
        <f aca="false">BN111*(AT111-CA111)*F111*AH111</f>
        <v>#VALUE!</v>
      </c>
      <c r="AC111" s="225" t="e">
        <f aca="false">BO111*CB111*F111*AH111*CA111*($G$5-$BV$5)/365.25</f>
        <v>#NAME?</v>
      </c>
      <c r="AE111" s="101" t="n">
        <v>15</v>
      </c>
      <c r="AF111" s="101" t="e">
        <f aca="false">IF(AND(D111&gt;=$G$7,D111&lt;=$G$8),1,0)</f>
        <v>#VALUE!</v>
      </c>
      <c r="AG111" s="101" t="e">
        <f aca="false">MONTH(D111)</f>
        <v>#VALUE!</v>
      </c>
      <c r="AH111" s="101" t="e">
        <f aca="false">(EOMONTH(D111,0)-EOMONTH(D111-DAY(D111),0))*AF111</f>
        <v>#VALUE!</v>
      </c>
      <c r="AI111" s="101" t="e">
        <f aca="false">AI110+AH110</f>
        <v>#VALUE!</v>
      </c>
      <c r="AJ111" s="101" t="e">
        <f aca="false">D111-$BV$5</f>
        <v>#VALUE!</v>
      </c>
      <c r="AK111" s="226" t="e">
        <f aca="false">((AL111+AM111+AN111)/(1-0.03))-(AL111+AM111+AN111)</f>
        <v>#VALUE!</v>
      </c>
      <c r="AL111" s="92" t="e">
        <f aca="false">VLOOKUP($D111,CurveTbl,$AK$4)</f>
        <v>#VALUE!</v>
      </c>
      <c r="AM111" s="227" t="e">
        <f aca="false">VLOOKUP($D111,CurveTbl,$AH$3)</f>
        <v>#VALUE!</v>
      </c>
      <c r="AN111" s="227" t="e">
        <f aca="false">VLOOKUP($D111,CurveTbl,$AH$4)+VLOOKUP($AG111,$AL$3:$AS$15,6)</f>
        <v>#VALUE!</v>
      </c>
      <c r="AO111" s="228" t="e">
        <f aca="false">VLOOKUP($D111,CurveTbl,$AH$5)</f>
        <v>#VALUE!</v>
      </c>
      <c r="AP111" s="227" t="e">
        <f aca="false">VLOOKUP($D111,CurveTbl,$AH$6)+VLOOKUP($AG111,$AL$3:$AS$15,7)</f>
        <v>#VALUE!</v>
      </c>
      <c r="AQ111" s="92" t="e">
        <f aca="false">VLOOKUP($AG111,$AL$4:$AS$15,3)+VLOOKUP($AG111,$AL$4:$AS$15,5)+($AH$10*VLOOKUP(D111,GRITable,2))</f>
        <v>#VALUE!</v>
      </c>
      <c r="AR111" s="93" t="e">
        <f aca="false">VLOOKUP($AG111,$AL$4:$AS$15,4)</f>
        <v>#VALUE!</v>
      </c>
      <c r="AS111" s="92" t="e">
        <f aca="false">(AL111+AM111+AN111)*AR111/(1-AR111)</f>
        <v>#VALUE!</v>
      </c>
      <c r="AT111" s="93" t="e">
        <f aca="false">VLOOKUP(D111,CurveTbl,$AK$6)</f>
        <v>#VALUE!</v>
      </c>
      <c r="AU111" s="93" t="e">
        <f aca="false">(1+$AT111/2)^(-2*($D111-$G$5)/365.25)*$AF111</f>
        <v>#VALUE!</v>
      </c>
      <c r="AV111" s="91" t="e">
        <f aca="false">ROUND(G111*AR111,0)</f>
        <v>#VALUE!</v>
      </c>
      <c r="AW111" s="93" t="e">
        <f aca="false">VLOOKUP($D111,CurveTbl,$AK$8)</f>
        <v>#VALUE!</v>
      </c>
      <c r="AX111" s="93" t="e">
        <f aca="false">VLOOKUP($D111,CurveTbl,$AH$7)</f>
        <v>#VALUE!</v>
      </c>
      <c r="AY111" s="93" t="e">
        <f aca="false">VLOOKUP($D111,CurveTbl,$AH$8)</f>
        <v>#VALUE!</v>
      </c>
      <c r="AZ111" s="93"/>
      <c r="BA111" s="229"/>
      <c r="BB111" s="227" t="e">
        <f aca="false">$H111-$BV111</f>
        <v>#VALUE!</v>
      </c>
      <c r="BC111" s="227" t="e">
        <f aca="false">I111-BW111</f>
        <v>#VALUE!</v>
      </c>
      <c r="BD111" s="93" t="e">
        <f aca="false">N111-BX111</f>
        <v>#VALUE!</v>
      </c>
      <c r="BE111" s="93" t="e">
        <f aca="false">O111-BY111</f>
        <v>#VALUE!</v>
      </c>
      <c r="BF111" s="93" t="e">
        <f aca="false">xSPRDOPT($BW111,$BV111,$CG111,0,$BY111,$BX111,$BZ111,$AJ111,1,4)*$CB111</f>
        <v>#NAME?</v>
      </c>
      <c r="BG111" s="93" t="e">
        <f aca="false">xSPRDOPT($BW111,$BV111,$CG111,0,$BY111,$BX111,$BZ111,$AJ111,1,3)*$CB111</f>
        <v>#NAME?</v>
      </c>
      <c r="BH111" s="93" t="e">
        <f aca="false">IF(OR(BF111&lt;&gt;0,BG111&lt;&gt;0),xSPRDOPT($BW111,$BV111,$CG111,0,$BY111,$BX111,$BZ111,$AJ111,1,12)*$CB111,0)</f>
        <v>#NAME?</v>
      </c>
      <c r="BI111" s="93" t="e">
        <f aca="false">xSPRDOPT($BW111,$BV111,$CG111,2*LN(1+CA111/2),$BY111,$BX111,$BZ111,$AJ111,1,9)</f>
        <v>#NAME?</v>
      </c>
      <c r="BJ111" s="93" t="e">
        <f aca="false">xSPRDOPT($BW111,$BV111,$CG111,0,$BY111,$BX111,$BZ111,$AJ111,1,6)*$CB111</f>
        <v>#NAME?</v>
      </c>
      <c r="BK111" s="93" t="e">
        <f aca="false">xSPRDOPT($BW111,$BV111,$CG111,0,$BY111,$BX111,$BZ111,$AJ111,1,5)*$CB111</f>
        <v>#NAME?</v>
      </c>
      <c r="BL111" s="93" t="e">
        <f aca="false">xSPRDOPT(BW111,BV111,CG111,0,BY111,BX111,BZ111,AJ111,1,2)*CB111</f>
        <v>#NAME?</v>
      </c>
      <c r="BM111" s="93" t="e">
        <f aca="false">xSPRDOPT(BW111,BV111,CG111,0,BY111,BX111,BZ111,AJ111,1,1)*CB111</f>
        <v>#NAME?</v>
      </c>
      <c r="BN111" s="93" t="e">
        <f aca="false">IF(AH111&lt;&gt;0,xSPRDOPT($BW111,$BV111,$CG111,2*LN(1+CA111/2),$BY111,$BX111,$BZ111,$AJ111,1,8)+(AJ111/365.25)*CH111/AH111,0)</f>
        <v>#VALUE!</v>
      </c>
      <c r="BO111" s="93" t="e">
        <f aca="false">xSPRDOPT($BW111,$BV111,$CG111,0,$BY111,$BX111,$BZ111,$AJ111,1,0)</f>
        <v>#NAME?</v>
      </c>
      <c r="BP111" s="93"/>
      <c r="BQ111" s="93"/>
      <c r="BR111" s="93"/>
      <c r="BS111" s="101" t="e">
        <f aca="false">G111*AF111*AH111</f>
        <v>#VALUE!</v>
      </c>
      <c r="BV111" s="230" t="n">
        <v>4.40214035809837</v>
      </c>
      <c r="BW111" s="92" t="n">
        <v>4.4155</v>
      </c>
      <c r="BX111" s="93" t="n">
        <v>0.628251079270582</v>
      </c>
      <c r="BY111" s="93" t="n">
        <v>0.621945092170055</v>
      </c>
      <c r="BZ111" s="93" t="n">
        <v>0.99287864325662</v>
      </c>
      <c r="CA111" s="93" t="n">
        <v>0.068263969545907</v>
      </c>
      <c r="CB111" s="93" t="n">
        <v>0.987217950295506</v>
      </c>
      <c r="CC111" s="227" t="n">
        <v>-0.03</v>
      </c>
      <c r="CD111" s="227" t="n">
        <v>0.06</v>
      </c>
      <c r="CE111" s="227" t="n">
        <v>0.175</v>
      </c>
      <c r="CF111" s="227" t="n">
        <v>-0.0075</v>
      </c>
      <c r="CG111" s="227" t="n">
        <v>0.0192</v>
      </c>
      <c r="CH111" s="227" t="n">
        <v>3.06531173566755</v>
      </c>
      <c r="CI111" s="82" t="n">
        <v>4.248</v>
      </c>
    </row>
    <row r="112" customFormat="false" ht="12.75" hidden="false" customHeight="false" outlineLevel="0" collapsed="false">
      <c r="D112" s="83" t="e">
        <f aca="false">D111+AH111</f>
        <v>#VALUE!</v>
      </c>
      <c r="F112" s="84" t="e">
        <f aca="false">VLOOKUP(AG112,$AL$4:$AS$15,2)</f>
        <v>#VALUE!</v>
      </c>
      <c r="G112" s="84" t="e">
        <f aca="false">F112*$AU112</f>
        <v>#VALUE!</v>
      </c>
      <c r="H112" s="85" t="e">
        <f aca="false">(AL112+AM112+AN112)/(1-(AR112))</f>
        <v>#VALUE!</v>
      </c>
      <c r="I112" s="85" t="e">
        <f aca="false">(AL112+AO112+AP112)</f>
        <v>#VALUE!</v>
      </c>
      <c r="K112" s="85" t="e">
        <f aca="false">MAX(((I112-H112)-AQ112)*AH112*AU112,0)</f>
        <v>#VALUE!</v>
      </c>
      <c r="L112" s="220" t="e">
        <f aca="false">MAX(Q112-K112,0)</f>
        <v>#VALUE!</v>
      </c>
      <c r="M112" s="86"/>
      <c r="N112" s="231" t="e">
        <f aca="false">SQRT(($AX112^2*$AE112+$AW112^2*$AI112)/($AE112+$AI112))</f>
        <v>#VALUE!</v>
      </c>
      <c r="O112" s="231" t="e">
        <f aca="false">SQRT(($AY112^2*$AE112+$AW112^2*$AI112)/($AE112+$AI112))</f>
        <v>#VALUE!</v>
      </c>
      <c r="P112" s="94" t="e">
        <f aca="false">(VLOOKUP(AI112,CorrelationTwo,2)*(AW112^2)*AI112+VLOOKUP(D112,CorrelationOne,$AK$9)*AX112*AY112*AE112)/((AI112+AE112)*O112*N112)</f>
        <v>#VALUE!</v>
      </c>
      <c r="Q112" s="220" t="e">
        <f aca="false">xSPRDOPT(I112,H112,AQ112,0,O112,N112,P112,D112-$G$5,1,0)*AH112*AU112</f>
        <v>#VALUE!</v>
      </c>
      <c r="R112" s="223"/>
      <c r="S112" s="87" t="e">
        <f aca="false">xSPRDOPT(I112,H112,AQ112,AT112,O112,N112,P112,D112-$G$5,1,2)*AF112*F112*AH112</f>
        <v>#VALUE!</v>
      </c>
      <c r="T112" s="87" t="e">
        <f aca="false">xSPRDOPT(I112,H112,AQ112,AT112,O112,N112,P112,D112-$G$5,1,1)*AF112*F112*AH112</f>
        <v>#VALUE!</v>
      </c>
      <c r="U112" s="220"/>
      <c r="V112" s="224" t="e">
        <f aca="false">VLOOKUP($AG112,$AL$4:$AS$15,8)*AH112*AU112</f>
        <v>#VALUE!</v>
      </c>
      <c r="W112" s="224"/>
      <c r="X112" s="225" t="e">
        <f aca="false">((BM112*BC112)+(BL112*BB112))*AH112*F112</f>
        <v>#VALUE!</v>
      </c>
      <c r="Y112" s="225" t="e">
        <f aca="false">($F112*$AH112)*((($BG112/2)*($BC112)^2)+(($BF112/2)*($BB112)^2)+($BH112*$BC112*$BB112))</f>
        <v>#VALUE!</v>
      </c>
      <c r="Z112" s="225" t="e">
        <f aca="false">($BI112*$F112*$AH112*($G$5-$BV$5))/365.25</f>
        <v>#VALUE!</v>
      </c>
      <c r="AA112" s="225" t="e">
        <f aca="false">(($BK112*$BE112)+($BJ112*$BD112))*$F112*$AH112*$AF112</f>
        <v>#VALUE!</v>
      </c>
      <c r="AB112" s="225" t="e">
        <f aca="false">BN112*(AT112-CA112)*F112*AH112</f>
        <v>#VALUE!</v>
      </c>
      <c r="AC112" s="225" t="e">
        <f aca="false">BO112*CB112*F112*AH112*CA112*($G$5-$BV$5)/365.25</f>
        <v>#NAME?</v>
      </c>
      <c r="AE112" s="101" t="n">
        <v>15</v>
      </c>
      <c r="AF112" s="101" t="e">
        <f aca="false">IF(AND(D112&gt;=$G$7,D112&lt;=$G$8),1,0)</f>
        <v>#VALUE!</v>
      </c>
      <c r="AG112" s="101" t="e">
        <f aca="false">MONTH(D112)</f>
        <v>#VALUE!</v>
      </c>
      <c r="AH112" s="101" t="e">
        <f aca="false">(EOMONTH(D112,0)-EOMONTH(D112-DAY(D112),0))*AF112</f>
        <v>#VALUE!</v>
      </c>
      <c r="AI112" s="101" t="e">
        <f aca="false">AI111+AH111</f>
        <v>#VALUE!</v>
      </c>
      <c r="AJ112" s="101" t="e">
        <f aca="false">D112-$BV$5</f>
        <v>#VALUE!</v>
      </c>
      <c r="AK112" s="226" t="e">
        <f aca="false">((AL112+AM112+AN112)/(1-0.03))-(AL112+AM112+AN112)</f>
        <v>#VALUE!</v>
      </c>
      <c r="AL112" s="92" t="e">
        <f aca="false">VLOOKUP($D112,CurveTbl,$AK$4)</f>
        <v>#VALUE!</v>
      </c>
      <c r="AM112" s="227" t="e">
        <f aca="false">VLOOKUP($D112,CurveTbl,$AH$3)</f>
        <v>#VALUE!</v>
      </c>
      <c r="AN112" s="227" t="e">
        <f aca="false">VLOOKUP($D112,CurveTbl,$AH$4)+VLOOKUP($AG112,$AL$3:$AS$15,6)</f>
        <v>#VALUE!</v>
      </c>
      <c r="AO112" s="228" t="e">
        <f aca="false">VLOOKUP($D112,CurveTbl,$AH$5)</f>
        <v>#VALUE!</v>
      </c>
      <c r="AP112" s="227" t="e">
        <f aca="false">VLOOKUP($D112,CurveTbl,$AH$6)+VLOOKUP($AG112,$AL$3:$AS$15,7)</f>
        <v>#VALUE!</v>
      </c>
      <c r="AQ112" s="92" t="e">
        <f aca="false">VLOOKUP($AG112,$AL$4:$AS$15,3)+VLOOKUP($AG112,$AL$4:$AS$15,5)+($AH$10*VLOOKUP(D112,GRITable,2))</f>
        <v>#VALUE!</v>
      </c>
      <c r="AR112" s="93" t="e">
        <f aca="false">VLOOKUP($AG112,$AL$4:$AS$15,4)</f>
        <v>#VALUE!</v>
      </c>
      <c r="AS112" s="92" t="e">
        <f aca="false">(AL112+AM112+AN112)*AR112/(1-AR112)</f>
        <v>#VALUE!</v>
      </c>
      <c r="AT112" s="93" t="e">
        <f aca="false">VLOOKUP(D112,CurveTbl,$AK$6)</f>
        <v>#VALUE!</v>
      </c>
      <c r="AU112" s="93" t="e">
        <f aca="false">(1+$AT112/2)^(-2*($D112-$G$5)/365.25)*$AF112</f>
        <v>#VALUE!</v>
      </c>
      <c r="AV112" s="91" t="e">
        <f aca="false">ROUND(G112*AR112,0)</f>
        <v>#VALUE!</v>
      </c>
      <c r="AW112" s="93" t="e">
        <f aca="false">VLOOKUP($D112,CurveTbl,$AK$8)</f>
        <v>#VALUE!</v>
      </c>
      <c r="AX112" s="93" t="e">
        <f aca="false">VLOOKUP($D112,CurveTbl,$AH$7)</f>
        <v>#VALUE!</v>
      </c>
      <c r="AY112" s="93" t="e">
        <f aca="false">VLOOKUP($D112,CurveTbl,$AH$8)</f>
        <v>#VALUE!</v>
      </c>
      <c r="AZ112" s="93"/>
      <c r="BA112" s="229"/>
      <c r="BB112" s="227" t="e">
        <f aca="false">$H112-$BV112</f>
        <v>#VALUE!</v>
      </c>
      <c r="BC112" s="227" t="e">
        <f aca="false">I112-BW112</f>
        <v>#VALUE!</v>
      </c>
      <c r="BD112" s="93" t="e">
        <f aca="false">N112-BX112</f>
        <v>#VALUE!</v>
      </c>
      <c r="BE112" s="93" t="e">
        <f aca="false">O112-BY112</f>
        <v>#VALUE!</v>
      </c>
      <c r="BF112" s="93" t="e">
        <f aca="false">xSPRDOPT($BW112,$BV112,$CG112,0,$BY112,$BX112,$BZ112,$AJ112,1,4)*$CB112</f>
        <v>#NAME?</v>
      </c>
      <c r="BG112" s="93" t="e">
        <f aca="false">xSPRDOPT($BW112,$BV112,$CG112,0,$BY112,$BX112,$BZ112,$AJ112,1,3)*$CB112</f>
        <v>#NAME?</v>
      </c>
      <c r="BH112" s="93" t="e">
        <f aca="false">IF(OR(BF112&lt;&gt;0,BG112&lt;&gt;0),xSPRDOPT($BW112,$BV112,$CG112,0,$BY112,$BX112,$BZ112,$AJ112,1,12)*$CB112,0)</f>
        <v>#NAME?</v>
      </c>
      <c r="BI112" s="93" t="e">
        <f aca="false">xSPRDOPT($BW112,$BV112,$CG112,2*LN(1+CA112/2),$BY112,$BX112,$BZ112,$AJ112,1,9)</f>
        <v>#NAME?</v>
      </c>
      <c r="BJ112" s="93" t="e">
        <f aca="false">xSPRDOPT($BW112,$BV112,$CG112,0,$BY112,$BX112,$BZ112,$AJ112,1,6)*$CB112</f>
        <v>#NAME?</v>
      </c>
      <c r="BK112" s="93" t="e">
        <f aca="false">xSPRDOPT($BW112,$BV112,$CG112,0,$BY112,$BX112,$BZ112,$AJ112,1,5)*$CB112</f>
        <v>#NAME?</v>
      </c>
      <c r="BL112" s="93" t="e">
        <f aca="false">xSPRDOPT(BW112,BV112,CG112,0,BY112,BX112,BZ112,AJ112,1,2)*CB112</f>
        <v>#NAME?</v>
      </c>
      <c r="BM112" s="93" t="e">
        <f aca="false">xSPRDOPT(BW112,BV112,CG112,0,BY112,BX112,BZ112,AJ112,1,1)*CB112</f>
        <v>#NAME?</v>
      </c>
      <c r="BN112" s="93" t="e">
        <f aca="false">IF(AH112&lt;&gt;0,xSPRDOPT($BW112,$BV112,$CG112,2*LN(1+CA112/2),$BY112,$BX112,$BZ112,$AJ112,1,8)+(AJ112/365.25)*CH112/AH112,0)</f>
        <v>#VALUE!</v>
      </c>
      <c r="BO112" s="93" t="e">
        <f aca="false">xSPRDOPT($BW112,$BV112,$CG112,0,$BY112,$BX112,$BZ112,$AJ112,1,0)</f>
        <v>#NAME?</v>
      </c>
      <c r="BP112" s="93"/>
      <c r="BQ112" s="93"/>
      <c r="BR112" s="93"/>
      <c r="BS112" s="101" t="e">
        <f aca="false">G112*AF112*AH112</f>
        <v>#VALUE!</v>
      </c>
      <c r="BV112" s="230" t="n">
        <v>4.40214035809837</v>
      </c>
      <c r="BW112" s="92" t="n">
        <v>4.4155</v>
      </c>
      <c r="BX112" s="93" t="n">
        <v>0.628251079270582</v>
      </c>
      <c r="BY112" s="93" t="n">
        <v>0.621945092170055</v>
      </c>
      <c r="BZ112" s="93" t="n">
        <v>0.99287864325662</v>
      </c>
      <c r="CA112" s="93" t="n">
        <v>0.068263969545907</v>
      </c>
      <c r="CB112" s="93" t="n">
        <v>0.987217950295506</v>
      </c>
      <c r="CC112" s="227" t="n">
        <v>-0.03</v>
      </c>
      <c r="CD112" s="227" t="n">
        <v>0.06</v>
      </c>
      <c r="CE112" s="227" t="n">
        <v>0.175</v>
      </c>
      <c r="CF112" s="227" t="n">
        <v>-0.0075</v>
      </c>
      <c r="CG112" s="227" t="n">
        <v>0.0192</v>
      </c>
      <c r="CH112" s="227" t="n">
        <v>3.06531173566755</v>
      </c>
      <c r="CI112" s="82" t="n">
        <v>4.248</v>
      </c>
    </row>
    <row r="113" customFormat="false" ht="12.75" hidden="false" customHeight="false" outlineLevel="0" collapsed="false">
      <c r="D113" s="83" t="e">
        <f aca="false">D112+AH112</f>
        <v>#VALUE!</v>
      </c>
      <c r="F113" s="84" t="e">
        <f aca="false">VLOOKUP(AG113,$AL$4:$AS$15,2)</f>
        <v>#VALUE!</v>
      </c>
      <c r="G113" s="84" t="e">
        <f aca="false">F113*$AU113</f>
        <v>#VALUE!</v>
      </c>
      <c r="H113" s="85" t="e">
        <f aca="false">(AL113+AM113+AN113)/(1-(AR113))</f>
        <v>#VALUE!</v>
      </c>
      <c r="I113" s="85" t="e">
        <f aca="false">(AL113+AO113+AP113)</f>
        <v>#VALUE!</v>
      </c>
      <c r="K113" s="85" t="e">
        <f aca="false">MAX(((I113-H113)-AQ113)*AH113*AU113,0)</f>
        <v>#VALUE!</v>
      </c>
      <c r="L113" s="220" t="e">
        <f aca="false">MAX(Q113-K113,0)</f>
        <v>#VALUE!</v>
      </c>
      <c r="M113" s="86"/>
      <c r="N113" s="231" t="e">
        <f aca="false">SQRT(($AX113^2*$AE113+$AW113^2*$AI113)/($AE113+$AI113))</f>
        <v>#VALUE!</v>
      </c>
      <c r="O113" s="231" t="e">
        <f aca="false">SQRT(($AY113^2*$AE113+$AW113^2*$AI113)/($AE113+$AI113))</f>
        <v>#VALUE!</v>
      </c>
      <c r="P113" s="94" t="e">
        <f aca="false">(VLOOKUP(AI113,CorrelationTwo,2)*(AW113^2)*AI113+VLOOKUP(D113,CorrelationOne,$AK$9)*AX113*AY113*AE113)/((AI113+AE113)*O113*N113)</f>
        <v>#VALUE!</v>
      </c>
      <c r="Q113" s="220" t="e">
        <f aca="false">xSPRDOPT(I113,H113,AQ113,0,O113,N113,P113,D113-$G$5,1,0)*AH113*AU113</f>
        <v>#VALUE!</v>
      </c>
      <c r="R113" s="223"/>
      <c r="S113" s="87" t="e">
        <f aca="false">xSPRDOPT(I113,H113,AQ113,AT113,O113,N113,P113,D113-$G$5,1,2)*AF113*F113*AH113</f>
        <v>#VALUE!</v>
      </c>
      <c r="T113" s="87" t="e">
        <f aca="false">xSPRDOPT(I113,H113,AQ113,AT113,O113,N113,P113,D113-$G$5,1,1)*AF113*F113*AH113</f>
        <v>#VALUE!</v>
      </c>
      <c r="U113" s="220"/>
      <c r="V113" s="224" t="e">
        <f aca="false">VLOOKUP($AG113,$AL$4:$AS$15,8)*AH113*AU113</f>
        <v>#VALUE!</v>
      </c>
      <c r="W113" s="224"/>
      <c r="X113" s="225" t="e">
        <f aca="false">((BM113*BC113)+(BL113*BB113))*AH113*F113</f>
        <v>#VALUE!</v>
      </c>
      <c r="Y113" s="225" t="e">
        <f aca="false">($F113*$AH113)*((($BG113/2)*($BC113)^2)+(($BF113/2)*($BB113)^2)+($BH113*$BC113*$BB113))</f>
        <v>#VALUE!</v>
      </c>
      <c r="Z113" s="225" t="e">
        <f aca="false">($BI113*$F113*$AH113*($G$5-$BV$5))/365.25</f>
        <v>#VALUE!</v>
      </c>
      <c r="AA113" s="225" t="e">
        <f aca="false">(($BK113*$BE113)+($BJ113*$BD113))*$F113*$AH113*$AF113</f>
        <v>#VALUE!</v>
      </c>
      <c r="AB113" s="225" t="e">
        <f aca="false">BN113*(AT113-CA113)*F113*AH113</f>
        <v>#VALUE!</v>
      </c>
      <c r="AC113" s="225" t="e">
        <f aca="false">BO113*CB113*F113*AH113*CA113*($G$5-$BV$5)/365.25</f>
        <v>#NAME?</v>
      </c>
      <c r="AE113" s="101" t="n">
        <v>15</v>
      </c>
      <c r="AF113" s="101" t="e">
        <f aca="false">IF(AND(D113&gt;=$G$7,D113&lt;=$G$8),1,0)</f>
        <v>#VALUE!</v>
      </c>
      <c r="AG113" s="101" t="e">
        <f aca="false">MONTH(D113)</f>
        <v>#VALUE!</v>
      </c>
      <c r="AH113" s="101" t="e">
        <f aca="false">(EOMONTH(D113,0)-EOMONTH(D113-DAY(D113),0))*AF113</f>
        <v>#VALUE!</v>
      </c>
      <c r="AI113" s="101" t="e">
        <f aca="false">AI112+AH112</f>
        <v>#VALUE!</v>
      </c>
      <c r="AJ113" s="101" t="e">
        <f aca="false">D113-$BV$5</f>
        <v>#VALUE!</v>
      </c>
      <c r="AK113" s="226" t="e">
        <f aca="false">((AL113+AM113+AN113)/(1-0.03))-(AL113+AM113+AN113)</f>
        <v>#VALUE!</v>
      </c>
      <c r="AL113" s="92" t="e">
        <f aca="false">VLOOKUP($D113,CurveTbl,$AK$4)</f>
        <v>#VALUE!</v>
      </c>
      <c r="AM113" s="227" t="e">
        <f aca="false">VLOOKUP($D113,CurveTbl,$AH$3)</f>
        <v>#VALUE!</v>
      </c>
      <c r="AN113" s="227" t="e">
        <f aca="false">VLOOKUP($D113,CurveTbl,$AH$4)+VLOOKUP($AG113,$AL$3:$AS$15,6)</f>
        <v>#VALUE!</v>
      </c>
      <c r="AO113" s="228" t="e">
        <f aca="false">VLOOKUP($D113,CurveTbl,$AH$5)</f>
        <v>#VALUE!</v>
      </c>
      <c r="AP113" s="227" t="e">
        <f aca="false">VLOOKUP($D113,CurveTbl,$AH$6)+VLOOKUP($AG113,$AL$3:$AS$15,7)</f>
        <v>#VALUE!</v>
      </c>
      <c r="AQ113" s="92" t="e">
        <f aca="false">VLOOKUP($AG113,$AL$4:$AS$15,3)+VLOOKUP($AG113,$AL$4:$AS$15,5)+($AH$10*VLOOKUP(D113,GRITable,2))</f>
        <v>#VALUE!</v>
      </c>
      <c r="AR113" s="93" t="e">
        <f aca="false">VLOOKUP($AG113,$AL$4:$AS$15,4)</f>
        <v>#VALUE!</v>
      </c>
      <c r="AS113" s="92" t="e">
        <f aca="false">(AL113+AM113+AN113)*AR113/(1-AR113)</f>
        <v>#VALUE!</v>
      </c>
      <c r="AT113" s="93" t="e">
        <f aca="false">VLOOKUP(D113,CurveTbl,$AK$6)</f>
        <v>#VALUE!</v>
      </c>
      <c r="AU113" s="93" t="e">
        <f aca="false">(1+$AT113/2)^(-2*($D113-$G$5)/365.25)*$AF113</f>
        <v>#VALUE!</v>
      </c>
      <c r="AV113" s="91" t="e">
        <f aca="false">ROUND(G113*AR113,0)</f>
        <v>#VALUE!</v>
      </c>
      <c r="AW113" s="93" t="e">
        <f aca="false">VLOOKUP($D113,CurveTbl,$AK$8)</f>
        <v>#VALUE!</v>
      </c>
      <c r="AX113" s="93" t="e">
        <f aca="false">VLOOKUP($D113,CurveTbl,$AH$7)</f>
        <v>#VALUE!</v>
      </c>
      <c r="AY113" s="93" t="e">
        <f aca="false">VLOOKUP($D113,CurveTbl,$AH$8)</f>
        <v>#VALUE!</v>
      </c>
      <c r="AZ113" s="93"/>
      <c r="BA113" s="229"/>
      <c r="BB113" s="227" t="e">
        <f aca="false">$H113-$BV113</f>
        <v>#VALUE!</v>
      </c>
      <c r="BC113" s="227" t="e">
        <f aca="false">I113-BW113</f>
        <v>#VALUE!</v>
      </c>
      <c r="BD113" s="93" t="e">
        <f aca="false">N113-BX113</f>
        <v>#VALUE!</v>
      </c>
      <c r="BE113" s="93" t="e">
        <f aca="false">O113-BY113</f>
        <v>#VALUE!</v>
      </c>
      <c r="BF113" s="93" t="e">
        <f aca="false">xSPRDOPT($BW113,$BV113,$CG113,0,$BY113,$BX113,$BZ113,$AJ113,1,4)*$CB113</f>
        <v>#NAME?</v>
      </c>
      <c r="BG113" s="93" t="e">
        <f aca="false">xSPRDOPT($BW113,$BV113,$CG113,0,$BY113,$BX113,$BZ113,$AJ113,1,3)*$CB113</f>
        <v>#NAME?</v>
      </c>
      <c r="BH113" s="93" t="e">
        <f aca="false">IF(OR(BF113&lt;&gt;0,BG113&lt;&gt;0),xSPRDOPT($BW113,$BV113,$CG113,0,$BY113,$BX113,$BZ113,$AJ113,1,12)*$CB113,0)</f>
        <v>#NAME?</v>
      </c>
      <c r="BI113" s="93" t="e">
        <f aca="false">xSPRDOPT($BW113,$BV113,$CG113,2*LN(1+CA113/2),$BY113,$BX113,$BZ113,$AJ113,1,9)</f>
        <v>#NAME?</v>
      </c>
      <c r="BJ113" s="93" t="e">
        <f aca="false">xSPRDOPT($BW113,$BV113,$CG113,0,$BY113,$BX113,$BZ113,$AJ113,1,6)*$CB113</f>
        <v>#NAME?</v>
      </c>
      <c r="BK113" s="93" t="e">
        <f aca="false">xSPRDOPT($BW113,$BV113,$CG113,0,$BY113,$BX113,$BZ113,$AJ113,1,5)*$CB113</f>
        <v>#NAME?</v>
      </c>
      <c r="BL113" s="93" t="e">
        <f aca="false">xSPRDOPT(BW113,BV113,CG113,0,BY113,BX113,BZ113,AJ113,1,2)*CB113</f>
        <v>#NAME?</v>
      </c>
      <c r="BM113" s="93" t="e">
        <f aca="false">xSPRDOPT(BW113,BV113,CG113,0,BY113,BX113,BZ113,AJ113,1,1)*CB113</f>
        <v>#NAME?</v>
      </c>
      <c r="BN113" s="93" t="e">
        <f aca="false">IF(AH113&lt;&gt;0,xSPRDOPT($BW113,$BV113,$CG113,2*LN(1+CA113/2),$BY113,$BX113,$BZ113,$AJ113,1,8)+(AJ113/365.25)*CH113/AH113,0)</f>
        <v>#VALUE!</v>
      </c>
      <c r="BO113" s="93" t="e">
        <f aca="false">xSPRDOPT($BW113,$BV113,$CG113,0,$BY113,$BX113,$BZ113,$AJ113,1,0)</f>
        <v>#NAME?</v>
      </c>
      <c r="BP113" s="93"/>
      <c r="BQ113" s="93"/>
      <c r="BR113" s="93"/>
      <c r="BS113" s="101" t="e">
        <f aca="false">G113*AF113*AH113</f>
        <v>#VALUE!</v>
      </c>
      <c r="BV113" s="230" t="n">
        <v>4.40214035809837</v>
      </c>
      <c r="BW113" s="92" t="n">
        <v>4.4155</v>
      </c>
      <c r="BX113" s="93" t="n">
        <v>0.628251079270582</v>
      </c>
      <c r="BY113" s="93" t="n">
        <v>0.621945092170055</v>
      </c>
      <c r="BZ113" s="93" t="n">
        <v>0.99287864325662</v>
      </c>
      <c r="CA113" s="93" t="n">
        <v>0.068263969545907</v>
      </c>
      <c r="CB113" s="93" t="n">
        <v>0.987217950295506</v>
      </c>
      <c r="CC113" s="227" t="n">
        <v>-0.03</v>
      </c>
      <c r="CD113" s="227" t="n">
        <v>0.06</v>
      </c>
      <c r="CE113" s="227" t="n">
        <v>0.175</v>
      </c>
      <c r="CF113" s="227" t="n">
        <v>-0.0075</v>
      </c>
      <c r="CG113" s="227" t="n">
        <v>0.0192</v>
      </c>
      <c r="CH113" s="227" t="n">
        <v>3.06531173566755</v>
      </c>
      <c r="CI113" s="82" t="n">
        <v>4.248</v>
      </c>
    </row>
    <row r="114" customFormat="false" ht="12.75" hidden="false" customHeight="false" outlineLevel="0" collapsed="false">
      <c r="D114" s="83" t="e">
        <f aca="false">D113+AH113</f>
        <v>#VALUE!</v>
      </c>
      <c r="F114" s="84" t="e">
        <f aca="false">VLOOKUP(AG114,$AL$4:$AS$15,2)</f>
        <v>#VALUE!</v>
      </c>
      <c r="G114" s="84" t="e">
        <f aca="false">F114*$AU114</f>
        <v>#VALUE!</v>
      </c>
      <c r="H114" s="85" t="e">
        <f aca="false">(AL114+AM114+AN114)/(1-(AR114))</f>
        <v>#VALUE!</v>
      </c>
      <c r="I114" s="85" t="e">
        <f aca="false">(AL114+AO114+AP114)</f>
        <v>#VALUE!</v>
      </c>
      <c r="K114" s="85" t="e">
        <f aca="false">MAX(((I114-H114)-AQ114)*AH114*AU114,0)</f>
        <v>#VALUE!</v>
      </c>
      <c r="L114" s="220" t="e">
        <f aca="false">MAX(Q114-K114,0)</f>
        <v>#VALUE!</v>
      </c>
      <c r="M114" s="86"/>
      <c r="N114" s="231" t="e">
        <f aca="false">SQRT(($AX114^2*$AE114+$AW114^2*$AI114)/($AE114+$AI114))</f>
        <v>#VALUE!</v>
      </c>
      <c r="O114" s="231" t="e">
        <f aca="false">SQRT(($AY114^2*$AE114+$AW114^2*$AI114)/($AE114+$AI114))</f>
        <v>#VALUE!</v>
      </c>
      <c r="P114" s="94" t="e">
        <f aca="false">(VLOOKUP(AI114,CorrelationTwo,2)*(AW114^2)*AI114+VLOOKUP(D114,CorrelationOne,$AK$9)*AX114*AY114*AE114)/((AI114+AE114)*O114*N114)</f>
        <v>#VALUE!</v>
      </c>
      <c r="Q114" s="220" t="e">
        <f aca="false">xSPRDOPT(I114,H114,AQ114,0,O114,N114,P114,D114-$G$5,1,0)*AH114*AU114</f>
        <v>#VALUE!</v>
      </c>
      <c r="R114" s="223"/>
      <c r="S114" s="87" t="e">
        <f aca="false">xSPRDOPT(I114,H114,AQ114,AT114,O114,N114,P114,D114-$G$5,1,2)*AF114*F114*AH114</f>
        <v>#VALUE!</v>
      </c>
      <c r="T114" s="87" t="e">
        <f aca="false">xSPRDOPT(I114,H114,AQ114,AT114,O114,N114,P114,D114-$G$5,1,1)*AF114*F114*AH114</f>
        <v>#VALUE!</v>
      </c>
      <c r="U114" s="220"/>
      <c r="V114" s="224" t="e">
        <f aca="false">VLOOKUP($AG114,$AL$4:$AS$15,8)*AH114*AU114</f>
        <v>#VALUE!</v>
      </c>
      <c r="W114" s="224"/>
      <c r="X114" s="225" t="e">
        <f aca="false">((BM114*BC114)+(BL114*BB114))*AH114*F114</f>
        <v>#VALUE!</v>
      </c>
      <c r="Y114" s="225" t="e">
        <f aca="false">($F114*$AH114)*((($BG114/2)*($BC114)^2)+(($BF114/2)*($BB114)^2)+($BH114*$BC114*$BB114))</f>
        <v>#VALUE!</v>
      </c>
      <c r="Z114" s="225" t="e">
        <f aca="false">($BI114*$F114*$AH114*($G$5-$BV$5))/365.25</f>
        <v>#VALUE!</v>
      </c>
      <c r="AA114" s="225" t="e">
        <f aca="false">(($BK114*$BE114)+($BJ114*$BD114))*$F114*$AH114*$AF114</f>
        <v>#VALUE!</v>
      </c>
      <c r="AB114" s="225" t="e">
        <f aca="false">BN114*(AT114-CA114)*F114*AH114</f>
        <v>#VALUE!</v>
      </c>
      <c r="AC114" s="225" t="e">
        <f aca="false">BO114*CB114*F114*AH114*CA114*($G$5-$BV$5)/365.25</f>
        <v>#NAME?</v>
      </c>
      <c r="AE114" s="101" t="n">
        <v>15</v>
      </c>
      <c r="AF114" s="101" t="e">
        <f aca="false">IF(AND(D114&gt;=$G$7,D114&lt;=$G$8),1,0)</f>
        <v>#VALUE!</v>
      </c>
      <c r="AG114" s="101" t="e">
        <f aca="false">MONTH(D114)</f>
        <v>#VALUE!</v>
      </c>
      <c r="AH114" s="101" t="e">
        <f aca="false">(EOMONTH(D114,0)-EOMONTH(D114-DAY(D114),0))*AF114</f>
        <v>#VALUE!</v>
      </c>
      <c r="AI114" s="101" t="e">
        <f aca="false">AI113+AH113</f>
        <v>#VALUE!</v>
      </c>
      <c r="AJ114" s="101" t="e">
        <f aca="false">D114-$BV$5</f>
        <v>#VALUE!</v>
      </c>
      <c r="AK114" s="226" t="e">
        <f aca="false">((AL114+AM114+AN114)/(1-0.03))-(AL114+AM114+AN114)</f>
        <v>#VALUE!</v>
      </c>
      <c r="AL114" s="92" t="e">
        <f aca="false">VLOOKUP($D114,CurveTbl,$AK$4)</f>
        <v>#VALUE!</v>
      </c>
      <c r="AM114" s="227" t="e">
        <f aca="false">VLOOKUP($D114,CurveTbl,$AH$3)</f>
        <v>#VALUE!</v>
      </c>
      <c r="AN114" s="227" t="e">
        <f aca="false">VLOOKUP($D114,CurveTbl,$AH$4)+VLOOKUP($AG114,$AL$3:$AS$15,6)</f>
        <v>#VALUE!</v>
      </c>
      <c r="AO114" s="228" t="e">
        <f aca="false">VLOOKUP($D114,CurveTbl,$AH$5)</f>
        <v>#VALUE!</v>
      </c>
      <c r="AP114" s="227" t="e">
        <f aca="false">VLOOKUP($D114,CurveTbl,$AH$6)+VLOOKUP($AG114,$AL$3:$AS$15,7)</f>
        <v>#VALUE!</v>
      </c>
      <c r="AQ114" s="92" t="e">
        <f aca="false">VLOOKUP($AG114,$AL$4:$AS$15,3)+VLOOKUP($AG114,$AL$4:$AS$15,5)+($AH$10*VLOOKUP(D114,GRITable,2))</f>
        <v>#VALUE!</v>
      </c>
      <c r="AR114" s="93" t="e">
        <f aca="false">VLOOKUP($AG114,$AL$4:$AS$15,4)</f>
        <v>#VALUE!</v>
      </c>
      <c r="AS114" s="92" t="e">
        <f aca="false">(AL114+AM114+AN114)*AR114/(1-AR114)</f>
        <v>#VALUE!</v>
      </c>
      <c r="AT114" s="93" t="e">
        <f aca="false">VLOOKUP(D114,CurveTbl,$AK$6)</f>
        <v>#VALUE!</v>
      </c>
      <c r="AU114" s="93" t="e">
        <f aca="false">(1+$AT114/2)^(-2*($D114-$G$5)/365.25)*$AF114</f>
        <v>#VALUE!</v>
      </c>
      <c r="AV114" s="91" t="e">
        <f aca="false">ROUND(G114*AR114,0)</f>
        <v>#VALUE!</v>
      </c>
      <c r="AW114" s="93" t="e">
        <f aca="false">VLOOKUP($D114,CurveTbl,$AK$8)</f>
        <v>#VALUE!</v>
      </c>
      <c r="AX114" s="93" t="e">
        <f aca="false">VLOOKUP($D114,CurveTbl,$AH$7)</f>
        <v>#VALUE!</v>
      </c>
      <c r="AY114" s="93" t="e">
        <f aca="false">VLOOKUP($D114,CurveTbl,$AH$8)</f>
        <v>#VALUE!</v>
      </c>
      <c r="AZ114" s="93"/>
      <c r="BA114" s="229"/>
      <c r="BB114" s="227" t="e">
        <f aca="false">$H114-$BV114</f>
        <v>#VALUE!</v>
      </c>
      <c r="BC114" s="227" t="e">
        <f aca="false">I114-BW114</f>
        <v>#VALUE!</v>
      </c>
      <c r="BD114" s="93" t="e">
        <f aca="false">N114-BX114</f>
        <v>#VALUE!</v>
      </c>
      <c r="BE114" s="93" t="e">
        <f aca="false">O114-BY114</f>
        <v>#VALUE!</v>
      </c>
      <c r="BF114" s="93" t="e">
        <f aca="false">xSPRDOPT($BW114,$BV114,$CG114,0,$BY114,$BX114,$BZ114,$AJ114,1,4)*$CB114</f>
        <v>#NAME?</v>
      </c>
      <c r="BG114" s="93" t="e">
        <f aca="false">xSPRDOPT($BW114,$BV114,$CG114,0,$BY114,$BX114,$BZ114,$AJ114,1,3)*$CB114</f>
        <v>#NAME?</v>
      </c>
      <c r="BH114" s="93" t="e">
        <f aca="false">IF(OR(BF114&lt;&gt;0,BG114&lt;&gt;0),xSPRDOPT($BW114,$BV114,$CG114,0,$BY114,$BX114,$BZ114,$AJ114,1,12)*$CB114,0)</f>
        <v>#NAME?</v>
      </c>
      <c r="BI114" s="93" t="e">
        <f aca="false">xSPRDOPT($BW114,$BV114,$CG114,2*LN(1+CA114/2),$BY114,$BX114,$BZ114,$AJ114,1,9)</f>
        <v>#NAME?</v>
      </c>
      <c r="BJ114" s="93" t="e">
        <f aca="false">xSPRDOPT($BW114,$BV114,$CG114,0,$BY114,$BX114,$BZ114,$AJ114,1,6)*$CB114</f>
        <v>#NAME?</v>
      </c>
      <c r="BK114" s="93" t="e">
        <f aca="false">xSPRDOPT($BW114,$BV114,$CG114,0,$BY114,$BX114,$BZ114,$AJ114,1,5)*$CB114</f>
        <v>#NAME?</v>
      </c>
      <c r="BL114" s="93" t="e">
        <f aca="false">xSPRDOPT(BW114,BV114,CG114,0,BY114,BX114,BZ114,AJ114,1,2)*CB114</f>
        <v>#NAME?</v>
      </c>
      <c r="BM114" s="93" t="e">
        <f aca="false">xSPRDOPT(BW114,BV114,CG114,0,BY114,BX114,BZ114,AJ114,1,1)*CB114</f>
        <v>#NAME?</v>
      </c>
      <c r="BN114" s="93" t="e">
        <f aca="false">IF(AH114&lt;&gt;0,xSPRDOPT($BW114,$BV114,$CG114,2*LN(1+CA114/2),$BY114,$BX114,$BZ114,$AJ114,1,8)+(AJ114/365.25)*CH114/AH114,0)</f>
        <v>#VALUE!</v>
      </c>
      <c r="BO114" s="93" t="e">
        <f aca="false">xSPRDOPT($BW114,$BV114,$CG114,0,$BY114,$BX114,$BZ114,$AJ114,1,0)</f>
        <v>#NAME?</v>
      </c>
      <c r="BP114" s="93"/>
      <c r="BQ114" s="93"/>
      <c r="BR114" s="93"/>
      <c r="BS114" s="101" t="e">
        <f aca="false">G114*AF114*AH114</f>
        <v>#VALUE!</v>
      </c>
      <c r="BV114" s="230" t="n">
        <v>4.40214035809837</v>
      </c>
      <c r="BW114" s="92" t="n">
        <v>4.4155</v>
      </c>
      <c r="BX114" s="93" t="n">
        <v>0.628251079270582</v>
      </c>
      <c r="BY114" s="93" t="n">
        <v>0.621945092170055</v>
      </c>
      <c r="BZ114" s="93" t="n">
        <v>0.99287864325662</v>
      </c>
      <c r="CA114" s="93" t="n">
        <v>0.068263969545907</v>
      </c>
      <c r="CB114" s="93" t="n">
        <v>0.987217950295506</v>
      </c>
      <c r="CC114" s="227" t="n">
        <v>-0.03</v>
      </c>
      <c r="CD114" s="227" t="n">
        <v>0.06</v>
      </c>
      <c r="CE114" s="227" t="n">
        <v>0.175</v>
      </c>
      <c r="CF114" s="227" t="n">
        <v>-0.0075</v>
      </c>
      <c r="CG114" s="227" t="n">
        <v>0.0192</v>
      </c>
      <c r="CH114" s="227" t="n">
        <v>3.06531173566755</v>
      </c>
      <c r="CI114" s="82" t="n">
        <v>4.248</v>
      </c>
    </row>
    <row r="115" customFormat="false" ht="12.75" hidden="false" customHeight="false" outlineLevel="0" collapsed="false">
      <c r="D115" s="83" t="e">
        <f aca="false">D114+AH114</f>
        <v>#VALUE!</v>
      </c>
      <c r="F115" s="84" t="e">
        <f aca="false">VLOOKUP(AG115,$AL$4:$AS$15,2)</f>
        <v>#VALUE!</v>
      </c>
      <c r="G115" s="84" t="e">
        <f aca="false">F115*$AU115</f>
        <v>#VALUE!</v>
      </c>
      <c r="H115" s="85" t="e">
        <f aca="false">(AL115+AM115+AN115)/(1-(AR115))</f>
        <v>#VALUE!</v>
      </c>
      <c r="I115" s="85" t="e">
        <f aca="false">(AL115+AO115+AP115)</f>
        <v>#VALUE!</v>
      </c>
      <c r="K115" s="85" t="e">
        <f aca="false">MAX(((I115-H115)-AQ115)*AH115*AU115,0)</f>
        <v>#VALUE!</v>
      </c>
      <c r="L115" s="220" t="e">
        <f aca="false">MAX(Q115-K115,0)</f>
        <v>#VALUE!</v>
      </c>
      <c r="M115" s="86"/>
      <c r="N115" s="231" t="e">
        <f aca="false">SQRT(($AX115^2*$AE115+$AW115^2*$AI115)/($AE115+$AI115))</f>
        <v>#VALUE!</v>
      </c>
      <c r="O115" s="231" t="e">
        <f aca="false">SQRT(($AY115^2*$AE115+$AW115^2*$AI115)/($AE115+$AI115))</f>
        <v>#VALUE!</v>
      </c>
      <c r="P115" s="94" t="e">
        <f aca="false">(VLOOKUP(AI115,CorrelationTwo,2)*(AW115^2)*AI115+VLOOKUP(D115,CorrelationOne,$AK$9)*AX115*AY115*AE115)/((AI115+AE115)*O115*N115)</f>
        <v>#VALUE!</v>
      </c>
      <c r="Q115" s="220" t="e">
        <f aca="false">xSPRDOPT(I115,H115,AQ115,0,O115,N115,P115,D115-$G$5,1,0)*AH115*AU115</f>
        <v>#VALUE!</v>
      </c>
      <c r="R115" s="223"/>
      <c r="S115" s="87" t="e">
        <f aca="false">xSPRDOPT(I115,H115,AQ115,AT115,O115,N115,P115,D115-$G$5,1,2)*AF115*F115*AH115</f>
        <v>#VALUE!</v>
      </c>
      <c r="T115" s="87" t="e">
        <f aca="false">xSPRDOPT(I115,H115,AQ115,AT115,O115,N115,P115,D115-$G$5,1,1)*AF115*F115*AH115</f>
        <v>#VALUE!</v>
      </c>
      <c r="U115" s="220"/>
      <c r="V115" s="224" t="e">
        <f aca="false">VLOOKUP($AG115,$AL$4:$AS$15,8)*AH115*AU115</f>
        <v>#VALUE!</v>
      </c>
      <c r="W115" s="224"/>
      <c r="X115" s="225" t="e">
        <f aca="false">((BM115*BC115)+(BL115*BB115))*AH115*F115</f>
        <v>#VALUE!</v>
      </c>
      <c r="Y115" s="225" t="e">
        <f aca="false">($F115*$AH115)*((($BG115/2)*($BC115)^2)+(($BF115/2)*($BB115)^2)+($BH115*$BC115*$BB115))</f>
        <v>#VALUE!</v>
      </c>
      <c r="Z115" s="225" t="e">
        <f aca="false">($BI115*$F115*$AH115*($G$5-$BV$5))/365.25</f>
        <v>#VALUE!</v>
      </c>
      <c r="AA115" s="225" t="e">
        <f aca="false">(($BK115*$BE115)+($BJ115*$BD115))*$F115*$AH115*$AF115</f>
        <v>#VALUE!</v>
      </c>
      <c r="AB115" s="225" t="e">
        <f aca="false">BN115*(AT115-CA115)*F115*AH115</f>
        <v>#VALUE!</v>
      </c>
      <c r="AC115" s="225" t="e">
        <f aca="false">BO115*CB115*F115*AH115*CA115*($G$5-$BV$5)/365.25</f>
        <v>#NAME?</v>
      </c>
      <c r="AE115" s="101" t="n">
        <v>15</v>
      </c>
      <c r="AF115" s="101" t="e">
        <f aca="false">IF(AND(D115&gt;=$G$7,D115&lt;=$G$8),1,0)</f>
        <v>#VALUE!</v>
      </c>
      <c r="AG115" s="101" t="e">
        <f aca="false">MONTH(D115)</f>
        <v>#VALUE!</v>
      </c>
      <c r="AH115" s="101" t="e">
        <f aca="false">(EOMONTH(D115,0)-EOMONTH(D115-DAY(D115),0))*AF115</f>
        <v>#VALUE!</v>
      </c>
      <c r="AI115" s="101" t="e">
        <f aca="false">AI114+AH114</f>
        <v>#VALUE!</v>
      </c>
      <c r="AJ115" s="101" t="e">
        <f aca="false">D115-$BV$5</f>
        <v>#VALUE!</v>
      </c>
      <c r="AK115" s="226" t="e">
        <f aca="false">((AL115+AM115+AN115)/(1-0.03))-(AL115+AM115+AN115)</f>
        <v>#VALUE!</v>
      </c>
      <c r="AL115" s="92" t="e">
        <f aca="false">VLOOKUP($D115,CurveTbl,$AK$4)</f>
        <v>#VALUE!</v>
      </c>
      <c r="AM115" s="227" t="e">
        <f aca="false">VLOOKUP($D115,CurveTbl,$AH$3)</f>
        <v>#VALUE!</v>
      </c>
      <c r="AN115" s="227" t="e">
        <f aca="false">VLOOKUP($D115,CurveTbl,$AH$4)+VLOOKUP($AG115,$AL$3:$AS$15,6)</f>
        <v>#VALUE!</v>
      </c>
      <c r="AO115" s="228" t="e">
        <f aca="false">VLOOKUP($D115,CurveTbl,$AH$5)</f>
        <v>#VALUE!</v>
      </c>
      <c r="AP115" s="227" t="e">
        <f aca="false">VLOOKUP($D115,CurveTbl,$AH$6)+VLOOKUP($AG115,$AL$3:$AS$15,7)</f>
        <v>#VALUE!</v>
      </c>
      <c r="AQ115" s="92" t="e">
        <f aca="false">VLOOKUP($AG115,$AL$4:$AS$15,3)+VLOOKUP($AG115,$AL$4:$AS$15,5)+($AH$10*VLOOKUP(D115,GRITable,2))</f>
        <v>#VALUE!</v>
      </c>
      <c r="AR115" s="93" t="e">
        <f aca="false">VLOOKUP($AG115,$AL$4:$AS$15,4)</f>
        <v>#VALUE!</v>
      </c>
      <c r="AS115" s="92" t="e">
        <f aca="false">(AL115+AM115+AN115)*AR115/(1-AR115)</f>
        <v>#VALUE!</v>
      </c>
      <c r="AT115" s="93" t="e">
        <f aca="false">VLOOKUP(D115,CurveTbl,$AK$6)</f>
        <v>#VALUE!</v>
      </c>
      <c r="AU115" s="93" t="e">
        <f aca="false">(1+$AT115/2)^(-2*($D115-$G$5)/365.25)*$AF115</f>
        <v>#VALUE!</v>
      </c>
      <c r="AV115" s="91" t="e">
        <f aca="false">ROUND(G115*AR115,0)</f>
        <v>#VALUE!</v>
      </c>
      <c r="AW115" s="93" t="e">
        <f aca="false">VLOOKUP($D115,CurveTbl,$AK$8)</f>
        <v>#VALUE!</v>
      </c>
      <c r="AX115" s="93" t="e">
        <f aca="false">VLOOKUP($D115,CurveTbl,$AH$7)</f>
        <v>#VALUE!</v>
      </c>
      <c r="AY115" s="93" t="e">
        <f aca="false">VLOOKUP($D115,CurveTbl,$AH$8)</f>
        <v>#VALUE!</v>
      </c>
      <c r="AZ115" s="93"/>
      <c r="BA115" s="229"/>
      <c r="BB115" s="227" t="e">
        <f aca="false">$H115-$BV115</f>
        <v>#VALUE!</v>
      </c>
      <c r="BC115" s="227" t="e">
        <f aca="false">I115-BW115</f>
        <v>#VALUE!</v>
      </c>
      <c r="BD115" s="93" t="e">
        <f aca="false">N115-BX115</f>
        <v>#VALUE!</v>
      </c>
      <c r="BE115" s="93" t="e">
        <f aca="false">O115-BY115</f>
        <v>#VALUE!</v>
      </c>
      <c r="BF115" s="93" t="e">
        <f aca="false">xSPRDOPT($BW115,$BV115,$CG115,0,$BY115,$BX115,$BZ115,$AJ115,1,4)*$CB115</f>
        <v>#NAME?</v>
      </c>
      <c r="BG115" s="93" t="e">
        <f aca="false">xSPRDOPT($BW115,$BV115,$CG115,0,$BY115,$BX115,$BZ115,$AJ115,1,3)*$CB115</f>
        <v>#NAME?</v>
      </c>
      <c r="BH115" s="93" t="e">
        <f aca="false">IF(OR(BF115&lt;&gt;0,BG115&lt;&gt;0),xSPRDOPT($BW115,$BV115,$CG115,0,$BY115,$BX115,$BZ115,$AJ115,1,12)*$CB115,0)</f>
        <v>#NAME?</v>
      </c>
      <c r="BI115" s="93" t="e">
        <f aca="false">xSPRDOPT($BW115,$BV115,$CG115,2*LN(1+CA115/2),$BY115,$BX115,$BZ115,$AJ115,1,9)</f>
        <v>#NAME?</v>
      </c>
      <c r="BJ115" s="93" t="e">
        <f aca="false">xSPRDOPT($BW115,$BV115,$CG115,0,$BY115,$BX115,$BZ115,$AJ115,1,6)*$CB115</f>
        <v>#NAME?</v>
      </c>
      <c r="BK115" s="93" t="e">
        <f aca="false">xSPRDOPT($BW115,$BV115,$CG115,0,$BY115,$BX115,$BZ115,$AJ115,1,5)*$CB115</f>
        <v>#NAME?</v>
      </c>
      <c r="BL115" s="93" t="e">
        <f aca="false">xSPRDOPT(BW115,BV115,CG115,0,BY115,BX115,BZ115,AJ115,1,2)*CB115</f>
        <v>#NAME?</v>
      </c>
      <c r="BM115" s="93" t="e">
        <f aca="false">xSPRDOPT(BW115,BV115,CG115,0,BY115,BX115,BZ115,AJ115,1,1)*CB115</f>
        <v>#NAME?</v>
      </c>
      <c r="BN115" s="93" t="e">
        <f aca="false">IF(AH115&lt;&gt;0,xSPRDOPT($BW115,$BV115,$CG115,2*LN(1+CA115/2),$BY115,$BX115,$BZ115,$AJ115,1,8)+(AJ115/365.25)*CH115/AH115,0)</f>
        <v>#VALUE!</v>
      </c>
      <c r="BO115" s="93" t="e">
        <f aca="false">xSPRDOPT($BW115,$BV115,$CG115,0,$BY115,$BX115,$BZ115,$AJ115,1,0)</f>
        <v>#NAME?</v>
      </c>
      <c r="BP115" s="93"/>
      <c r="BQ115" s="93"/>
      <c r="BR115" s="93"/>
      <c r="BS115" s="101" t="e">
        <f aca="false">G115*AF115*AH115</f>
        <v>#VALUE!</v>
      </c>
      <c r="BV115" s="230" t="n">
        <v>4.40214035809837</v>
      </c>
      <c r="BW115" s="92" t="n">
        <v>4.4155</v>
      </c>
      <c r="BX115" s="93" t="n">
        <v>0.628251079270582</v>
      </c>
      <c r="BY115" s="93" t="n">
        <v>0.621945092170055</v>
      </c>
      <c r="BZ115" s="93" t="n">
        <v>0.99287864325662</v>
      </c>
      <c r="CA115" s="93" t="n">
        <v>0.068263969545907</v>
      </c>
      <c r="CB115" s="93" t="n">
        <v>0.987217950295506</v>
      </c>
      <c r="CC115" s="227" t="n">
        <v>-0.03</v>
      </c>
      <c r="CD115" s="227" t="n">
        <v>0.06</v>
      </c>
      <c r="CE115" s="227" t="n">
        <v>0.175</v>
      </c>
      <c r="CF115" s="227" t="n">
        <v>-0.0075</v>
      </c>
      <c r="CG115" s="227" t="n">
        <v>0.0192</v>
      </c>
      <c r="CH115" s="227" t="n">
        <v>3.06531173566755</v>
      </c>
      <c r="CI115" s="82" t="n">
        <v>4.248</v>
      </c>
    </row>
    <row r="116" customFormat="false" ht="12.75" hidden="false" customHeight="false" outlineLevel="0" collapsed="false">
      <c r="D116" s="83" t="e">
        <f aca="false">D115+AH115</f>
        <v>#VALUE!</v>
      </c>
      <c r="F116" s="84" t="e">
        <f aca="false">VLOOKUP(AG116,$AL$4:$AS$15,2)</f>
        <v>#VALUE!</v>
      </c>
      <c r="G116" s="84" t="e">
        <f aca="false">F116*$AU116</f>
        <v>#VALUE!</v>
      </c>
      <c r="H116" s="85" t="e">
        <f aca="false">(AL116+AM116+AN116)/(1-(AR116))</f>
        <v>#VALUE!</v>
      </c>
      <c r="I116" s="85" t="e">
        <f aca="false">(AL116+AO116+AP116)</f>
        <v>#VALUE!</v>
      </c>
      <c r="K116" s="85" t="e">
        <f aca="false">MAX(((I116-H116)-AQ116)*AH116*AU116,0)</f>
        <v>#VALUE!</v>
      </c>
      <c r="L116" s="220" t="e">
        <f aca="false">MAX(Q116-K116,0)</f>
        <v>#VALUE!</v>
      </c>
      <c r="M116" s="86"/>
      <c r="N116" s="231" t="e">
        <f aca="false">SQRT(($AX116^2*$AE116+$AW116^2*$AI116)/($AE116+$AI116))</f>
        <v>#VALUE!</v>
      </c>
      <c r="O116" s="231" t="e">
        <f aca="false">SQRT(($AY116^2*$AE116+$AW116^2*$AI116)/($AE116+$AI116))</f>
        <v>#VALUE!</v>
      </c>
      <c r="P116" s="94" t="e">
        <f aca="false">(VLOOKUP(AI116,CorrelationTwo,2)*(AW116^2)*AI116+VLOOKUP(D116,CorrelationOne,$AK$9)*AX116*AY116*AE116)/((AI116+AE116)*O116*N116)</f>
        <v>#VALUE!</v>
      </c>
      <c r="Q116" s="220" t="e">
        <f aca="false">xSPRDOPT(I116,H116,AQ116,0,O116,N116,P116,D116-$G$5,1,0)*AH116*AU116</f>
        <v>#VALUE!</v>
      </c>
      <c r="R116" s="223"/>
      <c r="S116" s="87" t="e">
        <f aca="false">xSPRDOPT(I116,H116,AQ116,AT116,O116,N116,P116,D116-$G$5,1,2)*AF116*F116*AH116</f>
        <v>#VALUE!</v>
      </c>
      <c r="T116" s="87" t="e">
        <f aca="false">xSPRDOPT(I116,H116,AQ116,AT116,O116,N116,P116,D116-$G$5,1,1)*AF116*F116*AH116</f>
        <v>#VALUE!</v>
      </c>
      <c r="U116" s="220"/>
      <c r="V116" s="224" t="e">
        <f aca="false">VLOOKUP($AG116,$AL$4:$AS$15,8)*AH116*AU116</f>
        <v>#VALUE!</v>
      </c>
      <c r="W116" s="224"/>
      <c r="X116" s="225" t="e">
        <f aca="false">((BM116*BC116)+(BL116*BB116))*AH116*F116</f>
        <v>#VALUE!</v>
      </c>
      <c r="Y116" s="225" t="e">
        <f aca="false">($F116*$AH116)*((($BG116/2)*($BC116)^2)+(($BF116/2)*($BB116)^2)+($BH116*$BC116*$BB116))</f>
        <v>#VALUE!</v>
      </c>
      <c r="Z116" s="225" t="e">
        <f aca="false">($BI116*$F116*$AH116*($G$5-$BV$5))/365.25</f>
        <v>#VALUE!</v>
      </c>
      <c r="AA116" s="225" t="e">
        <f aca="false">(($BK116*$BE116)+($BJ116*$BD116))*$F116*$AH116*$AF116</f>
        <v>#VALUE!</v>
      </c>
      <c r="AB116" s="225" t="e">
        <f aca="false">BN116*(AT116-CA116)*F116*AH116</f>
        <v>#VALUE!</v>
      </c>
      <c r="AC116" s="225" t="e">
        <f aca="false">BO116*CB116*F116*AH116*CA116*($G$5-$BV$5)/365.25</f>
        <v>#NAME?</v>
      </c>
      <c r="AE116" s="101" t="n">
        <v>15</v>
      </c>
      <c r="AF116" s="101" t="e">
        <f aca="false">IF(AND(D116&gt;=$G$7,D116&lt;=$G$8),1,0)</f>
        <v>#VALUE!</v>
      </c>
      <c r="AG116" s="101" t="e">
        <f aca="false">MONTH(D116)</f>
        <v>#VALUE!</v>
      </c>
      <c r="AH116" s="101" t="e">
        <f aca="false">(EOMONTH(D116,0)-EOMONTH(D116-DAY(D116),0))*AF116</f>
        <v>#VALUE!</v>
      </c>
      <c r="AI116" s="101" t="e">
        <f aca="false">AI115+AH115</f>
        <v>#VALUE!</v>
      </c>
      <c r="AJ116" s="101" t="e">
        <f aca="false">D116-$BV$5</f>
        <v>#VALUE!</v>
      </c>
      <c r="AK116" s="226" t="e">
        <f aca="false">((AL116+AM116+AN116)/(1-0.03))-(AL116+AM116+AN116)</f>
        <v>#VALUE!</v>
      </c>
      <c r="AL116" s="92" t="e">
        <f aca="false">VLOOKUP($D116,CurveTbl,$AK$4)</f>
        <v>#VALUE!</v>
      </c>
      <c r="AM116" s="227" t="e">
        <f aca="false">VLOOKUP($D116,CurveTbl,$AH$3)</f>
        <v>#VALUE!</v>
      </c>
      <c r="AN116" s="227" t="e">
        <f aca="false">VLOOKUP($D116,CurveTbl,$AH$4)+VLOOKUP($AG116,$AL$3:$AS$15,6)</f>
        <v>#VALUE!</v>
      </c>
      <c r="AO116" s="228" t="e">
        <f aca="false">VLOOKUP($D116,CurveTbl,$AH$5)</f>
        <v>#VALUE!</v>
      </c>
      <c r="AP116" s="227" t="e">
        <f aca="false">VLOOKUP($D116,CurveTbl,$AH$6)+VLOOKUP($AG116,$AL$3:$AS$15,7)</f>
        <v>#VALUE!</v>
      </c>
      <c r="AQ116" s="92" t="e">
        <f aca="false">VLOOKUP($AG116,$AL$4:$AS$15,3)+VLOOKUP($AG116,$AL$4:$AS$15,5)+($AH$10*VLOOKUP(D116,GRITable,2))</f>
        <v>#VALUE!</v>
      </c>
      <c r="AR116" s="93" t="e">
        <f aca="false">VLOOKUP($AG116,$AL$4:$AS$15,4)</f>
        <v>#VALUE!</v>
      </c>
      <c r="AS116" s="92" t="e">
        <f aca="false">(AL116+AM116+AN116)*AR116/(1-AR116)</f>
        <v>#VALUE!</v>
      </c>
      <c r="AT116" s="93" t="e">
        <f aca="false">VLOOKUP(D116,CurveTbl,$AK$6)</f>
        <v>#VALUE!</v>
      </c>
      <c r="AU116" s="93" t="e">
        <f aca="false">(1+$AT116/2)^(-2*($D116-$G$5)/365.25)*$AF116</f>
        <v>#VALUE!</v>
      </c>
      <c r="AV116" s="91" t="e">
        <f aca="false">ROUND(G116*AR116,0)</f>
        <v>#VALUE!</v>
      </c>
      <c r="AW116" s="93" t="e">
        <f aca="false">VLOOKUP($D116,CurveTbl,$AK$8)</f>
        <v>#VALUE!</v>
      </c>
      <c r="AX116" s="93" t="e">
        <f aca="false">VLOOKUP($D116,CurveTbl,$AH$7)</f>
        <v>#VALUE!</v>
      </c>
      <c r="AY116" s="93" t="e">
        <f aca="false">VLOOKUP($D116,CurveTbl,$AH$8)</f>
        <v>#VALUE!</v>
      </c>
      <c r="AZ116" s="93"/>
      <c r="BA116" s="229"/>
      <c r="BB116" s="227" t="e">
        <f aca="false">$H116-$BV116</f>
        <v>#VALUE!</v>
      </c>
      <c r="BC116" s="227" t="e">
        <f aca="false">I116-BW116</f>
        <v>#VALUE!</v>
      </c>
      <c r="BD116" s="93" t="e">
        <f aca="false">N116-BX116</f>
        <v>#VALUE!</v>
      </c>
      <c r="BE116" s="93" t="e">
        <f aca="false">O116-BY116</f>
        <v>#VALUE!</v>
      </c>
      <c r="BF116" s="93" t="e">
        <f aca="false">xSPRDOPT($BW116,$BV116,$CG116,0,$BY116,$BX116,$BZ116,$AJ116,1,4)*$CB116</f>
        <v>#NAME?</v>
      </c>
      <c r="BG116" s="93" t="e">
        <f aca="false">xSPRDOPT($BW116,$BV116,$CG116,0,$BY116,$BX116,$BZ116,$AJ116,1,3)*$CB116</f>
        <v>#NAME?</v>
      </c>
      <c r="BH116" s="93" t="e">
        <f aca="false">IF(OR(BF116&lt;&gt;0,BG116&lt;&gt;0),xSPRDOPT($BW116,$BV116,$CG116,0,$BY116,$BX116,$BZ116,$AJ116,1,12)*$CB116,0)</f>
        <v>#NAME?</v>
      </c>
      <c r="BI116" s="93" t="e">
        <f aca="false">xSPRDOPT($BW116,$BV116,$CG116,2*LN(1+CA116/2),$BY116,$BX116,$BZ116,$AJ116,1,9)</f>
        <v>#NAME?</v>
      </c>
      <c r="BJ116" s="93" t="e">
        <f aca="false">xSPRDOPT($BW116,$BV116,$CG116,0,$BY116,$BX116,$BZ116,$AJ116,1,6)*$CB116</f>
        <v>#NAME?</v>
      </c>
      <c r="BK116" s="93" t="e">
        <f aca="false">xSPRDOPT($BW116,$BV116,$CG116,0,$BY116,$BX116,$BZ116,$AJ116,1,5)*$CB116</f>
        <v>#NAME?</v>
      </c>
      <c r="BL116" s="93" t="e">
        <f aca="false">xSPRDOPT(BW116,BV116,CG116,0,BY116,BX116,BZ116,AJ116,1,2)*CB116</f>
        <v>#NAME?</v>
      </c>
      <c r="BM116" s="93" t="e">
        <f aca="false">xSPRDOPT(BW116,BV116,CG116,0,BY116,BX116,BZ116,AJ116,1,1)*CB116</f>
        <v>#NAME?</v>
      </c>
      <c r="BN116" s="93" t="e">
        <f aca="false">IF(AH116&lt;&gt;0,xSPRDOPT($BW116,$BV116,$CG116,2*LN(1+CA116/2),$BY116,$BX116,$BZ116,$AJ116,1,8)+(AJ116/365.25)*CH116/AH116,0)</f>
        <v>#VALUE!</v>
      </c>
      <c r="BO116" s="93" t="e">
        <f aca="false">xSPRDOPT($BW116,$BV116,$CG116,0,$BY116,$BX116,$BZ116,$AJ116,1,0)</f>
        <v>#NAME?</v>
      </c>
      <c r="BP116" s="93"/>
      <c r="BQ116" s="93"/>
      <c r="BR116" s="93"/>
      <c r="BS116" s="101" t="e">
        <f aca="false">G116*AF116*AH116</f>
        <v>#VALUE!</v>
      </c>
      <c r="BV116" s="230" t="n">
        <v>4.40214035809837</v>
      </c>
      <c r="BW116" s="92" t="n">
        <v>4.4155</v>
      </c>
      <c r="BX116" s="93" t="n">
        <v>0.628251079270582</v>
      </c>
      <c r="BY116" s="93" t="n">
        <v>0.621945092170055</v>
      </c>
      <c r="BZ116" s="93" t="n">
        <v>0.99287864325662</v>
      </c>
      <c r="CA116" s="93" t="n">
        <v>0.068263969545907</v>
      </c>
      <c r="CB116" s="93" t="n">
        <v>0.987217950295506</v>
      </c>
      <c r="CC116" s="227" t="n">
        <v>-0.03</v>
      </c>
      <c r="CD116" s="227" t="n">
        <v>0.06</v>
      </c>
      <c r="CE116" s="227" t="n">
        <v>0.175</v>
      </c>
      <c r="CF116" s="227" t="n">
        <v>-0.0075</v>
      </c>
      <c r="CG116" s="227" t="n">
        <v>0.0192</v>
      </c>
      <c r="CH116" s="227" t="n">
        <v>3.06531173566755</v>
      </c>
      <c r="CI116" s="82" t="n">
        <v>4.248</v>
      </c>
    </row>
    <row r="117" customFormat="false" ht="12.75" hidden="false" customHeight="false" outlineLevel="0" collapsed="false">
      <c r="D117" s="83" t="e">
        <f aca="false">D116+AH116</f>
        <v>#VALUE!</v>
      </c>
      <c r="F117" s="84" t="e">
        <f aca="false">VLOOKUP(AG117,$AL$4:$AS$15,2)</f>
        <v>#VALUE!</v>
      </c>
      <c r="G117" s="84" t="e">
        <f aca="false">F117*$AU117</f>
        <v>#VALUE!</v>
      </c>
      <c r="H117" s="85" t="e">
        <f aca="false">(AL117+AM117+AN117)/(1-(AR117))</f>
        <v>#VALUE!</v>
      </c>
      <c r="I117" s="85" t="e">
        <f aca="false">(AL117+AO117+AP117)</f>
        <v>#VALUE!</v>
      </c>
      <c r="K117" s="85" t="e">
        <f aca="false">MAX(((I117-H117)-AQ117)*AH117*AU117,0)</f>
        <v>#VALUE!</v>
      </c>
      <c r="L117" s="220" t="e">
        <f aca="false">MAX(Q117-K117,0)</f>
        <v>#VALUE!</v>
      </c>
      <c r="M117" s="86"/>
      <c r="N117" s="231" t="e">
        <f aca="false">SQRT(($AX117^2*$AE117+$AW117^2*$AI117)/($AE117+$AI117))</f>
        <v>#VALUE!</v>
      </c>
      <c r="O117" s="231" t="e">
        <f aca="false">SQRT(($AY117^2*$AE117+$AW117^2*$AI117)/($AE117+$AI117))</f>
        <v>#VALUE!</v>
      </c>
      <c r="P117" s="94" t="e">
        <f aca="false">(VLOOKUP(AI117,CorrelationTwo,2)*(AW117^2)*AI117+VLOOKUP(D117,CorrelationOne,$AK$9)*AX117*AY117*AE117)/((AI117+AE117)*O117*N117)</f>
        <v>#VALUE!</v>
      </c>
      <c r="Q117" s="220" t="e">
        <f aca="false">xSPRDOPT(I117,H117,AQ117,0,O117,N117,P117,D117-$G$5,1,0)*AH117*AU117</f>
        <v>#VALUE!</v>
      </c>
      <c r="R117" s="223"/>
      <c r="S117" s="87" t="e">
        <f aca="false">xSPRDOPT(I117,H117,AQ117,AT117,O117,N117,P117,D117-$G$5,1,2)*AF117*F117*AH117</f>
        <v>#VALUE!</v>
      </c>
      <c r="T117" s="87" t="e">
        <f aca="false">xSPRDOPT(I117,H117,AQ117,AT117,O117,N117,P117,D117-$G$5,1,1)*AF117*F117*AH117</f>
        <v>#VALUE!</v>
      </c>
      <c r="U117" s="220"/>
      <c r="V117" s="224" t="e">
        <f aca="false">VLOOKUP($AG117,$AL$4:$AS$15,8)*AH117*AU117</f>
        <v>#VALUE!</v>
      </c>
      <c r="W117" s="224"/>
      <c r="X117" s="225" t="e">
        <f aca="false">((BM117*BC117)+(BL117*BB117))*AH117*F117</f>
        <v>#VALUE!</v>
      </c>
      <c r="Y117" s="225" t="e">
        <f aca="false">($F117*$AH117)*((($BG117/2)*($BC117)^2)+(($BF117/2)*($BB117)^2)+($BH117*$BC117*$BB117))</f>
        <v>#VALUE!</v>
      </c>
      <c r="Z117" s="225" t="e">
        <f aca="false">($BI117*$F117*$AH117*($G$5-$BV$5))/365.25</f>
        <v>#VALUE!</v>
      </c>
      <c r="AA117" s="225" t="e">
        <f aca="false">(($BK117*$BE117)+($BJ117*$BD117))*$F117*$AH117*$AF117</f>
        <v>#VALUE!</v>
      </c>
      <c r="AB117" s="225" t="e">
        <f aca="false">BN117*(AT117-CA117)*F117*AH117</f>
        <v>#VALUE!</v>
      </c>
      <c r="AC117" s="225" t="e">
        <f aca="false">BO117*CB117*F117*AH117*CA117*($G$5-$BV$5)/365.25</f>
        <v>#NAME?</v>
      </c>
      <c r="AE117" s="101" t="n">
        <v>15</v>
      </c>
      <c r="AF117" s="101" t="e">
        <f aca="false">IF(AND(D117&gt;=$G$7,D117&lt;=$G$8),1,0)</f>
        <v>#VALUE!</v>
      </c>
      <c r="AG117" s="101" t="e">
        <f aca="false">MONTH(D117)</f>
        <v>#VALUE!</v>
      </c>
      <c r="AH117" s="101" t="e">
        <f aca="false">(EOMONTH(D117,0)-EOMONTH(D117-DAY(D117),0))*AF117</f>
        <v>#VALUE!</v>
      </c>
      <c r="AI117" s="101" t="e">
        <f aca="false">AI116+AH116</f>
        <v>#VALUE!</v>
      </c>
      <c r="AJ117" s="101" t="e">
        <f aca="false">D117-$BV$5</f>
        <v>#VALUE!</v>
      </c>
      <c r="AK117" s="226" t="e">
        <f aca="false">((AL117+AM117+AN117)/(1-0.03))-(AL117+AM117+AN117)</f>
        <v>#VALUE!</v>
      </c>
      <c r="AL117" s="92" t="e">
        <f aca="false">VLOOKUP($D117,CurveTbl,$AK$4)</f>
        <v>#VALUE!</v>
      </c>
      <c r="AM117" s="227" t="e">
        <f aca="false">VLOOKUP($D117,CurveTbl,$AH$3)</f>
        <v>#VALUE!</v>
      </c>
      <c r="AN117" s="227" t="e">
        <f aca="false">VLOOKUP($D117,CurveTbl,$AH$4)+VLOOKUP($AG117,$AL$3:$AS$15,6)</f>
        <v>#VALUE!</v>
      </c>
      <c r="AO117" s="228" t="e">
        <f aca="false">VLOOKUP($D117,CurveTbl,$AH$5)</f>
        <v>#VALUE!</v>
      </c>
      <c r="AP117" s="227" t="e">
        <f aca="false">VLOOKUP($D117,CurveTbl,$AH$6)+VLOOKUP($AG117,$AL$3:$AS$15,7)</f>
        <v>#VALUE!</v>
      </c>
      <c r="AQ117" s="92" t="e">
        <f aca="false">VLOOKUP($AG117,$AL$4:$AS$15,3)+VLOOKUP($AG117,$AL$4:$AS$15,5)+($AH$10*VLOOKUP(D117,GRITable,2))</f>
        <v>#VALUE!</v>
      </c>
      <c r="AR117" s="93" t="e">
        <f aca="false">VLOOKUP($AG117,$AL$4:$AS$15,4)</f>
        <v>#VALUE!</v>
      </c>
      <c r="AS117" s="92" t="e">
        <f aca="false">(AL117+AM117+AN117)*AR117/(1-AR117)</f>
        <v>#VALUE!</v>
      </c>
      <c r="AT117" s="93" t="e">
        <f aca="false">VLOOKUP(D117,CurveTbl,$AK$6)</f>
        <v>#VALUE!</v>
      </c>
      <c r="AU117" s="93" t="e">
        <f aca="false">(1+$AT117/2)^(-2*($D117-$G$5)/365.25)*$AF117</f>
        <v>#VALUE!</v>
      </c>
      <c r="AV117" s="91" t="e">
        <f aca="false">ROUND(G117*AR117,0)</f>
        <v>#VALUE!</v>
      </c>
      <c r="AW117" s="93" t="e">
        <f aca="false">VLOOKUP($D117,CurveTbl,$AK$8)</f>
        <v>#VALUE!</v>
      </c>
      <c r="AX117" s="93" t="e">
        <f aca="false">VLOOKUP($D117,CurveTbl,$AH$7)</f>
        <v>#VALUE!</v>
      </c>
      <c r="AY117" s="93" t="e">
        <f aca="false">VLOOKUP($D117,CurveTbl,$AH$8)</f>
        <v>#VALUE!</v>
      </c>
      <c r="AZ117" s="93"/>
      <c r="BA117" s="229"/>
      <c r="BB117" s="227" t="e">
        <f aca="false">$H117-$BV117</f>
        <v>#VALUE!</v>
      </c>
      <c r="BC117" s="227" t="e">
        <f aca="false">I117-BW117</f>
        <v>#VALUE!</v>
      </c>
      <c r="BD117" s="93" t="e">
        <f aca="false">N117-BX117</f>
        <v>#VALUE!</v>
      </c>
      <c r="BE117" s="93" t="e">
        <f aca="false">O117-BY117</f>
        <v>#VALUE!</v>
      </c>
      <c r="BF117" s="93" t="e">
        <f aca="false">xSPRDOPT($BW117,$BV117,$CG117,0,$BY117,$BX117,$BZ117,$AJ117,1,4)*$CB117</f>
        <v>#NAME?</v>
      </c>
      <c r="BG117" s="93" t="e">
        <f aca="false">xSPRDOPT($BW117,$BV117,$CG117,0,$BY117,$BX117,$BZ117,$AJ117,1,3)*$CB117</f>
        <v>#NAME?</v>
      </c>
      <c r="BH117" s="93" t="e">
        <f aca="false">IF(OR(BF117&lt;&gt;0,BG117&lt;&gt;0),xSPRDOPT($BW117,$BV117,$CG117,0,$BY117,$BX117,$BZ117,$AJ117,1,12)*$CB117,0)</f>
        <v>#NAME?</v>
      </c>
      <c r="BI117" s="93" t="e">
        <f aca="false">xSPRDOPT($BW117,$BV117,$CG117,2*LN(1+CA117/2),$BY117,$BX117,$BZ117,$AJ117,1,9)</f>
        <v>#NAME?</v>
      </c>
      <c r="BJ117" s="93" t="e">
        <f aca="false">xSPRDOPT($BW117,$BV117,$CG117,0,$BY117,$BX117,$BZ117,$AJ117,1,6)*$CB117</f>
        <v>#NAME?</v>
      </c>
      <c r="BK117" s="93" t="e">
        <f aca="false">xSPRDOPT($BW117,$BV117,$CG117,0,$BY117,$BX117,$BZ117,$AJ117,1,5)*$CB117</f>
        <v>#NAME?</v>
      </c>
      <c r="BL117" s="93" t="e">
        <f aca="false">xSPRDOPT(BW117,BV117,CG117,0,BY117,BX117,BZ117,AJ117,1,2)*CB117</f>
        <v>#NAME?</v>
      </c>
      <c r="BM117" s="93" t="e">
        <f aca="false">xSPRDOPT(BW117,BV117,CG117,0,BY117,BX117,BZ117,AJ117,1,1)*CB117</f>
        <v>#NAME?</v>
      </c>
      <c r="BN117" s="93" t="e">
        <f aca="false">IF(AH117&lt;&gt;0,xSPRDOPT($BW117,$BV117,$CG117,2*LN(1+CA117/2),$BY117,$BX117,$BZ117,$AJ117,1,8)+(AJ117/365.25)*CH117/AH117,0)</f>
        <v>#VALUE!</v>
      </c>
      <c r="BO117" s="93" t="e">
        <f aca="false">xSPRDOPT($BW117,$BV117,$CG117,0,$BY117,$BX117,$BZ117,$AJ117,1,0)</f>
        <v>#NAME?</v>
      </c>
      <c r="BP117" s="93"/>
      <c r="BQ117" s="93"/>
      <c r="BR117" s="93"/>
      <c r="BS117" s="101" t="e">
        <f aca="false">G117*AF117*AH117</f>
        <v>#VALUE!</v>
      </c>
      <c r="BV117" s="230" t="n">
        <v>4.40214035809837</v>
      </c>
      <c r="BW117" s="92" t="n">
        <v>4.4155</v>
      </c>
      <c r="BX117" s="93" t="n">
        <v>0.628251079270582</v>
      </c>
      <c r="BY117" s="93" t="n">
        <v>0.621945092170055</v>
      </c>
      <c r="BZ117" s="93" t="n">
        <v>0.99287864325662</v>
      </c>
      <c r="CA117" s="93" t="n">
        <v>0.068263969545907</v>
      </c>
      <c r="CB117" s="93" t="n">
        <v>0.987217950295506</v>
      </c>
      <c r="CC117" s="227" t="n">
        <v>-0.03</v>
      </c>
      <c r="CD117" s="227" t="n">
        <v>0.06</v>
      </c>
      <c r="CE117" s="227" t="n">
        <v>0.175</v>
      </c>
      <c r="CF117" s="227" t="n">
        <v>-0.0075</v>
      </c>
      <c r="CG117" s="227" t="n">
        <v>0.0192</v>
      </c>
      <c r="CH117" s="227" t="n">
        <v>3.06531173566755</v>
      </c>
      <c r="CI117" s="82" t="n">
        <v>4.248</v>
      </c>
    </row>
    <row r="118" customFormat="false" ht="12.75" hidden="false" customHeight="false" outlineLevel="0" collapsed="false">
      <c r="D118" s="83" t="e">
        <f aca="false">D117+AH117</f>
        <v>#VALUE!</v>
      </c>
      <c r="F118" s="84" t="e">
        <f aca="false">VLOOKUP(AG118,$AL$4:$AS$15,2)</f>
        <v>#VALUE!</v>
      </c>
      <c r="G118" s="84" t="e">
        <f aca="false">F118*$AU118</f>
        <v>#VALUE!</v>
      </c>
      <c r="H118" s="85" t="e">
        <f aca="false">(AL118+AM118+AN118)/(1-(AR118))</f>
        <v>#VALUE!</v>
      </c>
      <c r="I118" s="85" t="e">
        <f aca="false">(AL118+AO118+AP118)</f>
        <v>#VALUE!</v>
      </c>
      <c r="K118" s="85" t="e">
        <f aca="false">MAX(((I118-H118)-AQ118)*AH118*AU118,0)</f>
        <v>#VALUE!</v>
      </c>
      <c r="L118" s="220" t="e">
        <f aca="false">MAX(Q118-K118,0)</f>
        <v>#VALUE!</v>
      </c>
      <c r="M118" s="86"/>
      <c r="N118" s="231" t="e">
        <f aca="false">SQRT(($AX118^2*$AE118+$AW118^2*$AI118)/($AE118+$AI118))</f>
        <v>#VALUE!</v>
      </c>
      <c r="O118" s="231" t="e">
        <f aca="false">SQRT(($AY118^2*$AE118+$AW118^2*$AI118)/($AE118+$AI118))</f>
        <v>#VALUE!</v>
      </c>
      <c r="P118" s="94" t="e">
        <f aca="false">(VLOOKUP(AI118,CorrelationTwo,2)*(AW118^2)*AI118+VLOOKUP(D118,CorrelationOne,$AK$9)*AX118*AY118*AE118)/((AI118+AE118)*O118*N118)</f>
        <v>#VALUE!</v>
      </c>
      <c r="Q118" s="220" t="e">
        <f aca="false">xSPRDOPT(I118,H118,AQ118,0,O118,N118,P118,D118-$G$5,1,0)*AH118*AU118</f>
        <v>#VALUE!</v>
      </c>
      <c r="R118" s="223"/>
      <c r="S118" s="87" t="e">
        <f aca="false">xSPRDOPT(I118,H118,AQ118,AT118,O118,N118,P118,D118-$G$5,1,2)*AF118*F118*AH118</f>
        <v>#VALUE!</v>
      </c>
      <c r="T118" s="87" t="e">
        <f aca="false">xSPRDOPT(I118,H118,AQ118,AT118,O118,N118,P118,D118-$G$5,1,1)*AF118*F118*AH118</f>
        <v>#VALUE!</v>
      </c>
      <c r="U118" s="220"/>
      <c r="V118" s="224" t="e">
        <f aca="false">VLOOKUP($AG118,$AL$4:$AS$15,8)*AH118*AU118</f>
        <v>#VALUE!</v>
      </c>
      <c r="W118" s="224"/>
      <c r="X118" s="225" t="e">
        <f aca="false">((BM118*BC118)+(BL118*BB118))*AH118*F118</f>
        <v>#VALUE!</v>
      </c>
      <c r="Y118" s="225" t="e">
        <f aca="false">($F118*$AH118)*((($BG118/2)*($BC118)^2)+(($BF118/2)*($BB118)^2)+($BH118*$BC118*$BB118))</f>
        <v>#VALUE!</v>
      </c>
      <c r="Z118" s="225" t="e">
        <f aca="false">($BI118*$F118*$AH118*($G$5-$BV$5))/365.25</f>
        <v>#VALUE!</v>
      </c>
      <c r="AA118" s="225" t="e">
        <f aca="false">(($BK118*$BE118)+($BJ118*$BD118))*$F118*$AH118*$AF118</f>
        <v>#VALUE!</v>
      </c>
      <c r="AB118" s="225" t="e">
        <f aca="false">BN118*(AT118-CA118)*F118*AH118</f>
        <v>#VALUE!</v>
      </c>
      <c r="AC118" s="225" t="e">
        <f aca="false">BO118*CB118*F118*AH118*CA118*($G$5-$BV$5)/365.25</f>
        <v>#NAME?</v>
      </c>
      <c r="AE118" s="101" t="n">
        <v>15</v>
      </c>
      <c r="AF118" s="101" t="e">
        <f aca="false">IF(AND(D118&gt;=$G$7,D118&lt;=$G$8),1,0)</f>
        <v>#VALUE!</v>
      </c>
      <c r="AG118" s="101" t="e">
        <f aca="false">MONTH(D118)</f>
        <v>#VALUE!</v>
      </c>
      <c r="AH118" s="101" t="e">
        <f aca="false">(EOMONTH(D118,0)-EOMONTH(D118-DAY(D118),0))*AF118</f>
        <v>#VALUE!</v>
      </c>
      <c r="AI118" s="101" t="e">
        <f aca="false">AI117+AH117</f>
        <v>#VALUE!</v>
      </c>
      <c r="AJ118" s="101" t="e">
        <f aca="false">D118-$BV$5</f>
        <v>#VALUE!</v>
      </c>
      <c r="AK118" s="226" t="e">
        <f aca="false">((AL118+AM118+AN118)/(1-0.03))-(AL118+AM118+AN118)</f>
        <v>#VALUE!</v>
      </c>
      <c r="AL118" s="92" t="e">
        <f aca="false">VLOOKUP($D118,CurveTbl,$AK$4)</f>
        <v>#VALUE!</v>
      </c>
      <c r="AM118" s="227" t="e">
        <f aca="false">VLOOKUP($D118,CurveTbl,$AH$3)</f>
        <v>#VALUE!</v>
      </c>
      <c r="AN118" s="227" t="e">
        <f aca="false">VLOOKUP($D118,CurveTbl,$AH$4)+VLOOKUP($AG118,$AL$3:$AS$15,6)</f>
        <v>#VALUE!</v>
      </c>
      <c r="AO118" s="228" t="e">
        <f aca="false">VLOOKUP($D118,CurveTbl,$AH$5)</f>
        <v>#VALUE!</v>
      </c>
      <c r="AP118" s="227" t="e">
        <f aca="false">VLOOKUP($D118,CurveTbl,$AH$6)+VLOOKUP($AG118,$AL$3:$AS$15,7)</f>
        <v>#VALUE!</v>
      </c>
      <c r="AQ118" s="92" t="e">
        <f aca="false">VLOOKUP($AG118,$AL$4:$AS$15,3)+VLOOKUP($AG118,$AL$4:$AS$15,5)+($AH$10*VLOOKUP(D118,GRITable,2))</f>
        <v>#VALUE!</v>
      </c>
      <c r="AR118" s="93" t="e">
        <f aca="false">VLOOKUP($AG118,$AL$4:$AS$15,4)</f>
        <v>#VALUE!</v>
      </c>
      <c r="AS118" s="92" t="e">
        <f aca="false">(AL118+AM118+AN118)*AR118/(1-AR118)</f>
        <v>#VALUE!</v>
      </c>
      <c r="AT118" s="93" t="e">
        <f aca="false">VLOOKUP(D118,CurveTbl,$AK$6)</f>
        <v>#VALUE!</v>
      </c>
      <c r="AU118" s="93" t="e">
        <f aca="false">(1+$AT118/2)^(-2*($D118-$G$5)/365.25)*$AF118</f>
        <v>#VALUE!</v>
      </c>
      <c r="AV118" s="91" t="e">
        <f aca="false">ROUND(G118*AR118,0)</f>
        <v>#VALUE!</v>
      </c>
      <c r="AW118" s="93" t="e">
        <f aca="false">VLOOKUP($D118,CurveTbl,$AK$8)</f>
        <v>#VALUE!</v>
      </c>
      <c r="AX118" s="93" t="e">
        <f aca="false">VLOOKUP($D118,CurveTbl,$AH$7)</f>
        <v>#VALUE!</v>
      </c>
      <c r="AY118" s="93" t="e">
        <f aca="false">VLOOKUP($D118,CurveTbl,$AH$8)</f>
        <v>#VALUE!</v>
      </c>
      <c r="AZ118" s="93"/>
      <c r="BA118" s="229"/>
      <c r="BB118" s="227" t="e">
        <f aca="false">$H118-$BV118</f>
        <v>#VALUE!</v>
      </c>
      <c r="BC118" s="227" t="e">
        <f aca="false">I118-BW118</f>
        <v>#VALUE!</v>
      </c>
      <c r="BD118" s="93" t="e">
        <f aca="false">N118-BX118</f>
        <v>#VALUE!</v>
      </c>
      <c r="BE118" s="93" t="e">
        <f aca="false">O118-BY118</f>
        <v>#VALUE!</v>
      </c>
      <c r="BF118" s="93" t="e">
        <f aca="false">xSPRDOPT($BW118,$BV118,$CG118,0,$BY118,$BX118,$BZ118,$AJ118,1,4)*$CB118</f>
        <v>#NAME?</v>
      </c>
      <c r="BG118" s="93" t="e">
        <f aca="false">xSPRDOPT($BW118,$BV118,$CG118,0,$BY118,$BX118,$BZ118,$AJ118,1,3)*$CB118</f>
        <v>#NAME?</v>
      </c>
      <c r="BH118" s="93" t="e">
        <f aca="false">IF(OR(BF118&lt;&gt;0,BG118&lt;&gt;0),xSPRDOPT($BW118,$BV118,$CG118,0,$BY118,$BX118,$BZ118,$AJ118,1,12)*$CB118,0)</f>
        <v>#NAME?</v>
      </c>
      <c r="BI118" s="93" t="e">
        <f aca="false">xSPRDOPT($BW118,$BV118,$CG118,2*LN(1+CA118/2),$BY118,$BX118,$BZ118,$AJ118,1,9)</f>
        <v>#NAME?</v>
      </c>
      <c r="BJ118" s="93" t="e">
        <f aca="false">xSPRDOPT($BW118,$BV118,$CG118,0,$BY118,$BX118,$BZ118,$AJ118,1,6)*$CB118</f>
        <v>#NAME?</v>
      </c>
      <c r="BK118" s="93" t="e">
        <f aca="false">xSPRDOPT($BW118,$BV118,$CG118,0,$BY118,$BX118,$BZ118,$AJ118,1,5)*$CB118</f>
        <v>#NAME?</v>
      </c>
      <c r="BL118" s="93" t="e">
        <f aca="false">xSPRDOPT(BW118,BV118,CG118,0,BY118,BX118,BZ118,AJ118,1,2)*CB118</f>
        <v>#NAME?</v>
      </c>
      <c r="BM118" s="93" t="e">
        <f aca="false">xSPRDOPT(BW118,BV118,CG118,0,BY118,BX118,BZ118,AJ118,1,1)*CB118</f>
        <v>#NAME?</v>
      </c>
      <c r="BN118" s="93" t="e">
        <f aca="false">IF(AH118&lt;&gt;0,xSPRDOPT($BW118,$BV118,$CG118,2*LN(1+CA118/2),$BY118,$BX118,$BZ118,$AJ118,1,8)+(AJ118/365.25)*CH118/AH118,0)</f>
        <v>#VALUE!</v>
      </c>
      <c r="BO118" s="93" t="e">
        <f aca="false">xSPRDOPT($BW118,$BV118,$CG118,0,$BY118,$BX118,$BZ118,$AJ118,1,0)</f>
        <v>#NAME?</v>
      </c>
      <c r="BP118" s="93"/>
      <c r="BQ118" s="93"/>
      <c r="BR118" s="93"/>
      <c r="BS118" s="101" t="e">
        <f aca="false">G118*AF118*AH118</f>
        <v>#VALUE!</v>
      </c>
      <c r="BV118" s="230" t="n">
        <v>4.40214035809837</v>
      </c>
      <c r="BW118" s="92" t="n">
        <v>4.4155</v>
      </c>
      <c r="BX118" s="93" t="n">
        <v>0.628251079270582</v>
      </c>
      <c r="BY118" s="93" t="n">
        <v>0.621945092170055</v>
      </c>
      <c r="BZ118" s="93" t="n">
        <v>0.99287864325662</v>
      </c>
      <c r="CA118" s="93" t="n">
        <v>0.068263969545907</v>
      </c>
      <c r="CB118" s="93" t="n">
        <v>0.987217950295506</v>
      </c>
      <c r="CC118" s="227" t="n">
        <v>-0.03</v>
      </c>
      <c r="CD118" s="227" t="n">
        <v>0.06</v>
      </c>
      <c r="CE118" s="227" t="n">
        <v>0.175</v>
      </c>
      <c r="CF118" s="227" t="n">
        <v>-0.0075</v>
      </c>
      <c r="CG118" s="227" t="n">
        <v>0.0192</v>
      </c>
      <c r="CH118" s="227" t="n">
        <v>3.06531173566755</v>
      </c>
      <c r="CI118" s="82" t="n">
        <v>4.248</v>
      </c>
    </row>
    <row r="119" customFormat="false" ht="12.75" hidden="false" customHeight="false" outlineLevel="0" collapsed="false">
      <c r="D119" s="83" t="e">
        <f aca="false">D118+AH118</f>
        <v>#VALUE!</v>
      </c>
      <c r="F119" s="84" t="e">
        <f aca="false">VLOOKUP(AG119,$AL$4:$AS$15,2)</f>
        <v>#VALUE!</v>
      </c>
      <c r="G119" s="84" t="e">
        <f aca="false">F119*$AU119</f>
        <v>#VALUE!</v>
      </c>
      <c r="H119" s="85" t="e">
        <f aca="false">(AL119+AM119+AN119)/(1-(AR119))</f>
        <v>#VALUE!</v>
      </c>
      <c r="I119" s="85" t="e">
        <f aca="false">(AL119+AO119+AP119)</f>
        <v>#VALUE!</v>
      </c>
      <c r="K119" s="85" t="e">
        <f aca="false">MAX(((I119-H119)-AQ119)*AH119*AU119,0)</f>
        <v>#VALUE!</v>
      </c>
      <c r="L119" s="220" t="e">
        <f aca="false">MAX(Q119-K119,0)</f>
        <v>#VALUE!</v>
      </c>
      <c r="M119" s="86"/>
      <c r="N119" s="231" t="e">
        <f aca="false">SQRT(($AX119^2*$AE119+$AW119^2*$AI119)/($AE119+$AI119))</f>
        <v>#VALUE!</v>
      </c>
      <c r="O119" s="231" t="e">
        <f aca="false">SQRT(($AY119^2*$AE119+$AW119^2*$AI119)/($AE119+$AI119))</f>
        <v>#VALUE!</v>
      </c>
      <c r="P119" s="94" t="e">
        <f aca="false">(VLOOKUP(AI119,CorrelationTwo,2)*(AW119^2)*AI119+VLOOKUP(D119,CorrelationOne,$AK$9)*AX119*AY119*AE119)/((AI119+AE119)*O119*N119)</f>
        <v>#VALUE!</v>
      </c>
      <c r="Q119" s="220" t="e">
        <f aca="false">xSPRDOPT(I119,H119,AQ119,0,O119,N119,P119,D119-$G$5,1,0)*AH119*AU119</f>
        <v>#VALUE!</v>
      </c>
      <c r="R119" s="223"/>
      <c r="S119" s="87" t="e">
        <f aca="false">xSPRDOPT(I119,H119,AQ119,AT119,O119,N119,P119,D119-$G$5,1,2)*AF119*F119*AH119</f>
        <v>#VALUE!</v>
      </c>
      <c r="T119" s="87" t="e">
        <f aca="false">xSPRDOPT(I119,H119,AQ119,AT119,O119,N119,P119,D119-$G$5,1,1)*AF119*F119*AH119</f>
        <v>#VALUE!</v>
      </c>
      <c r="U119" s="220"/>
      <c r="V119" s="224" t="e">
        <f aca="false">VLOOKUP($AG119,$AL$4:$AS$15,8)*AH119*AU119</f>
        <v>#VALUE!</v>
      </c>
      <c r="W119" s="224"/>
      <c r="X119" s="225" t="e">
        <f aca="false">((BM119*BC119)+(BL119*BB119))*AH119*F119</f>
        <v>#VALUE!</v>
      </c>
      <c r="Y119" s="225" t="e">
        <f aca="false">($F119*$AH119)*((($BG119/2)*($BC119)^2)+(($BF119/2)*($BB119)^2)+($BH119*$BC119*$BB119))</f>
        <v>#VALUE!</v>
      </c>
      <c r="Z119" s="225" t="e">
        <f aca="false">($BI119*$F119*$AH119*($G$5-$BV$5))/365.25</f>
        <v>#VALUE!</v>
      </c>
      <c r="AA119" s="225" t="e">
        <f aca="false">(($BK119*$BE119)+($BJ119*$BD119))*$F119*$AH119*$AF119</f>
        <v>#VALUE!</v>
      </c>
      <c r="AB119" s="225" t="e">
        <f aca="false">BN119*(AT119-CA119)*F119*AH119</f>
        <v>#VALUE!</v>
      </c>
      <c r="AC119" s="225" t="e">
        <f aca="false">BO119*CB119*F119*AH119*CA119*($G$5-$BV$5)/365.25</f>
        <v>#NAME?</v>
      </c>
      <c r="AE119" s="101" t="n">
        <v>15</v>
      </c>
      <c r="AF119" s="101" t="e">
        <f aca="false">IF(AND(D119&gt;=$G$7,D119&lt;=$G$8),1,0)</f>
        <v>#VALUE!</v>
      </c>
      <c r="AG119" s="101" t="e">
        <f aca="false">MONTH(D119)</f>
        <v>#VALUE!</v>
      </c>
      <c r="AH119" s="101" t="e">
        <f aca="false">(EOMONTH(D119,0)-EOMONTH(D119-DAY(D119),0))*AF119</f>
        <v>#VALUE!</v>
      </c>
      <c r="AI119" s="101" t="e">
        <f aca="false">AI118+AH118</f>
        <v>#VALUE!</v>
      </c>
      <c r="AJ119" s="101" t="e">
        <f aca="false">D119-$BV$5</f>
        <v>#VALUE!</v>
      </c>
      <c r="AK119" s="226" t="e">
        <f aca="false">((AL119+AM119+AN119)/(1-0.03))-(AL119+AM119+AN119)</f>
        <v>#VALUE!</v>
      </c>
      <c r="AL119" s="92" t="e">
        <f aca="false">VLOOKUP($D119,CurveTbl,$AK$4)</f>
        <v>#VALUE!</v>
      </c>
      <c r="AM119" s="227" t="e">
        <f aca="false">VLOOKUP($D119,CurveTbl,$AH$3)</f>
        <v>#VALUE!</v>
      </c>
      <c r="AN119" s="227" t="e">
        <f aca="false">VLOOKUP($D119,CurveTbl,$AH$4)+VLOOKUP($AG119,$AL$3:$AS$15,6)</f>
        <v>#VALUE!</v>
      </c>
      <c r="AO119" s="228" t="e">
        <f aca="false">VLOOKUP($D119,CurveTbl,$AH$5)</f>
        <v>#VALUE!</v>
      </c>
      <c r="AP119" s="227" t="e">
        <f aca="false">VLOOKUP($D119,CurveTbl,$AH$6)+VLOOKUP($AG119,$AL$3:$AS$15,7)</f>
        <v>#VALUE!</v>
      </c>
      <c r="AQ119" s="92" t="e">
        <f aca="false">VLOOKUP($AG119,$AL$4:$AS$15,3)+VLOOKUP($AG119,$AL$4:$AS$15,5)+($AH$10*VLOOKUP(D119,GRITable,2))</f>
        <v>#VALUE!</v>
      </c>
      <c r="AR119" s="93" t="e">
        <f aca="false">VLOOKUP($AG119,$AL$4:$AS$15,4)</f>
        <v>#VALUE!</v>
      </c>
      <c r="AS119" s="92" t="e">
        <f aca="false">(AL119+AM119+AN119)*AR119/(1-AR119)</f>
        <v>#VALUE!</v>
      </c>
      <c r="AT119" s="93" t="e">
        <f aca="false">VLOOKUP(D119,CurveTbl,$AK$6)</f>
        <v>#VALUE!</v>
      </c>
      <c r="AU119" s="93" t="e">
        <f aca="false">(1+$AT119/2)^(-2*($D119-$G$5)/365.25)*$AF119</f>
        <v>#VALUE!</v>
      </c>
      <c r="AV119" s="91" t="e">
        <f aca="false">ROUND(G119*AR119,0)</f>
        <v>#VALUE!</v>
      </c>
      <c r="AW119" s="93" t="e">
        <f aca="false">VLOOKUP($D119,CurveTbl,$AK$8)</f>
        <v>#VALUE!</v>
      </c>
      <c r="AX119" s="93" t="e">
        <f aca="false">VLOOKUP($D119,CurveTbl,$AH$7)</f>
        <v>#VALUE!</v>
      </c>
      <c r="AY119" s="93" t="e">
        <f aca="false">VLOOKUP($D119,CurveTbl,$AH$8)</f>
        <v>#VALUE!</v>
      </c>
      <c r="AZ119" s="93"/>
      <c r="BA119" s="229"/>
      <c r="BB119" s="227" t="e">
        <f aca="false">$H119-$BV119</f>
        <v>#VALUE!</v>
      </c>
      <c r="BC119" s="227" t="e">
        <f aca="false">I119-BW119</f>
        <v>#VALUE!</v>
      </c>
      <c r="BD119" s="93" t="e">
        <f aca="false">N119-BX119</f>
        <v>#VALUE!</v>
      </c>
      <c r="BE119" s="93" t="e">
        <f aca="false">O119-BY119</f>
        <v>#VALUE!</v>
      </c>
      <c r="BF119" s="93" t="e">
        <f aca="false">xSPRDOPT($BW119,$BV119,$CG119,0,$BY119,$BX119,$BZ119,$AJ119,1,4)*$CB119</f>
        <v>#NAME?</v>
      </c>
      <c r="BG119" s="93" t="e">
        <f aca="false">xSPRDOPT($BW119,$BV119,$CG119,0,$BY119,$BX119,$BZ119,$AJ119,1,3)*$CB119</f>
        <v>#NAME?</v>
      </c>
      <c r="BH119" s="93" t="e">
        <f aca="false">IF(OR(BF119&lt;&gt;0,BG119&lt;&gt;0),xSPRDOPT($BW119,$BV119,$CG119,0,$BY119,$BX119,$BZ119,$AJ119,1,12)*$CB119,0)</f>
        <v>#NAME?</v>
      </c>
      <c r="BI119" s="93" t="e">
        <f aca="false">xSPRDOPT($BW119,$BV119,$CG119,2*LN(1+CA119/2),$BY119,$BX119,$BZ119,$AJ119,1,9)</f>
        <v>#NAME?</v>
      </c>
      <c r="BJ119" s="93" t="e">
        <f aca="false">xSPRDOPT($BW119,$BV119,$CG119,0,$BY119,$BX119,$BZ119,$AJ119,1,6)*$CB119</f>
        <v>#NAME?</v>
      </c>
      <c r="BK119" s="93" t="e">
        <f aca="false">xSPRDOPT($BW119,$BV119,$CG119,0,$BY119,$BX119,$BZ119,$AJ119,1,5)*$CB119</f>
        <v>#NAME?</v>
      </c>
      <c r="BL119" s="93" t="e">
        <f aca="false">xSPRDOPT(BW119,BV119,CG119,0,BY119,BX119,BZ119,AJ119,1,2)*CB119</f>
        <v>#NAME?</v>
      </c>
      <c r="BM119" s="93" t="e">
        <f aca="false">xSPRDOPT(BW119,BV119,CG119,0,BY119,BX119,BZ119,AJ119,1,1)*CB119</f>
        <v>#NAME?</v>
      </c>
      <c r="BN119" s="93" t="e">
        <f aca="false">IF(AH119&lt;&gt;0,xSPRDOPT($BW119,$BV119,$CG119,2*LN(1+CA119/2),$BY119,$BX119,$BZ119,$AJ119,1,8)+(AJ119/365.25)*CH119/AH119,0)</f>
        <v>#VALUE!</v>
      </c>
      <c r="BO119" s="93" t="e">
        <f aca="false">xSPRDOPT($BW119,$BV119,$CG119,0,$BY119,$BX119,$BZ119,$AJ119,1,0)</f>
        <v>#NAME?</v>
      </c>
      <c r="BP119" s="93"/>
      <c r="BQ119" s="93"/>
      <c r="BR119" s="93"/>
      <c r="BS119" s="101" t="e">
        <f aca="false">G119*AF119*AH119</f>
        <v>#VALUE!</v>
      </c>
      <c r="BV119" s="230" t="n">
        <v>4.40214035809837</v>
      </c>
      <c r="BW119" s="92" t="n">
        <v>4.4155</v>
      </c>
      <c r="BX119" s="93" t="n">
        <v>0.628251079270582</v>
      </c>
      <c r="BY119" s="93" t="n">
        <v>0.621945092170055</v>
      </c>
      <c r="BZ119" s="93" t="n">
        <v>0.99287864325662</v>
      </c>
      <c r="CA119" s="93" t="n">
        <v>0.068263969545907</v>
      </c>
      <c r="CB119" s="93" t="n">
        <v>0.987217950295506</v>
      </c>
      <c r="CC119" s="227" t="n">
        <v>-0.03</v>
      </c>
      <c r="CD119" s="227" t="n">
        <v>0.06</v>
      </c>
      <c r="CE119" s="227" t="n">
        <v>0.175</v>
      </c>
      <c r="CF119" s="227" t="n">
        <v>-0.0075</v>
      </c>
      <c r="CG119" s="227" t="n">
        <v>0.0192</v>
      </c>
      <c r="CH119" s="227" t="n">
        <v>3.06531173566755</v>
      </c>
      <c r="CI119" s="82" t="n">
        <v>4.248</v>
      </c>
    </row>
    <row r="120" customFormat="false" ht="12.75" hidden="false" customHeight="false" outlineLevel="0" collapsed="false">
      <c r="D120" s="83" t="e">
        <f aca="false">D119+AH119</f>
        <v>#VALUE!</v>
      </c>
      <c r="F120" s="84" t="e">
        <f aca="false">VLOOKUP(AG120,$AL$4:$AS$15,2)</f>
        <v>#VALUE!</v>
      </c>
      <c r="G120" s="84" t="e">
        <f aca="false">F120*$AU120</f>
        <v>#VALUE!</v>
      </c>
      <c r="H120" s="85" t="e">
        <f aca="false">(AL120+AM120+AN120)/(1-(AR120))</f>
        <v>#VALUE!</v>
      </c>
      <c r="I120" s="85" t="e">
        <f aca="false">(AL120+AO120+AP120)</f>
        <v>#VALUE!</v>
      </c>
      <c r="K120" s="85" t="e">
        <f aca="false">MAX(((I120-H120)-AQ120)*AH120*AU120,0)</f>
        <v>#VALUE!</v>
      </c>
      <c r="L120" s="220" t="e">
        <f aca="false">MAX(Q120-K120,0)</f>
        <v>#VALUE!</v>
      </c>
      <c r="M120" s="86"/>
      <c r="N120" s="231" t="e">
        <f aca="false">SQRT(($AX120^2*$AE120+$AW120^2*$AI120)/($AE120+$AI120))</f>
        <v>#VALUE!</v>
      </c>
      <c r="O120" s="231" t="e">
        <f aca="false">SQRT(($AY120^2*$AE120+$AW120^2*$AI120)/($AE120+$AI120))</f>
        <v>#VALUE!</v>
      </c>
      <c r="P120" s="94" t="e">
        <f aca="false">(VLOOKUP(AI120,CorrelationTwo,2)*(AW120^2)*AI120+VLOOKUP(D120,CorrelationOne,$AK$9)*AX120*AY120*AE120)/((AI120+AE120)*O120*N120)</f>
        <v>#VALUE!</v>
      </c>
      <c r="Q120" s="220" t="e">
        <f aca="false">xSPRDOPT(I120,H120,AQ120,0,O120,N120,P120,D120-$G$5,1,0)*AH120*AU120</f>
        <v>#VALUE!</v>
      </c>
      <c r="R120" s="223"/>
      <c r="S120" s="87" t="e">
        <f aca="false">xSPRDOPT(I120,H120,AQ120,AT120,O120,N120,P120,D120-$G$5,1,2)*AF120*F120*AH120</f>
        <v>#VALUE!</v>
      </c>
      <c r="T120" s="87" t="e">
        <f aca="false">xSPRDOPT(I120,H120,AQ120,AT120,O120,N120,P120,D120-$G$5,1,1)*AF120*F120*AH120</f>
        <v>#VALUE!</v>
      </c>
      <c r="U120" s="220"/>
      <c r="V120" s="224" t="e">
        <f aca="false">VLOOKUP($AG120,$AL$4:$AS$15,8)*AH120*AU120</f>
        <v>#VALUE!</v>
      </c>
      <c r="W120" s="224"/>
      <c r="X120" s="225" t="e">
        <f aca="false">((BM120*BC120)+(BL120*BB120))*AH120*F120</f>
        <v>#VALUE!</v>
      </c>
      <c r="Y120" s="225" t="e">
        <f aca="false">($F120*$AH120)*((($BG120/2)*($BC120)^2)+(($BF120/2)*($BB120)^2)+($BH120*$BC120*$BB120))</f>
        <v>#VALUE!</v>
      </c>
      <c r="Z120" s="225" t="e">
        <f aca="false">($BI120*$F120*$AH120*($G$5-$BV$5))/365.25</f>
        <v>#VALUE!</v>
      </c>
      <c r="AA120" s="225" t="e">
        <f aca="false">(($BK120*$BE120)+($BJ120*$BD120))*$F120*$AH120*$AF120</f>
        <v>#VALUE!</v>
      </c>
      <c r="AB120" s="225" t="e">
        <f aca="false">BN120*(AT120-CA120)*F120*AH120</f>
        <v>#VALUE!</v>
      </c>
      <c r="AC120" s="225" t="e">
        <f aca="false">BO120*CB120*F120*AH120*CA120*($G$5-$BV$5)/365.25</f>
        <v>#NAME?</v>
      </c>
      <c r="AE120" s="101" t="n">
        <v>15</v>
      </c>
      <c r="AF120" s="101" t="e">
        <f aca="false">IF(AND(D120&gt;=$G$7,D120&lt;=$G$8),1,0)</f>
        <v>#VALUE!</v>
      </c>
      <c r="AG120" s="101" t="e">
        <f aca="false">MONTH(D120)</f>
        <v>#VALUE!</v>
      </c>
      <c r="AH120" s="101" t="e">
        <f aca="false">(EOMONTH(D120,0)-EOMONTH(D120-DAY(D120),0))*AF120</f>
        <v>#VALUE!</v>
      </c>
      <c r="AI120" s="101" t="e">
        <f aca="false">AI119+AH119</f>
        <v>#VALUE!</v>
      </c>
      <c r="AJ120" s="101" t="e">
        <f aca="false">D120-$BV$5</f>
        <v>#VALUE!</v>
      </c>
      <c r="AK120" s="226" t="e">
        <f aca="false">((AL120+AM120+AN120)/(1-0.03))-(AL120+AM120+AN120)</f>
        <v>#VALUE!</v>
      </c>
      <c r="AL120" s="92" t="e">
        <f aca="false">VLOOKUP($D120,CurveTbl,$AK$4)</f>
        <v>#VALUE!</v>
      </c>
      <c r="AM120" s="227" t="e">
        <f aca="false">VLOOKUP($D120,CurveTbl,$AH$3)</f>
        <v>#VALUE!</v>
      </c>
      <c r="AN120" s="227" t="e">
        <f aca="false">VLOOKUP($D120,CurveTbl,$AH$4)+VLOOKUP($AG120,$AL$3:$AS$15,6)</f>
        <v>#VALUE!</v>
      </c>
      <c r="AO120" s="228" t="e">
        <f aca="false">VLOOKUP($D120,CurveTbl,$AH$5)</f>
        <v>#VALUE!</v>
      </c>
      <c r="AP120" s="227" t="e">
        <f aca="false">VLOOKUP($D120,CurveTbl,$AH$6)+VLOOKUP($AG120,$AL$3:$AS$15,7)</f>
        <v>#VALUE!</v>
      </c>
      <c r="AQ120" s="92" t="e">
        <f aca="false">VLOOKUP($AG120,$AL$4:$AS$15,3)+VLOOKUP($AG120,$AL$4:$AS$15,5)+($AH$10*VLOOKUP(D120,GRITable,2))</f>
        <v>#VALUE!</v>
      </c>
      <c r="AR120" s="93" t="e">
        <f aca="false">VLOOKUP($AG120,$AL$4:$AS$15,4)</f>
        <v>#VALUE!</v>
      </c>
      <c r="AS120" s="92" t="e">
        <f aca="false">(AL120+AM120+AN120)*AR120/(1-AR120)</f>
        <v>#VALUE!</v>
      </c>
      <c r="AT120" s="93" t="e">
        <f aca="false">VLOOKUP(D120,CurveTbl,$AK$6)</f>
        <v>#VALUE!</v>
      </c>
      <c r="AU120" s="93" t="e">
        <f aca="false">(1+$AT120/2)^(-2*($D120-$G$5)/365.25)*$AF120</f>
        <v>#VALUE!</v>
      </c>
      <c r="AV120" s="91" t="e">
        <f aca="false">ROUND(G120*AR120,0)</f>
        <v>#VALUE!</v>
      </c>
      <c r="AW120" s="93" t="e">
        <f aca="false">VLOOKUP($D120,CurveTbl,$AK$8)</f>
        <v>#VALUE!</v>
      </c>
      <c r="AX120" s="93" t="e">
        <f aca="false">VLOOKUP($D120,CurveTbl,$AH$7)</f>
        <v>#VALUE!</v>
      </c>
      <c r="AY120" s="93" t="e">
        <f aca="false">VLOOKUP($D120,CurveTbl,$AH$8)</f>
        <v>#VALUE!</v>
      </c>
      <c r="AZ120" s="93"/>
      <c r="BA120" s="229"/>
      <c r="BB120" s="227" t="e">
        <f aca="false">$H120-$BV120</f>
        <v>#VALUE!</v>
      </c>
      <c r="BC120" s="227" t="e">
        <f aca="false">I120-BW120</f>
        <v>#VALUE!</v>
      </c>
      <c r="BD120" s="93" t="e">
        <f aca="false">N120-BX120</f>
        <v>#VALUE!</v>
      </c>
      <c r="BE120" s="93" t="e">
        <f aca="false">O120-BY120</f>
        <v>#VALUE!</v>
      </c>
      <c r="BF120" s="93" t="e">
        <f aca="false">xSPRDOPT($BW120,$BV120,$CG120,0,$BY120,$BX120,$BZ120,$AJ120,1,4)*$CB120</f>
        <v>#NAME?</v>
      </c>
      <c r="BG120" s="93" t="e">
        <f aca="false">xSPRDOPT($BW120,$BV120,$CG120,0,$BY120,$BX120,$BZ120,$AJ120,1,3)*$CB120</f>
        <v>#NAME?</v>
      </c>
      <c r="BH120" s="93" t="e">
        <f aca="false">IF(OR(BF120&lt;&gt;0,BG120&lt;&gt;0),xSPRDOPT($BW120,$BV120,$CG120,0,$BY120,$BX120,$BZ120,$AJ120,1,12)*$CB120,0)</f>
        <v>#NAME?</v>
      </c>
      <c r="BI120" s="93" t="e">
        <f aca="false">xSPRDOPT($BW120,$BV120,$CG120,2*LN(1+CA120/2),$BY120,$BX120,$BZ120,$AJ120,1,9)</f>
        <v>#NAME?</v>
      </c>
      <c r="BJ120" s="93" t="e">
        <f aca="false">xSPRDOPT($BW120,$BV120,$CG120,0,$BY120,$BX120,$BZ120,$AJ120,1,6)*$CB120</f>
        <v>#NAME?</v>
      </c>
      <c r="BK120" s="93" t="e">
        <f aca="false">xSPRDOPT($BW120,$BV120,$CG120,0,$BY120,$BX120,$BZ120,$AJ120,1,5)*$CB120</f>
        <v>#NAME?</v>
      </c>
      <c r="BL120" s="93" t="e">
        <f aca="false">xSPRDOPT(BW120,BV120,CG120,0,BY120,BX120,BZ120,AJ120,1,2)*CB120</f>
        <v>#NAME?</v>
      </c>
      <c r="BM120" s="93" t="e">
        <f aca="false">xSPRDOPT(BW120,BV120,CG120,0,BY120,BX120,BZ120,AJ120,1,1)*CB120</f>
        <v>#NAME?</v>
      </c>
      <c r="BN120" s="93" t="e">
        <f aca="false">IF(AH120&lt;&gt;0,xSPRDOPT($BW120,$BV120,$CG120,2*LN(1+CA120/2),$BY120,$BX120,$BZ120,$AJ120,1,8)+(AJ120/365.25)*CH120/AH120,0)</f>
        <v>#VALUE!</v>
      </c>
      <c r="BO120" s="93" t="e">
        <f aca="false">xSPRDOPT($BW120,$BV120,$CG120,0,$BY120,$BX120,$BZ120,$AJ120,1,0)</f>
        <v>#NAME?</v>
      </c>
      <c r="BP120" s="93"/>
      <c r="BQ120" s="93"/>
      <c r="BR120" s="93"/>
      <c r="BS120" s="101" t="e">
        <f aca="false">G120*AF120*AH120</f>
        <v>#VALUE!</v>
      </c>
      <c r="BV120" s="230" t="n">
        <v>4.40214035809837</v>
      </c>
      <c r="BW120" s="92" t="n">
        <v>4.4155</v>
      </c>
      <c r="BX120" s="93" t="n">
        <v>0.628251079270582</v>
      </c>
      <c r="BY120" s="93" t="n">
        <v>0.621945092170055</v>
      </c>
      <c r="BZ120" s="93" t="n">
        <v>0.99287864325662</v>
      </c>
      <c r="CA120" s="93" t="n">
        <v>0.068263969545907</v>
      </c>
      <c r="CB120" s="93" t="n">
        <v>0.987217950295506</v>
      </c>
      <c r="CC120" s="227" t="n">
        <v>-0.03</v>
      </c>
      <c r="CD120" s="227" t="n">
        <v>0.06</v>
      </c>
      <c r="CE120" s="227" t="n">
        <v>0.175</v>
      </c>
      <c r="CF120" s="227" t="n">
        <v>-0.0075</v>
      </c>
      <c r="CG120" s="227" t="n">
        <v>0.0192</v>
      </c>
      <c r="CH120" s="227" t="n">
        <v>3.06531173566755</v>
      </c>
      <c r="CI120" s="82" t="n">
        <v>4.248</v>
      </c>
    </row>
    <row r="121" customFormat="false" ht="12.75" hidden="false" customHeight="false" outlineLevel="0" collapsed="false">
      <c r="D121" s="83" t="e">
        <f aca="false">D120+AH120</f>
        <v>#VALUE!</v>
      </c>
      <c r="F121" s="84" t="e">
        <f aca="false">VLOOKUP(AG121,$AL$4:$AS$15,2)</f>
        <v>#VALUE!</v>
      </c>
      <c r="G121" s="84" t="e">
        <f aca="false">F121*$AU121</f>
        <v>#VALUE!</v>
      </c>
      <c r="H121" s="85" t="e">
        <f aca="false">(AL121+AM121+AN121)/(1-(AR121))</f>
        <v>#VALUE!</v>
      </c>
      <c r="I121" s="85" t="e">
        <f aca="false">(AL121+AO121+AP121)</f>
        <v>#VALUE!</v>
      </c>
      <c r="K121" s="85" t="e">
        <f aca="false">MAX(((I121-H121)-AQ121)*AH121*AU121,0)</f>
        <v>#VALUE!</v>
      </c>
      <c r="L121" s="220" t="e">
        <f aca="false">MAX(Q121-K121,0)</f>
        <v>#VALUE!</v>
      </c>
      <c r="M121" s="86"/>
      <c r="N121" s="231" t="e">
        <f aca="false">SQRT(($AX121^2*$AE121+$AW121^2*$AI121)/($AE121+$AI121))</f>
        <v>#VALUE!</v>
      </c>
      <c r="O121" s="231" t="e">
        <f aca="false">SQRT(($AY121^2*$AE121+$AW121^2*$AI121)/($AE121+$AI121))</f>
        <v>#VALUE!</v>
      </c>
      <c r="P121" s="94" t="e">
        <f aca="false">(VLOOKUP(AI121,CorrelationTwo,2)*(AW121^2)*AI121+VLOOKUP(D121,CorrelationOne,$AK$9)*AX121*AY121*AE121)/((AI121+AE121)*O121*N121)</f>
        <v>#VALUE!</v>
      </c>
      <c r="Q121" s="220" t="e">
        <f aca="false">xSPRDOPT(I121,H121,AQ121,0,O121,N121,P121,D121-$G$5,1,0)*AH121*AU121</f>
        <v>#VALUE!</v>
      </c>
      <c r="R121" s="223"/>
      <c r="S121" s="87" t="e">
        <f aca="false">xSPRDOPT(I121,H121,AQ121,AT121,O121,N121,P121,D121-$G$5,1,2)*AF121*F121*AH121</f>
        <v>#VALUE!</v>
      </c>
      <c r="T121" s="87" t="e">
        <f aca="false">xSPRDOPT(I121,H121,AQ121,AT121,O121,N121,P121,D121-$G$5,1,1)*AF121*F121*AH121</f>
        <v>#VALUE!</v>
      </c>
      <c r="U121" s="220"/>
      <c r="V121" s="224" t="e">
        <f aca="false">VLOOKUP($AG121,$AL$4:$AS$15,8)*AH121*AU121</f>
        <v>#VALUE!</v>
      </c>
      <c r="W121" s="224"/>
      <c r="X121" s="225" t="e">
        <f aca="false">((BM121*BC121)+(BL121*BB121))*AH121*F121</f>
        <v>#VALUE!</v>
      </c>
      <c r="Y121" s="225" t="e">
        <f aca="false">($F121*$AH121)*((($BG121/2)*($BC121)^2)+(($BF121/2)*($BB121)^2)+($BH121*$BC121*$BB121))</f>
        <v>#VALUE!</v>
      </c>
      <c r="Z121" s="225" t="e">
        <f aca="false">($BI121*$F121*$AH121*($G$5-$BV$5))/365.25</f>
        <v>#VALUE!</v>
      </c>
      <c r="AA121" s="225" t="e">
        <f aca="false">(($BK121*$BE121)+($BJ121*$BD121))*$F121*$AH121*$AF121</f>
        <v>#VALUE!</v>
      </c>
      <c r="AB121" s="225" t="e">
        <f aca="false">BN121*(AT121-CA121)*F121*AH121</f>
        <v>#VALUE!</v>
      </c>
      <c r="AC121" s="225" t="e">
        <f aca="false">BO121*CB121*F121*AH121*CA121*($G$5-$BV$5)/365.25</f>
        <v>#NAME?</v>
      </c>
      <c r="AE121" s="101" t="n">
        <v>15</v>
      </c>
      <c r="AF121" s="101" t="e">
        <f aca="false">IF(AND(D121&gt;=$G$7,D121&lt;=$G$8),1,0)</f>
        <v>#VALUE!</v>
      </c>
      <c r="AG121" s="101" t="e">
        <f aca="false">MONTH(D121)</f>
        <v>#VALUE!</v>
      </c>
      <c r="AH121" s="101" t="e">
        <f aca="false">(EOMONTH(D121,0)-EOMONTH(D121-DAY(D121),0))*AF121</f>
        <v>#VALUE!</v>
      </c>
      <c r="AI121" s="101" t="e">
        <f aca="false">AI120+AH120</f>
        <v>#VALUE!</v>
      </c>
      <c r="AJ121" s="101" t="e">
        <f aca="false">D121-$BV$5</f>
        <v>#VALUE!</v>
      </c>
      <c r="AK121" s="226" t="e">
        <f aca="false">((AL121+AM121+AN121)/(1-0.03))-(AL121+AM121+AN121)</f>
        <v>#VALUE!</v>
      </c>
      <c r="AL121" s="92" t="e">
        <f aca="false">VLOOKUP($D121,CurveTbl,$AK$4)</f>
        <v>#VALUE!</v>
      </c>
      <c r="AM121" s="227" t="e">
        <f aca="false">VLOOKUP($D121,CurveTbl,$AH$3)</f>
        <v>#VALUE!</v>
      </c>
      <c r="AN121" s="227" t="e">
        <f aca="false">VLOOKUP($D121,CurveTbl,$AH$4)+VLOOKUP($AG121,$AL$3:$AS$15,6)</f>
        <v>#VALUE!</v>
      </c>
      <c r="AO121" s="228" t="e">
        <f aca="false">VLOOKUP($D121,CurveTbl,$AH$5)</f>
        <v>#VALUE!</v>
      </c>
      <c r="AP121" s="227" t="e">
        <f aca="false">VLOOKUP($D121,CurveTbl,$AH$6)+VLOOKUP($AG121,$AL$3:$AS$15,7)</f>
        <v>#VALUE!</v>
      </c>
      <c r="AQ121" s="92" t="e">
        <f aca="false">VLOOKUP($AG121,$AL$4:$AS$15,3)+VLOOKUP($AG121,$AL$4:$AS$15,5)+($AH$10*VLOOKUP(D121,GRITable,2))</f>
        <v>#VALUE!</v>
      </c>
      <c r="AR121" s="93" t="e">
        <f aca="false">VLOOKUP($AG121,$AL$4:$AS$15,4)</f>
        <v>#VALUE!</v>
      </c>
      <c r="AS121" s="92" t="e">
        <f aca="false">(AL121+AM121+AN121)*AR121/(1-AR121)</f>
        <v>#VALUE!</v>
      </c>
      <c r="AT121" s="93" t="e">
        <f aca="false">VLOOKUP(D121,CurveTbl,$AK$6)</f>
        <v>#VALUE!</v>
      </c>
      <c r="AU121" s="93" t="e">
        <f aca="false">(1+$AT121/2)^(-2*($D121-$G$5)/365.25)*$AF121</f>
        <v>#VALUE!</v>
      </c>
      <c r="AV121" s="91" t="e">
        <f aca="false">ROUND(G121*AR121,0)</f>
        <v>#VALUE!</v>
      </c>
      <c r="AW121" s="93" t="e">
        <f aca="false">VLOOKUP($D121,CurveTbl,$AK$8)</f>
        <v>#VALUE!</v>
      </c>
      <c r="AX121" s="93" t="e">
        <f aca="false">VLOOKUP($D121,CurveTbl,$AH$7)</f>
        <v>#VALUE!</v>
      </c>
      <c r="AY121" s="93" t="e">
        <f aca="false">VLOOKUP($D121,CurveTbl,$AH$8)</f>
        <v>#VALUE!</v>
      </c>
      <c r="AZ121" s="93"/>
      <c r="BA121" s="229"/>
      <c r="BB121" s="227" t="e">
        <f aca="false">$H121-$BV121</f>
        <v>#VALUE!</v>
      </c>
      <c r="BC121" s="227" t="e">
        <f aca="false">I121-BW121</f>
        <v>#VALUE!</v>
      </c>
      <c r="BD121" s="93" t="e">
        <f aca="false">N121-BX121</f>
        <v>#VALUE!</v>
      </c>
      <c r="BE121" s="93" t="e">
        <f aca="false">O121-BY121</f>
        <v>#VALUE!</v>
      </c>
      <c r="BF121" s="93" t="e">
        <f aca="false">xSPRDOPT($BW121,$BV121,$CG121,0,$BY121,$BX121,$BZ121,$AJ121,1,4)*$CB121</f>
        <v>#NAME?</v>
      </c>
      <c r="BG121" s="93" t="e">
        <f aca="false">xSPRDOPT($BW121,$BV121,$CG121,0,$BY121,$BX121,$BZ121,$AJ121,1,3)*$CB121</f>
        <v>#NAME?</v>
      </c>
      <c r="BH121" s="93" t="e">
        <f aca="false">IF(OR(BF121&lt;&gt;0,BG121&lt;&gt;0),xSPRDOPT($BW121,$BV121,$CG121,0,$BY121,$BX121,$BZ121,$AJ121,1,12)*$CB121,0)</f>
        <v>#NAME?</v>
      </c>
      <c r="BI121" s="93" t="e">
        <f aca="false">xSPRDOPT($BW121,$BV121,$CG121,2*LN(1+CA121/2),$BY121,$BX121,$BZ121,$AJ121,1,9)</f>
        <v>#NAME?</v>
      </c>
      <c r="BJ121" s="93" t="e">
        <f aca="false">xSPRDOPT($BW121,$BV121,$CG121,0,$BY121,$BX121,$BZ121,$AJ121,1,6)*$CB121</f>
        <v>#NAME?</v>
      </c>
      <c r="BK121" s="93" t="e">
        <f aca="false">xSPRDOPT($BW121,$BV121,$CG121,0,$BY121,$BX121,$BZ121,$AJ121,1,5)*$CB121</f>
        <v>#NAME?</v>
      </c>
      <c r="BL121" s="93" t="e">
        <f aca="false">xSPRDOPT(BW121,BV121,CG121,0,BY121,BX121,BZ121,AJ121,1,2)*CB121</f>
        <v>#NAME?</v>
      </c>
      <c r="BM121" s="93" t="e">
        <f aca="false">xSPRDOPT(BW121,BV121,CG121,0,BY121,BX121,BZ121,AJ121,1,1)*CB121</f>
        <v>#NAME?</v>
      </c>
      <c r="BN121" s="93" t="e">
        <f aca="false">IF(AH121&lt;&gt;0,xSPRDOPT($BW121,$BV121,$CG121,2*LN(1+CA121/2),$BY121,$BX121,$BZ121,$AJ121,1,8)+(AJ121/365.25)*CH121/AH121,0)</f>
        <v>#VALUE!</v>
      </c>
      <c r="BO121" s="93" t="e">
        <f aca="false">xSPRDOPT($BW121,$BV121,$CG121,0,$BY121,$BX121,$BZ121,$AJ121,1,0)</f>
        <v>#NAME?</v>
      </c>
      <c r="BP121" s="93"/>
      <c r="BQ121" s="93"/>
      <c r="BR121" s="93"/>
      <c r="BS121" s="101" t="e">
        <f aca="false">G121*AF121*AH121</f>
        <v>#VALUE!</v>
      </c>
      <c r="BV121" s="230" t="n">
        <v>4.40214035809837</v>
      </c>
      <c r="BW121" s="92" t="n">
        <v>4.4155</v>
      </c>
      <c r="BX121" s="93" t="n">
        <v>0.628251079270582</v>
      </c>
      <c r="BY121" s="93" t="n">
        <v>0.621945092170055</v>
      </c>
      <c r="BZ121" s="93" t="n">
        <v>0.99287864325662</v>
      </c>
      <c r="CA121" s="93" t="n">
        <v>0.068263969545907</v>
      </c>
      <c r="CB121" s="93" t="n">
        <v>0.987217950295506</v>
      </c>
      <c r="CC121" s="227" t="n">
        <v>-0.03</v>
      </c>
      <c r="CD121" s="227" t="n">
        <v>0.06</v>
      </c>
      <c r="CE121" s="227" t="n">
        <v>0.175</v>
      </c>
      <c r="CF121" s="227" t="n">
        <v>-0.0075</v>
      </c>
      <c r="CG121" s="227" t="n">
        <v>0.0192</v>
      </c>
      <c r="CH121" s="227" t="n">
        <v>3.06531173566755</v>
      </c>
      <c r="CI121" s="82" t="n">
        <v>4.248</v>
      </c>
    </row>
    <row r="122" customFormat="false" ht="12.75" hidden="false" customHeight="false" outlineLevel="0" collapsed="false">
      <c r="D122" s="83" t="e">
        <f aca="false">D121+AH121</f>
        <v>#VALUE!</v>
      </c>
      <c r="F122" s="84" t="e">
        <f aca="false">VLOOKUP(AG122,$AL$4:$AS$15,2)</f>
        <v>#VALUE!</v>
      </c>
      <c r="G122" s="84" t="e">
        <f aca="false">F122*$AU122</f>
        <v>#VALUE!</v>
      </c>
      <c r="H122" s="85" t="e">
        <f aca="false">(AL122+AM122+AN122)/(1-(AR122))</f>
        <v>#VALUE!</v>
      </c>
      <c r="I122" s="85" t="e">
        <f aca="false">(AL122+AO122+AP122)</f>
        <v>#VALUE!</v>
      </c>
      <c r="K122" s="85" t="e">
        <f aca="false">MAX(((I122-H122)-AQ122)*AH122*AU122,0)</f>
        <v>#VALUE!</v>
      </c>
      <c r="L122" s="220" t="e">
        <f aca="false">MAX(Q122-K122,0)</f>
        <v>#VALUE!</v>
      </c>
      <c r="M122" s="86"/>
      <c r="N122" s="231" t="e">
        <f aca="false">SQRT(($AX122^2*$AE122+$AW122^2*$AI122)/($AE122+$AI122))</f>
        <v>#VALUE!</v>
      </c>
      <c r="O122" s="231" t="e">
        <f aca="false">SQRT(($AY122^2*$AE122+$AW122^2*$AI122)/($AE122+$AI122))</f>
        <v>#VALUE!</v>
      </c>
      <c r="P122" s="94" t="e">
        <f aca="false">(VLOOKUP(AI122,CorrelationTwo,2)*(AW122^2)*AI122+VLOOKUP(D122,CorrelationOne,$AK$9)*AX122*AY122*AE122)/((AI122+AE122)*O122*N122)</f>
        <v>#VALUE!</v>
      </c>
      <c r="Q122" s="220" t="e">
        <f aca="false">xSPRDOPT(I122,H122,AQ122,0,O122,N122,P122,D122-$G$5,1,0)*AH122*AU122</f>
        <v>#VALUE!</v>
      </c>
      <c r="R122" s="223"/>
      <c r="S122" s="87" t="e">
        <f aca="false">xSPRDOPT(I122,H122,AQ122,AT122,O122,N122,P122,D122-$G$5,1,2)*AF122*F122*AH122</f>
        <v>#VALUE!</v>
      </c>
      <c r="T122" s="87" t="e">
        <f aca="false">xSPRDOPT(I122,H122,AQ122,AT122,O122,N122,P122,D122-$G$5,1,1)*AF122*F122*AH122</f>
        <v>#VALUE!</v>
      </c>
      <c r="U122" s="220"/>
      <c r="V122" s="224" t="e">
        <f aca="false">VLOOKUP($AG122,$AL$4:$AS$15,8)*AH122*AU122</f>
        <v>#VALUE!</v>
      </c>
      <c r="W122" s="224"/>
      <c r="X122" s="225" t="e">
        <f aca="false">((BM122*BC122)+(BL122*BB122))*AH122*F122</f>
        <v>#VALUE!</v>
      </c>
      <c r="Y122" s="225" t="e">
        <f aca="false">($F122*$AH122)*((($BG122/2)*($BC122)^2)+(($BF122/2)*($BB122)^2)+($BH122*$BC122*$BB122))</f>
        <v>#VALUE!</v>
      </c>
      <c r="Z122" s="225" t="e">
        <f aca="false">($BI122*$F122*$AH122*($G$5-$BV$5))/365.25</f>
        <v>#VALUE!</v>
      </c>
      <c r="AA122" s="225" t="e">
        <f aca="false">(($BK122*$BE122)+($BJ122*$BD122))*$F122*$AH122*$AF122</f>
        <v>#VALUE!</v>
      </c>
      <c r="AB122" s="225" t="e">
        <f aca="false">BN122*(AT122-CA122)*F122*AH122</f>
        <v>#VALUE!</v>
      </c>
      <c r="AC122" s="225" t="e">
        <f aca="false">BO122*CB122*F122*AH122*CA122*($G$5-$BV$5)/365.25</f>
        <v>#NAME?</v>
      </c>
      <c r="AE122" s="101" t="n">
        <v>15</v>
      </c>
      <c r="AF122" s="101" t="e">
        <f aca="false">IF(AND(D122&gt;=$G$7,D122&lt;=$G$8),1,0)</f>
        <v>#VALUE!</v>
      </c>
      <c r="AG122" s="101" t="e">
        <f aca="false">MONTH(D122)</f>
        <v>#VALUE!</v>
      </c>
      <c r="AH122" s="101" t="e">
        <f aca="false">(EOMONTH(D122,0)-EOMONTH(D122-DAY(D122),0))*AF122</f>
        <v>#VALUE!</v>
      </c>
      <c r="AI122" s="101" t="e">
        <f aca="false">AI121+AH121</f>
        <v>#VALUE!</v>
      </c>
      <c r="AJ122" s="101" t="e">
        <f aca="false">D122-$BV$5</f>
        <v>#VALUE!</v>
      </c>
      <c r="AK122" s="226" t="e">
        <f aca="false">((AL122+AM122+AN122)/(1-0.03))-(AL122+AM122+AN122)</f>
        <v>#VALUE!</v>
      </c>
      <c r="AL122" s="92" t="e">
        <f aca="false">VLOOKUP($D122,CurveTbl,$AK$4)</f>
        <v>#VALUE!</v>
      </c>
      <c r="AM122" s="227" t="e">
        <f aca="false">VLOOKUP($D122,CurveTbl,$AH$3)</f>
        <v>#VALUE!</v>
      </c>
      <c r="AN122" s="227" t="e">
        <f aca="false">VLOOKUP($D122,CurveTbl,$AH$4)+VLOOKUP($AG122,$AL$3:$AS$15,6)</f>
        <v>#VALUE!</v>
      </c>
      <c r="AO122" s="228" t="e">
        <f aca="false">VLOOKUP($D122,CurveTbl,$AH$5)</f>
        <v>#VALUE!</v>
      </c>
      <c r="AP122" s="227" t="e">
        <f aca="false">VLOOKUP($D122,CurveTbl,$AH$6)+VLOOKUP($AG122,$AL$3:$AS$15,7)</f>
        <v>#VALUE!</v>
      </c>
      <c r="AQ122" s="92" t="e">
        <f aca="false">VLOOKUP($AG122,$AL$4:$AS$15,3)+VLOOKUP($AG122,$AL$4:$AS$15,5)+($AH$10*VLOOKUP(D122,GRITable,2))</f>
        <v>#VALUE!</v>
      </c>
      <c r="AR122" s="93" t="e">
        <f aca="false">VLOOKUP($AG122,$AL$4:$AS$15,4)</f>
        <v>#VALUE!</v>
      </c>
      <c r="AS122" s="92" t="e">
        <f aca="false">(AL122+AM122+AN122)*AR122/(1-AR122)</f>
        <v>#VALUE!</v>
      </c>
      <c r="AT122" s="93" t="e">
        <f aca="false">VLOOKUP(D122,CurveTbl,$AK$6)</f>
        <v>#VALUE!</v>
      </c>
      <c r="AU122" s="93" t="e">
        <f aca="false">(1+$AT122/2)^(-2*($D122-$G$5)/365.25)*$AF122</f>
        <v>#VALUE!</v>
      </c>
      <c r="AV122" s="91" t="e">
        <f aca="false">ROUND(G122*AR122,0)</f>
        <v>#VALUE!</v>
      </c>
      <c r="AW122" s="93" t="e">
        <f aca="false">VLOOKUP($D122,CurveTbl,$AK$8)</f>
        <v>#VALUE!</v>
      </c>
      <c r="AX122" s="93" t="e">
        <f aca="false">VLOOKUP($D122,CurveTbl,$AH$7)</f>
        <v>#VALUE!</v>
      </c>
      <c r="AY122" s="93" t="e">
        <f aca="false">VLOOKUP($D122,CurveTbl,$AH$8)</f>
        <v>#VALUE!</v>
      </c>
      <c r="AZ122" s="93"/>
      <c r="BA122" s="229"/>
      <c r="BB122" s="227" t="e">
        <f aca="false">$H122-$BV122</f>
        <v>#VALUE!</v>
      </c>
      <c r="BC122" s="227" t="e">
        <f aca="false">I122-BW122</f>
        <v>#VALUE!</v>
      </c>
      <c r="BD122" s="93" t="e">
        <f aca="false">N122-BX122</f>
        <v>#VALUE!</v>
      </c>
      <c r="BE122" s="93" t="e">
        <f aca="false">O122-BY122</f>
        <v>#VALUE!</v>
      </c>
      <c r="BF122" s="93" t="e">
        <f aca="false">xSPRDOPT($BW122,$BV122,$CG122,0,$BY122,$BX122,$BZ122,$AJ122,1,4)*$CB122</f>
        <v>#NAME?</v>
      </c>
      <c r="BG122" s="93" t="e">
        <f aca="false">xSPRDOPT($BW122,$BV122,$CG122,0,$BY122,$BX122,$BZ122,$AJ122,1,3)*$CB122</f>
        <v>#NAME?</v>
      </c>
      <c r="BH122" s="93" t="e">
        <f aca="false">IF(OR(BF122&lt;&gt;0,BG122&lt;&gt;0),xSPRDOPT($BW122,$BV122,$CG122,0,$BY122,$BX122,$BZ122,$AJ122,1,12)*$CB122,0)</f>
        <v>#NAME?</v>
      </c>
      <c r="BI122" s="93" t="e">
        <f aca="false">xSPRDOPT($BW122,$BV122,$CG122,2*LN(1+CA122/2),$BY122,$BX122,$BZ122,$AJ122,1,9)</f>
        <v>#NAME?</v>
      </c>
      <c r="BJ122" s="93" t="e">
        <f aca="false">xSPRDOPT($BW122,$BV122,$CG122,0,$BY122,$BX122,$BZ122,$AJ122,1,6)*$CB122</f>
        <v>#NAME?</v>
      </c>
      <c r="BK122" s="93" t="e">
        <f aca="false">xSPRDOPT($BW122,$BV122,$CG122,0,$BY122,$BX122,$BZ122,$AJ122,1,5)*$CB122</f>
        <v>#NAME?</v>
      </c>
      <c r="BL122" s="93" t="e">
        <f aca="false">xSPRDOPT(BW122,BV122,CG122,0,BY122,BX122,BZ122,AJ122,1,2)*CB122</f>
        <v>#NAME?</v>
      </c>
      <c r="BM122" s="93" t="e">
        <f aca="false">xSPRDOPT(BW122,BV122,CG122,0,BY122,BX122,BZ122,AJ122,1,1)*CB122</f>
        <v>#NAME?</v>
      </c>
      <c r="BN122" s="93" t="e">
        <f aca="false">IF(AH122&lt;&gt;0,xSPRDOPT($BW122,$BV122,$CG122,2*LN(1+CA122/2),$BY122,$BX122,$BZ122,$AJ122,1,8)+(AJ122/365.25)*CH122/AH122,0)</f>
        <v>#VALUE!</v>
      </c>
      <c r="BO122" s="93" t="e">
        <f aca="false">xSPRDOPT($BW122,$BV122,$CG122,0,$BY122,$BX122,$BZ122,$AJ122,1,0)</f>
        <v>#NAME?</v>
      </c>
      <c r="BP122" s="93"/>
      <c r="BQ122" s="93"/>
      <c r="BR122" s="93"/>
      <c r="BS122" s="101" t="e">
        <f aca="false">G122*AF122*AH122</f>
        <v>#VALUE!</v>
      </c>
      <c r="BV122" s="230" t="n">
        <v>4.40214035809837</v>
      </c>
      <c r="BW122" s="92" t="n">
        <v>4.4155</v>
      </c>
      <c r="BX122" s="93" t="n">
        <v>0.628251079270582</v>
      </c>
      <c r="BY122" s="93" t="n">
        <v>0.621945092170055</v>
      </c>
      <c r="BZ122" s="93" t="n">
        <v>0.99287864325662</v>
      </c>
      <c r="CA122" s="93" t="n">
        <v>0.068263969545907</v>
      </c>
      <c r="CB122" s="93" t="n">
        <v>0.987217950295506</v>
      </c>
      <c r="CC122" s="227" t="n">
        <v>-0.03</v>
      </c>
      <c r="CD122" s="227" t="n">
        <v>0.06</v>
      </c>
      <c r="CE122" s="227" t="n">
        <v>0.175</v>
      </c>
      <c r="CF122" s="227" t="n">
        <v>-0.0075</v>
      </c>
      <c r="CG122" s="227" t="n">
        <v>0.0192</v>
      </c>
      <c r="CH122" s="227" t="n">
        <v>3.06531173566755</v>
      </c>
      <c r="CI122" s="82" t="n">
        <v>4.248</v>
      </c>
    </row>
    <row r="123" customFormat="false" ht="12.75" hidden="false" customHeight="false" outlineLevel="0" collapsed="false">
      <c r="D123" s="83" t="e">
        <f aca="false">D122+AH122</f>
        <v>#VALUE!</v>
      </c>
      <c r="F123" s="84" t="e">
        <f aca="false">VLOOKUP(AG123,$AL$4:$AS$15,2)</f>
        <v>#VALUE!</v>
      </c>
      <c r="G123" s="84" t="e">
        <f aca="false">F123*$AU123</f>
        <v>#VALUE!</v>
      </c>
      <c r="H123" s="85" t="e">
        <f aca="false">(AL123+AM123+AN123)/(1-(AR123))</f>
        <v>#VALUE!</v>
      </c>
      <c r="I123" s="85" t="e">
        <f aca="false">(AL123+AO123+AP123)</f>
        <v>#VALUE!</v>
      </c>
      <c r="K123" s="85" t="e">
        <f aca="false">MAX(((I123-H123)-AQ123)*AH123*AU123,0)</f>
        <v>#VALUE!</v>
      </c>
      <c r="L123" s="220" t="e">
        <f aca="false">MAX(Q123-K123,0)</f>
        <v>#VALUE!</v>
      </c>
      <c r="M123" s="86"/>
      <c r="N123" s="231" t="e">
        <f aca="false">SQRT(($AX123^2*$AE123+$AW123^2*$AI123)/($AE123+$AI123))</f>
        <v>#VALUE!</v>
      </c>
      <c r="O123" s="231" t="e">
        <f aca="false">SQRT(($AY123^2*$AE123+$AW123^2*$AI123)/($AE123+$AI123))</f>
        <v>#VALUE!</v>
      </c>
      <c r="P123" s="94" t="e">
        <f aca="false">(VLOOKUP(AI123,CorrelationTwo,2)*(AW123^2)*AI123+VLOOKUP(D123,CorrelationOne,$AK$9)*AX123*AY123*AE123)/((AI123+AE123)*O123*N123)</f>
        <v>#VALUE!</v>
      </c>
      <c r="Q123" s="220" t="e">
        <f aca="false">xSPRDOPT(I123,H123,AQ123,0,O123,N123,P123,D123-$G$5,1,0)*AH123*AU123</f>
        <v>#VALUE!</v>
      </c>
      <c r="R123" s="223"/>
      <c r="S123" s="87" t="e">
        <f aca="false">xSPRDOPT(I123,H123,AQ123,AT123,O123,N123,P123,D123-$G$5,1,2)*AF123*F123*AH123</f>
        <v>#VALUE!</v>
      </c>
      <c r="T123" s="87" t="e">
        <f aca="false">xSPRDOPT(I123,H123,AQ123,AT123,O123,N123,P123,D123-$G$5,1,1)*AF123*F123*AH123</f>
        <v>#VALUE!</v>
      </c>
      <c r="U123" s="220"/>
      <c r="V123" s="224" t="e">
        <f aca="false">VLOOKUP($AG123,$AL$4:$AS$15,8)*AH123*AU123</f>
        <v>#VALUE!</v>
      </c>
      <c r="W123" s="224"/>
      <c r="X123" s="225" t="e">
        <f aca="false">((BM123*BC123)+(BL123*BB123))*AH123*F123</f>
        <v>#VALUE!</v>
      </c>
      <c r="Y123" s="225" t="e">
        <f aca="false">($F123*$AH123)*((($BG123/2)*($BC123)^2)+(($BF123/2)*($BB123)^2)+($BH123*$BC123*$BB123))</f>
        <v>#VALUE!</v>
      </c>
      <c r="Z123" s="225" t="e">
        <f aca="false">($BI123*$F123*$AH123*($G$5-$BV$5))/365.25</f>
        <v>#VALUE!</v>
      </c>
      <c r="AA123" s="225" t="e">
        <f aca="false">(($BK123*$BE123)+($BJ123*$BD123))*$F123*$AH123*$AF123</f>
        <v>#VALUE!</v>
      </c>
      <c r="AB123" s="225" t="e">
        <f aca="false">BN123*(AT123-CA123)*F123*AH123</f>
        <v>#VALUE!</v>
      </c>
      <c r="AC123" s="225" t="e">
        <f aca="false">BO123*CB123*F123*AH123*CA123*($G$5-$BV$5)/365.25</f>
        <v>#NAME?</v>
      </c>
      <c r="AE123" s="101" t="n">
        <v>15</v>
      </c>
      <c r="AF123" s="101" t="e">
        <f aca="false">IF(AND(D123&gt;=$G$7,D123&lt;=$G$8),1,0)</f>
        <v>#VALUE!</v>
      </c>
      <c r="AG123" s="101" t="e">
        <f aca="false">MONTH(D123)</f>
        <v>#VALUE!</v>
      </c>
      <c r="AH123" s="101" t="e">
        <f aca="false">(EOMONTH(D123,0)-EOMONTH(D123-DAY(D123),0))*AF123</f>
        <v>#VALUE!</v>
      </c>
      <c r="AI123" s="101" t="e">
        <f aca="false">AI122+AH122</f>
        <v>#VALUE!</v>
      </c>
      <c r="AJ123" s="101" t="e">
        <f aca="false">D123-$BV$5</f>
        <v>#VALUE!</v>
      </c>
      <c r="AK123" s="226" t="e">
        <f aca="false">((AL123+AM123+AN123)/(1-0.03))-(AL123+AM123+AN123)</f>
        <v>#VALUE!</v>
      </c>
      <c r="AL123" s="92" t="e">
        <f aca="false">VLOOKUP($D123,CurveTbl,$AK$4)</f>
        <v>#VALUE!</v>
      </c>
      <c r="AM123" s="227" t="e">
        <f aca="false">VLOOKUP($D123,CurveTbl,$AH$3)</f>
        <v>#VALUE!</v>
      </c>
      <c r="AN123" s="227" t="e">
        <f aca="false">VLOOKUP($D123,CurveTbl,$AH$4)+VLOOKUP($AG123,$AL$3:$AS$15,6)</f>
        <v>#VALUE!</v>
      </c>
      <c r="AO123" s="228" t="e">
        <f aca="false">VLOOKUP($D123,CurveTbl,$AH$5)</f>
        <v>#VALUE!</v>
      </c>
      <c r="AP123" s="227" t="e">
        <f aca="false">VLOOKUP($D123,CurveTbl,$AH$6)+VLOOKUP($AG123,$AL$3:$AS$15,7)</f>
        <v>#VALUE!</v>
      </c>
      <c r="AQ123" s="92" t="e">
        <f aca="false">VLOOKUP($AG123,$AL$4:$AS$15,3)+VLOOKUP($AG123,$AL$4:$AS$15,5)+($AH$10*VLOOKUP(D123,GRITable,2))</f>
        <v>#VALUE!</v>
      </c>
      <c r="AR123" s="93" t="e">
        <f aca="false">VLOOKUP($AG123,$AL$4:$AS$15,4)</f>
        <v>#VALUE!</v>
      </c>
      <c r="AS123" s="92" t="e">
        <f aca="false">(AL123+AM123+AN123)*AR123/(1-AR123)</f>
        <v>#VALUE!</v>
      </c>
      <c r="AT123" s="93" t="e">
        <f aca="false">VLOOKUP(D123,CurveTbl,$AK$6)</f>
        <v>#VALUE!</v>
      </c>
      <c r="AU123" s="93" t="e">
        <f aca="false">(1+$AT123/2)^(-2*($D123-$G$5)/365.25)*$AF123</f>
        <v>#VALUE!</v>
      </c>
      <c r="AV123" s="91" t="e">
        <f aca="false">ROUND(G123*AR123,0)</f>
        <v>#VALUE!</v>
      </c>
      <c r="AW123" s="93" t="e">
        <f aca="false">VLOOKUP($D123,CurveTbl,$AK$8)</f>
        <v>#VALUE!</v>
      </c>
      <c r="AX123" s="93" t="e">
        <f aca="false">VLOOKUP($D123,CurveTbl,$AH$7)</f>
        <v>#VALUE!</v>
      </c>
      <c r="AY123" s="93" t="e">
        <f aca="false">VLOOKUP($D123,CurveTbl,$AH$8)</f>
        <v>#VALUE!</v>
      </c>
      <c r="AZ123" s="93"/>
      <c r="BA123" s="229"/>
      <c r="BB123" s="227" t="e">
        <f aca="false">$H123-$BV123</f>
        <v>#VALUE!</v>
      </c>
      <c r="BC123" s="227" t="e">
        <f aca="false">I123-BW123</f>
        <v>#VALUE!</v>
      </c>
      <c r="BD123" s="93" t="e">
        <f aca="false">N123-BX123</f>
        <v>#VALUE!</v>
      </c>
      <c r="BE123" s="93" t="e">
        <f aca="false">O123-BY123</f>
        <v>#VALUE!</v>
      </c>
      <c r="BF123" s="93" t="e">
        <f aca="false">xSPRDOPT($BW123,$BV123,$CG123,0,$BY123,$BX123,$BZ123,$AJ123,1,4)*$CB123</f>
        <v>#NAME?</v>
      </c>
      <c r="BG123" s="93" t="e">
        <f aca="false">xSPRDOPT($BW123,$BV123,$CG123,0,$BY123,$BX123,$BZ123,$AJ123,1,3)*$CB123</f>
        <v>#NAME?</v>
      </c>
      <c r="BH123" s="93" t="e">
        <f aca="false">IF(OR(BF123&lt;&gt;0,BG123&lt;&gt;0),xSPRDOPT($BW123,$BV123,$CG123,0,$BY123,$BX123,$BZ123,$AJ123,1,12)*$CB123,0)</f>
        <v>#NAME?</v>
      </c>
      <c r="BI123" s="93" t="e">
        <f aca="false">xSPRDOPT($BW123,$BV123,$CG123,2*LN(1+CA123/2),$BY123,$BX123,$BZ123,$AJ123,1,9)</f>
        <v>#NAME?</v>
      </c>
      <c r="BJ123" s="93" t="e">
        <f aca="false">xSPRDOPT($BW123,$BV123,$CG123,0,$BY123,$BX123,$BZ123,$AJ123,1,6)*$CB123</f>
        <v>#NAME?</v>
      </c>
      <c r="BK123" s="93" t="e">
        <f aca="false">xSPRDOPT($BW123,$BV123,$CG123,0,$BY123,$BX123,$BZ123,$AJ123,1,5)*$CB123</f>
        <v>#NAME?</v>
      </c>
      <c r="BL123" s="93" t="e">
        <f aca="false">xSPRDOPT(BW123,BV123,CG123,0,BY123,BX123,BZ123,AJ123,1,2)*CB123</f>
        <v>#NAME?</v>
      </c>
      <c r="BM123" s="93" t="e">
        <f aca="false">xSPRDOPT(BW123,BV123,CG123,0,BY123,BX123,BZ123,AJ123,1,1)*CB123</f>
        <v>#NAME?</v>
      </c>
      <c r="BN123" s="93" t="e">
        <f aca="false">IF(AH123&lt;&gt;0,xSPRDOPT($BW123,$BV123,$CG123,2*LN(1+CA123/2),$BY123,$BX123,$BZ123,$AJ123,1,8)+(AJ123/365.25)*CH123/AH123,0)</f>
        <v>#VALUE!</v>
      </c>
      <c r="BO123" s="93" t="e">
        <f aca="false">xSPRDOPT($BW123,$BV123,$CG123,0,$BY123,$BX123,$BZ123,$AJ123,1,0)</f>
        <v>#NAME?</v>
      </c>
      <c r="BP123" s="93"/>
      <c r="BQ123" s="93"/>
      <c r="BR123" s="93"/>
      <c r="BS123" s="101" t="e">
        <f aca="false">G123*AF123*AH123</f>
        <v>#VALUE!</v>
      </c>
      <c r="BV123" s="230" t="n">
        <v>4.40214035809837</v>
      </c>
      <c r="BW123" s="92" t="n">
        <v>4.4155</v>
      </c>
      <c r="BX123" s="93" t="n">
        <v>0.628251079270582</v>
      </c>
      <c r="BY123" s="93" t="n">
        <v>0.621945092170055</v>
      </c>
      <c r="BZ123" s="93" t="n">
        <v>0.99287864325662</v>
      </c>
      <c r="CA123" s="93" t="n">
        <v>0.068263969545907</v>
      </c>
      <c r="CB123" s="93" t="n">
        <v>0.987217950295506</v>
      </c>
      <c r="CC123" s="227" t="n">
        <v>-0.03</v>
      </c>
      <c r="CD123" s="227" t="n">
        <v>0.06</v>
      </c>
      <c r="CE123" s="227" t="n">
        <v>0.175</v>
      </c>
      <c r="CF123" s="227" t="n">
        <v>-0.0075</v>
      </c>
      <c r="CG123" s="227" t="n">
        <v>0.0192</v>
      </c>
      <c r="CH123" s="227" t="n">
        <v>3.06531173566755</v>
      </c>
      <c r="CI123" s="82" t="n">
        <v>4.248</v>
      </c>
    </row>
    <row r="124" customFormat="false" ht="12.75" hidden="false" customHeight="false" outlineLevel="0" collapsed="false">
      <c r="D124" s="83" t="e">
        <f aca="false">D123+AH123</f>
        <v>#VALUE!</v>
      </c>
      <c r="F124" s="84" t="e">
        <f aca="false">VLOOKUP(AG124,$AL$4:$AS$15,2)</f>
        <v>#VALUE!</v>
      </c>
      <c r="G124" s="84" t="e">
        <f aca="false">F124*$AU124</f>
        <v>#VALUE!</v>
      </c>
      <c r="H124" s="85" t="e">
        <f aca="false">(AL124+AM124+AN124)/(1-(AR124))</f>
        <v>#VALUE!</v>
      </c>
      <c r="I124" s="85" t="e">
        <f aca="false">(AL124+AO124+AP124)</f>
        <v>#VALUE!</v>
      </c>
      <c r="K124" s="85" t="e">
        <f aca="false">MAX(((I124-H124)-AQ124)*AH124*AU124,0)</f>
        <v>#VALUE!</v>
      </c>
      <c r="L124" s="220" t="e">
        <f aca="false">MAX(Q124-K124,0)</f>
        <v>#VALUE!</v>
      </c>
      <c r="M124" s="86"/>
      <c r="N124" s="231" t="e">
        <f aca="false">SQRT(($AX124^2*$AE124+$AW124^2*$AI124)/($AE124+$AI124))</f>
        <v>#VALUE!</v>
      </c>
      <c r="O124" s="231" t="e">
        <f aca="false">SQRT(($AY124^2*$AE124+$AW124^2*$AI124)/($AE124+$AI124))</f>
        <v>#VALUE!</v>
      </c>
      <c r="P124" s="94" t="e">
        <f aca="false">(VLOOKUP(AI124,CorrelationTwo,2)*(AW124^2)*AI124+VLOOKUP(D124,CorrelationOne,$AK$9)*AX124*AY124*AE124)/((AI124+AE124)*O124*N124)</f>
        <v>#VALUE!</v>
      </c>
      <c r="Q124" s="220" t="e">
        <f aca="false">xSPRDOPT(I124,H124,AQ124,0,O124,N124,P124,D124-$G$5,1,0)*AH124*AU124</f>
        <v>#VALUE!</v>
      </c>
      <c r="R124" s="223"/>
      <c r="S124" s="87" t="e">
        <f aca="false">xSPRDOPT(I124,H124,AQ124,AT124,O124,N124,P124,D124-$G$5,1,2)*AF124*F124*AH124</f>
        <v>#VALUE!</v>
      </c>
      <c r="T124" s="87" t="e">
        <f aca="false">xSPRDOPT(I124,H124,AQ124,AT124,O124,N124,P124,D124-$G$5,1,1)*AF124*F124*AH124</f>
        <v>#VALUE!</v>
      </c>
      <c r="U124" s="220"/>
      <c r="V124" s="224" t="e">
        <f aca="false">VLOOKUP($AG124,$AL$4:$AS$15,8)*AH124*AU124</f>
        <v>#VALUE!</v>
      </c>
      <c r="W124" s="224"/>
      <c r="X124" s="225" t="e">
        <f aca="false">((BM124*BC124)+(BL124*BB124))*AH124*F124</f>
        <v>#VALUE!</v>
      </c>
      <c r="Y124" s="225" t="e">
        <f aca="false">($F124*$AH124)*((($BG124/2)*($BC124)^2)+(($BF124/2)*($BB124)^2)+($BH124*$BC124*$BB124))</f>
        <v>#VALUE!</v>
      </c>
      <c r="Z124" s="225" t="e">
        <f aca="false">($BI124*$F124*$AH124*($G$5-$BV$5))/365.25</f>
        <v>#VALUE!</v>
      </c>
      <c r="AA124" s="225" t="e">
        <f aca="false">(($BK124*$BE124)+($BJ124*$BD124))*$F124*$AH124*$AF124</f>
        <v>#VALUE!</v>
      </c>
      <c r="AB124" s="225" t="e">
        <f aca="false">BN124*(AT124-CA124)*F124*AH124</f>
        <v>#VALUE!</v>
      </c>
      <c r="AC124" s="225" t="e">
        <f aca="false">BO124*CB124*F124*AH124*CA124*($G$5-$BV$5)/365.25</f>
        <v>#NAME?</v>
      </c>
      <c r="AE124" s="101" t="n">
        <v>15</v>
      </c>
      <c r="AF124" s="101" t="e">
        <f aca="false">IF(AND(D124&gt;=$G$7,D124&lt;=$G$8),1,0)</f>
        <v>#VALUE!</v>
      </c>
      <c r="AG124" s="101" t="e">
        <f aca="false">MONTH(D124)</f>
        <v>#VALUE!</v>
      </c>
      <c r="AH124" s="101" t="e">
        <f aca="false">(EOMONTH(D124,0)-EOMONTH(D124-DAY(D124),0))*AF124</f>
        <v>#VALUE!</v>
      </c>
      <c r="AI124" s="101" t="e">
        <f aca="false">AI123+AH123</f>
        <v>#VALUE!</v>
      </c>
      <c r="AJ124" s="101" t="e">
        <f aca="false">D124-$BV$5</f>
        <v>#VALUE!</v>
      </c>
      <c r="AK124" s="226" t="e">
        <f aca="false">((AL124+AM124+AN124)/(1-0.03))-(AL124+AM124+AN124)</f>
        <v>#VALUE!</v>
      </c>
      <c r="AL124" s="92" t="e">
        <f aca="false">VLOOKUP($D124,CurveTbl,$AK$4)</f>
        <v>#VALUE!</v>
      </c>
      <c r="AM124" s="227" t="e">
        <f aca="false">VLOOKUP($D124,CurveTbl,$AH$3)</f>
        <v>#VALUE!</v>
      </c>
      <c r="AN124" s="227" t="e">
        <f aca="false">VLOOKUP($D124,CurveTbl,$AH$4)+VLOOKUP($AG124,$AL$3:$AS$15,6)</f>
        <v>#VALUE!</v>
      </c>
      <c r="AO124" s="228" t="e">
        <f aca="false">VLOOKUP($D124,CurveTbl,$AH$5)</f>
        <v>#VALUE!</v>
      </c>
      <c r="AP124" s="227" t="e">
        <f aca="false">VLOOKUP($D124,CurveTbl,$AH$6)+VLOOKUP($AG124,$AL$3:$AS$15,7)</f>
        <v>#VALUE!</v>
      </c>
      <c r="AQ124" s="92" t="e">
        <f aca="false">VLOOKUP($AG124,$AL$4:$AS$15,3)+VLOOKUP($AG124,$AL$4:$AS$15,5)+($AH$10*VLOOKUP(D124,GRITable,2))</f>
        <v>#VALUE!</v>
      </c>
      <c r="AR124" s="93" t="e">
        <f aca="false">VLOOKUP($AG124,$AL$4:$AS$15,4)</f>
        <v>#VALUE!</v>
      </c>
      <c r="AS124" s="92" t="e">
        <f aca="false">(AL124+AM124+AN124)*AR124/(1-AR124)</f>
        <v>#VALUE!</v>
      </c>
      <c r="AT124" s="93" t="e">
        <f aca="false">VLOOKUP(D124,CurveTbl,$AK$6)</f>
        <v>#VALUE!</v>
      </c>
      <c r="AU124" s="93" t="e">
        <f aca="false">(1+$AT124/2)^(-2*($D124-$G$5)/365.25)*$AF124</f>
        <v>#VALUE!</v>
      </c>
      <c r="AV124" s="91" t="e">
        <f aca="false">ROUND(G124*AR124,0)</f>
        <v>#VALUE!</v>
      </c>
      <c r="AW124" s="93" t="e">
        <f aca="false">VLOOKUP($D124,CurveTbl,$AK$8)</f>
        <v>#VALUE!</v>
      </c>
      <c r="AX124" s="93" t="e">
        <f aca="false">VLOOKUP($D124,CurveTbl,$AH$7)</f>
        <v>#VALUE!</v>
      </c>
      <c r="AY124" s="93" t="e">
        <f aca="false">VLOOKUP($D124,CurveTbl,$AH$8)</f>
        <v>#VALUE!</v>
      </c>
      <c r="AZ124" s="93"/>
      <c r="BA124" s="229"/>
      <c r="BB124" s="227" t="e">
        <f aca="false">$H124-$BV124</f>
        <v>#VALUE!</v>
      </c>
      <c r="BC124" s="227" t="e">
        <f aca="false">I124-BW124</f>
        <v>#VALUE!</v>
      </c>
      <c r="BD124" s="93" t="e">
        <f aca="false">N124-BX124</f>
        <v>#VALUE!</v>
      </c>
      <c r="BE124" s="93" t="e">
        <f aca="false">O124-BY124</f>
        <v>#VALUE!</v>
      </c>
      <c r="BF124" s="93" t="e">
        <f aca="false">xSPRDOPT($BW124,$BV124,$CG124,0,$BY124,$BX124,$BZ124,$AJ124,1,4)*$CB124</f>
        <v>#NAME?</v>
      </c>
      <c r="BG124" s="93" t="e">
        <f aca="false">xSPRDOPT($BW124,$BV124,$CG124,0,$BY124,$BX124,$BZ124,$AJ124,1,3)*$CB124</f>
        <v>#NAME?</v>
      </c>
      <c r="BH124" s="93" t="e">
        <f aca="false">IF(OR(BF124&lt;&gt;0,BG124&lt;&gt;0),xSPRDOPT($BW124,$BV124,$CG124,0,$BY124,$BX124,$BZ124,$AJ124,1,12)*$CB124,0)</f>
        <v>#NAME?</v>
      </c>
      <c r="BI124" s="93" t="e">
        <f aca="false">xSPRDOPT($BW124,$BV124,$CG124,2*LN(1+CA124/2),$BY124,$BX124,$BZ124,$AJ124,1,9)</f>
        <v>#NAME?</v>
      </c>
      <c r="BJ124" s="93" t="e">
        <f aca="false">xSPRDOPT($BW124,$BV124,$CG124,0,$BY124,$BX124,$BZ124,$AJ124,1,6)*$CB124</f>
        <v>#NAME?</v>
      </c>
      <c r="BK124" s="93" t="e">
        <f aca="false">xSPRDOPT($BW124,$BV124,$CG124,0,$BY124,$BX124,$BZ124,$AJ124,1,5)*$CB124</f>
        <v>#NAME?</v>
      </c>
      <c r="BL124" s="93" t="e">
        <f aca="false">xSPRDOPT(BW124,BV124,CG124,0,BY124,BX124,BZ124,AJ124,1,2)*CB124</f>
        <v>#NAME?</v>
      </c>
      <c r="BM124" s="93" t="e">
        <f aca="false">xSPRDOPT(BW124,BV124,CG124,0,BY124,BX124,BZ124,AJ124,1,1)*CB124</f>
        <v>#NAME?</v>
      </c>
      <c r="BN124" s="93" t="e">
        <f aca="false">IF(AH124&lt;&gt;0,xSPRDOPT($BW124,$BV124,$CG124,2*LN(1+CA124/2),$BY124,$BX124,$BZ124,$AJ124,1,8)+(AJ124/365.25)*CH124/AH124,0)</f>
        <v>#VALUE!</v>
      </c>
      <c r="BO124" s="93" t="e">
        <f aca="false">xSPRDOPT($BW124,$BV124,$CG124,0,$BY124,$BX124,$BZ124,$AJ124,1,0)</f>
        <v>#NAME?</v>
      </c>
      <c r="BP124" s="93"/>
      <c r="BQ124" s="93"/>
      <c r="BR124" s="93"/>
      <c r="BS124" s="101" t="e">
        <f aca="false">G124*AF124*AH124</f>
        <v>#VALUE!</v>
      </c>
      <c r="BV124" s="230" t="n">
        <v>4.40214035809837</v>
      </c>
      <c r="BW124" s="92" t="n">
        <v>4.4155</v>
      </c>
      <c r="BX124" s="93" t="n">
        <v>0.628251079270582</v>
      </c>
      <c r="BY124" s="93" t="n">
        <v>0.621945092170055</v>
      </c>
      <c r="BZ124" s="93" t="n">
        <v>0.99287864325662</v>
      </c>
      <c r="CA124" s="93" t="n">
        <v>0.068263969545907</v>
      </c>
      <c r="CB124" s="93" t="n">
        <v>0.987217950295506</v>
      </c>
      <c r="CC124" s="227" t="n">
        <v>-0.03</v>
      </c>
      <c r="CD124" s="227" t="n">
        <v>0.06</v>
      </c>
      <c r="CE124" s="227" t="n">
        <v>0.175</v>
      </c>
      <c r="CF124" s="227" t="n">
        <v>-0.0075</v>
      </c>
      <c r="CG124" s="227" t="n">
        <v>0.0192</v>
      </c>
      <c r="CH124" s="227" t="n">
        <v>3.06531173566755</v>
      </c>
      <c r="CI124" s="82" t="n">
        <v>4.248</v>
      </c>
    </row>
    <row r="125" customFormat="false" ht="12.75" hidden="false" customHeight="false" outlineLevel="0" collapsed="false">
      <c r="D125" s="83" t="e">
        <f aca="false">D124+AH124</f>
        <v>#VALUE!</v>
      </c>
      <c r="F125" s="84" t="e">
        <f aca="false">VLOOKUP(AG125,$AL$4:$AS$15,2)</f>
        <v>#VALUE!</v>
      </c>
      <c r="G125" s="84" t="e">
        <f aca="false">F125*$AU125</f>
        <v>#VALUE!</v>
      </c>
      <c r="H125" s="85" t="e">
        <f aca="false">(AL125+AM125+AN125)/(1-(AR125))</f>
        <v>#VALUE!</v>
      </c>
      <c r="I125" s="85" t="e">
        <f aca="false">(AL125+AO125+AP125)</f>
        <v>#VALUE!</v>
      </c>
      <c r="K125" s="85" t="e">
        <f aca="false">MAX(((I125-H125)-AQ125)*AH125*AU125,0)</f>
        <v>#VALUE!</v>
      </c>
      <c r="L125" s="220" t="e">
        <f aca="false">MAX(Q125-K125,0)</f>
        <v>#VALUE!</v>
      </c>
      <c r="M125" s="86"/>
      <c r="N125" s="231" t="e">
        <f aca="false">SQRT(($AX125^2*$AE125+$AW125^2*$AI125)/($AE125+$AI125))</f>
        <v>#VALUE!</v>
      </c>
      <c r="O125" s="231" t="e">
        <f aca="false">SQRT(($AY125^2*$AE125+$AW125^2*$AI125)/($AE125+$AI125))</f>
        <v>#VALUE!</v>
      </c>
      <c r="P125" s="94" t="e">
        <f aca="false">(VLOOKUP(AI125,CorrelationTwo,2)*(AW125^2)*AI125+VLOOKUP(D125,CorrelationOne,$AK$9)*AX125*AY125*AE125)/((AI125+AE125)*O125*N125)</f>
        <v>#VALUE!</v>
      </c>
      <c r="Q125" s="220" t="e">
        <f aca="false">xSPRDOPT(I125,H125,AQ125,0,O125,N125,P125,D125-$G$5,1,0)*AH125*AU125</f>
        <v>#VALUE!</v>
      </c>
      <c r="R125" s="223"/>
      <c r="S125" s="87" t="e">
        <f aca="false">xSPRDOPT(I125,H125,AQ125,AT125,O125,N125,P125,D125-$G$5,1,2)*AF125*F125*AH125</f>
        <v>#VALUE!</v>
      </c>
      <c r="T125" s="87" t="e">
        <f aca="false">xSPRDOPT(I125,H125,AQ125,AT125,O125,N125,P125,D125-$G$5,1,1)*AF125*F125*AH125</f>
        <v>#VALUE!</v>
      </c>
      <c r="U125" s="220"/>
      <c r="V125" s="224" t="e">
        <f aca="false">VLOOKUP($AG125,$AL$4:$AS$15,8)*AH125*AU125</f>
        <v>#VALUE!</v>
      </c>
      <c r="W125" s="224"/>
      <c r="X125" s="225" t="e">
        <f aca="false">((BM125*BC125)+(BL125*BB125))*AH125*F125</f>
        <v>#VALUE!</v>
      </c>
      <c r="Y125" s="225" t="e">
        <f aca="false">($F125*$AH125)*((($BG125/2)*($BC125)^2)+(($BF125/2)*($BB125)^2)+($BH125*$BC125*$BB125))</f>
        <v>#VALUE!</v>
      </c>
      <c r="Z125" s="225" t="e">
        <f aca="false">($BI125*$F125*$AH125*($G$5-$BV$5))/365.25</f>
        <v>#VALUE!</v>
      </c>
      <c r="AA125" s="225" t="e">
        <f aca="false">(($BK125*$BE125)+($BJ125*$BD125))*$F125*$AH125*$AF125</f>
        <v>#VALUE!</v>
      </c>
      <c r="AB125" s="225" t="e">
        <f aca="false">BN125*(AT125-CA125)*F125*AH125</f>
        <v>#VALUE!</v>
      </c>
      <c r="AC125" s="225" t="e">
        <f aca="false">BO125*CB125*F125*AH125*CA125*($G$5-$BV$5)/365.25</f>
        <v>#NAME?</v>
      </c>
      <c r="AE125" s="101" t="n">
        <v>15</v>
      </c>
      <c r="AF125" s="101" t="e">
        <f aca="false">IF(AND(D125&gt;=$G$7,D125&lt;=$G$8),1,0)</f>
        <v>#VALUE!</v>
      </c>
      <c r="AG125" s="101" t="e">
        <f aca="false">MONTH(D125)</f>
        <v>#VALUE!</v>
      </c>
      <c r="AH125" s="101" t="e">
        <f aca="false">(EOMONTH(D125,0)-EOMONTH(D125-DAY(D125),0))*AF125</f>
        <v>#VALUE!</v>
      </c>
      <c r="AI125" s="101" t="e">
        <f aca="false">AI124+AH124</f>
        <v>#VALUE!</v>
      </c>
      <c r="AJ125" s="101" t="e">
        <f aca="false">D125-$BV$5</f>
        <v>#VALUE!</v>
      </c>
      <c r="AK125" s="226" t="e">
        <f aca="false">((AL125+AM125+AN125)/(1-0.03))-(AL125+AM125+AN125)</f>
        <v>#VALUE!</v>
      </c>
      <c r="AL125" s="92" t="e">
        <f aca="false">VLOOKUP($D125,CurveTbl,$AK$4)</f>
        <v>#VALUE!</v>
      </c>
      <c r="AM125" s="227" t="e">
        <f aca="false">VLOOKUP($D125,CurveTbl,$AH$3)</f>
        <v>#VALUE!</v>
      </c>
      <c r="AN125" s="227" t="e">
        <f aca="false">VLOOKUP($D125,CurveTbl,$AH$4)+VLOOKUP($AG125,$AL$3:$AS$15,6)</f>
        <v>#VALUE!</v>
      </c>
      <c r="AO125" s="228" t="e">
        <f aca="false">VLOOKUP($D125,CurveTbl,$AH$5)</f>
        <v>#VALUE!</v>
      </c>
      <c r="AP125" s="227" t="e">
        <f aca="false">VLOOKUP($D125,CurveTbl,$AH$6)+VLOOKUP($AG125,$AL$3:$AS$15,7)</f>
        <v>#VALUE!</v>
      </c>
      <c r="AQ125" s="92" t="e">
        <f aca="false">VLOOKUP($AG125,$AL$4:$AS$15,3)+VLOOKUP($AG125,$AL$4:$AS$15,5)+($AH$10*VLOOKUP(D125,GRITable,2))</f>
        <v>#VALUE!</v>
      </c>
      <c r="AR125" s="93" t="e">
        <f aca="false">VLOOKUP($AG125,$AL$4:$AS$15,4)</f>
        <v>#VALUE!</v>
      </c>
      <c r="AS125" s="92" t="e">
        <f aca="false">(AL125+AM125+AN125)*AR125/(1-AR125)</f>
        <v>#VALUE!</v>
      </c>
      <c r="AT125" s="93" t="e">
        <f aca="false">VLOOKUP(D125,CurveTbl,$AK$6)</f>
        <v>#VALUE!</v>
      </c>
      <c r="AU125" s="93" t="e">
        <f aca="false">(1+$AT125/2)^(-2*($D125-$G$5)/365.25)*$AF125</f>
        <v>#VALUE!</v>
      </c>
      <c r="AV125" s="91" t="e">
        <f aca="false">ROUND(G125*AR125,0)</f>
        <v>#VALUE!</v>
      </c>
      <c r="AW125" s="93" t="e">
        <f aca="false">VLOOKUP($D125,CurveTbl,$AK$8)</f>
        <v>#VALUE!</v>
      </c>
      <c r="AX125" s="93" t="e">
        <f aca="false">VLOOKUP($D125,CurveTbl,$AH$7)</f>
        <v>#VALUE!</v>
      </c>
      <c r="AY125" s="93" t="e">
        <f aca="false">VLOOKUP($D125,CurveTbl,$AH$8)</f>
        <v>#VALUE!</v>
      </c>
      <c r="AZ125" s="93"/>
      <c r="BA125" s="229"/>
      <c r="BB125" s="227" t="e">
        <f aca="false">$H125-$BV125</f>
        <v>#VALUE!</v>
      </c>
      <c r="BC125" s="227" t="e">
        <f aca="false">I125-BW125</f>
        <v>#VALUE!</v>
      </c>
      <c r="BD125" s="93" t="e">
        <f aca="false">N125-BX125</f>
        <v>#VALUE!</v>
      </c>
      <c r="BE125" s="93" t="e">
        <f aca="false">O125-BY125</f>
        <v>#VALUE!</v>
      </c>
      <c r="BF125" s="93" t="e">
        <f aca="false">xSPRDOPT($BW125,$BV125,$CG125,0,$BY125,$BX125,$BZ125,$AJ125,1,4)*$CB125</f>
        <v>#NAME?</v>
      </c>
      <c r="BG125" s="93" t="e">
        <f aca="false">xSPRDOPT($BW125,$BV125,$CG125,0,$BY125,$BX125,$BZ125,$AJ125,1,3)*$CB125</f>
        <v>#NAME?</v>
      </c>
      <c r="BH125" s="93" t="e">
        <f aca="false">IF(OR(BF125&lt;&gt;0,BG125&lt;&gt;0),xSPRDOPT($BW125,$BV125,$CG125,0,$BY125,$BX125,$BZ125,$AJ125,1,12)*$CB125,0)</f>
        <v>#NAME?</v>
      </c>
      <c r="BI125" s="93" t="e">
        <f aca="false">xSPRDOPT($BW125,$BV125,$CG125,2*LN(1+CA125/2),$BY125,$BX125,$BZ125,$AJ125,1,9)</f>
        <v>#NAME?</v>
      </c>
      <c r="BJ125" s="93" t="e">
        <f aca="false">xSPRDOPT($BW125,$BV125,$CG125,0,$BY125,$BX125,$BZ125,$AJ125,1,6)*$CB125</f>
        <v>#NAME?</v>
      </c>
      <c r="BK125" s="93" t="e">
        <f aca="false">xSPRDOPT($BW125,$BV125,$CG125,0,$BY125,$BX125,$BZ125,$AJ125,1,5)*$CB125</f>
        <v>#NAME?</v>
      </c>
      <c r="BL125" s="93" t="e">
        <f aca="false">xSPRDOPT(BW125,BV125,CG125,0,BY125,BX125,BZ125,AJ125,1,2)*CB125</f>
        <v>#NAME?</v>
      </c>
      <c r="BM125" s="93" t="e">
        <f aca="false">xSPRDOPT(BW125,BV125,CG125,0,BY125,BX125,BZ125,AJ125,1,1)*CB125</f>
        <v>#NAME?</v>
      </c>
      <c r="BN125" s="93" t="e">
        <f aca="false">IF(AH125&lt;&gt;0,xSPRDOPT($BW125,$BV125,$CG125,2*LN(1+CA125/2),$BY125,$BX125,$BZ125,$AJ125,1,8)+(AJ125/365.25)*CH125/AH125,0)</f>
        <v>#VALUE!</v>
      </c>
      <c r="BO125" s="93" t="e">
        <f aca="false">xSPRDOPT($BW125,$BV125,$CG125,0,$BY125,$BX125,$BZ125,$AJ125,1,0)</f>
        <v>#NAME?</v>
      </c>
      <c r="BP125" s="93"/>
      <c r="BQ125" s="93"/>
      <c r="BR125" s="93"/>
      <c r="BS125" s="101" t="e">
        <f aca="false">G125*AF125*AH125</f>
        <v>#VALUE!</v>
      </c>
      <c r="BV125" s="230" t="n">
        <v>4.40214035809837</v>
      </c>
      <c r="BW125" s="92" t="n">
        <v>4.4155</v>
      </c>
      <c r="BX125" s="93" t="n">
        <v>0.628251079270582</v>
      </c>
      <c r="BY125" s="93" t="n">
        <v>0.621945092170055</v>
      </c>
      <c r="BZ125" s="93" t="n">
        <v>0.99287864325662</v>
      </c>
      <c r="CA125" s="93" t="n">
        <v>0.068263969545907</v>
      </c>
      <c r="CB125" s="93" t="n">
        <v>0.987217950295506</v>
      </c>
      <c r="CC125" s="227" t="n">
        <v>-0.03</v>
      </c>
      <c r="CD125" s="227" t="n">
        <v>0.06</v>
      </c>
      <c r="CE125" s="227" t="n">
        <v>0.175</v>
      </c>
      <c r="CF125" s="227" t="n">
        <v>-0.0075</v>
      </c>
      <c r="CG125" s="227" t="n">
        <v>0.0192</v>
      </c>
      <c r="CH125" s="227" t="n">
        <v>3.06531173566755</v>
      </c>
      <c r="CI125" s="82" t="n">
        <v>4.248</v>
      </c>
    </row>
    <row r="126" customFormat="false" ht="12.75" hidden="false" customHeight="false" outlineLevel="0" collapsed="false">
      <c r="D126" s="83" t="e">
        <f aca="false">D125+AH125</f>
        <v>#VALUE!</v>
      </c>
      <c r="F126" s="84" t="e">
        <f aca="false">VLOOKUP(AG126,$AL$4:$AS$15,2)</f>
        <v>#VALUE!</v>
      </c>
      <c r="G126" s="84" t="e">
        <f aca="false">F126*$AU126</f>
        <v>#VALUE!</v>
      </c>
      <c r="H126" s="85" t="e">
        <f aca="false">(AL126+AM126+AN126)/(1-(AR126))</f>
        <v>#VALUE!</v>
      </c>
      <c r="I126" s="85" t="e">
        <f aca="false">(AL126+AO126+AP126)</f>
        <v>#VALUE!</v>
      </c>
      <c r="K126" s="85" t="e">
        <f aca="false">MAX(((I126-H126)-AQ126)*AH126*AU126,0)</f>
        <v>#VALUE!</v>
      </c>
      <c r="L126" s="220" t="e">
        <f aca="false">MAX(Q126-K126,0)</f>
        <v>#VALUE!</v>
      </c>
      <c r="M126" s="86"/>
      <c r="N126" s="231" t="e">
        <f aca="false">SQRT(($AX126^2*$AE126+$AW126^2*$AI126)/($AE126+$AI126))</f>
        <v>#VALUE!</v>
      </c>
      <c r="O126" s="231" t="e">
        <f aca="false">SQRT(($AY126^2*$AE126+$AW126^2*$AI126)/($AE126+$AI126))</f>
        <v>#VALUE!</v>
      </c>
      <c r="P126" s="94" t="e">
        <f aca="false">(VLOOKUP(AI126,CorrelationTwo,2)*(AW126^2)*AI126+VLOOKUP(D126,CorrelationOne,$AK$9)*AX126*AY126*AE126)/((AI126+AE126)*O126*N126)</f>
        <v>#VALUE!</v>
      </c>
      <c r="Q126" s="220" t="e">
        <f aca="false">xSPRDOPT(I126,H126,AQ126,0,O126,N126,P126,D126-$G$5,1,0)*AH126*AU126</f>
        <v>#VALUE!</v>
      </c>
      <c r="R126" s="223"/>
      <c r="S126" s="87" t="e">
        <f aca="false">xSPRDOPT(I126,H126,AQ126,AT126,O126,N126,P126,D126-$G$5,1,2)*AF126*F126*AH126</f>
        <v>#VALUE!</v>
      </c>
      <c r="T126" s="87" t="e">
        <f aca="false">xSPRDOPT(I126,H126,AQ126,AT126,O126,N126,P126,D126-$G$5,1,1)*AF126*F126*AH126</f>
        <v>#VALUE!</v>
      </c>
      <c r="U126" s="220"/>
      <c r="V126" s="224" t="e">
        <f aca="false">VLOOKUP($AG126,$AL$4:$AS$15,8)*AH126*AU126</f>
        <v>#VALUE!</v>
      </c>
      <c r="W126" s="224"/>
      <c r="X126" s="225" t="e">
        <f aca="false">((BM126*BC126)+(BL126*BB126))*AH126*F126</f>
        <v>#VALUE!</v>
      </c>
      <c r="Y126" s="225" t="e">
        <f aca="false">($F126*$AH126)*((($BG126/2)*($BC126)^2)+(($BF126/2)*($BB126)^2)+($BH126*$BC126*$BB126))</f>
        <v>#VALUE!</v>
      </c>
      <c r="Z126" s="225" t="e">
        <f aca="false">($BI126*$F126*$AH126*($G$5-$BV$5))/365.25</f>
        <v>#VALUE!</v>
      </c>
      <c r="AA126" s="225" t="e">
        <f aca="false">(($BK126*$BE126)+($BJ126*$BD126))*$F126*$AH126*$AF126</f>
        <v>#VALUE!</v>
      </c>
      <c r="AB126" s="225" t="e">
        <f aca="false">BN126*(AT126-CA126)*F126*AH126</f>
        <v>#VALUE!</v>
      </c>
      <c r="AC126" s="225" t="e">
        <f aca="false">BO126*CB126*F126*AH126*CA126*($G$5-$BV$5)/365.25</f>
        <v>#NAME?</v>
      </c>
      <c r="AE126" s="101" t="n">
        <v>15</v>
      </c>
      <c r="AF126" s="101" t="e">
        <f aca="false">IF(AND(D126&gt;=$G$7,D126&lt;=$G$8),1,0)</f>
        <v>#VALUE!</v>
      </c>
      <c r="AG126" s="101" t="e">
        <f aca="false">MONTH(D126)</f>
        <v>#VALUE!</v>
      </c>
      <c r="AH126" s="101" t="e">
        <f aca="false">(EOMONTH(D126,0)-EOMONTH(D126-DAY(D126),0))*AF126</f>
        <v>#VALUE!</v>
      </c>
      <c r="AI126" s="101" t="e">
        <f aca="false">AI125+AH125</f>
        <v>#VALUE!</v>
      </c>
      <c r="AJ126" s="101" t="e">
        <f aca="false">D126-$BV$5</f>
        <v>#VALUE!</v>
      </c>
      <c r="AK126" s="226" t="e">
        <f aca="false">((AL126+AM126+AN126)/(1-0.03))-(AL126+AM126+AN126)</f>
        <v>#VALUE!</v>
      </c>
      <c r="AL126" s="92" t="e">
        <f aca="false">VLOOKUP($D126,CurveTbl,$AK$4)</f>
        <v>#VALUE!</v>
      </c>
      <c r="AM126" s="227" t="e">
        <f aca="false">VLOOKUP($D126,CurveTbl,$AH$3)</f>
        <v>#VALUE!</v>
      </c>
      <c r="AN126" s="227" t="e">
        <f aca="false">VLOOKUP($D126,CurveTbl,$AH$4)+VLOOKUP($AG126,$AL$3:$AS$15,6)</f>
        <v>#VALUE!</v>
      </c>
      <c r="AO126" s="228" t="e">
        <f aca="false">VLOOKUP($D126,CurveTbl,$AH$5)</f>
        <v>#VALUE!</v>
      </c>
      <c r="AP126" s="227" t="e">
        <f aca="false">VLOOKUP($D126,CurveTbl,$AH$6)+VLOOKUP($AG126,$AL$3:$AS$15,7)</f>
        <v>#VALUE!</v>
      </c>
      <c r="AQ126" s="92" t="e">
        <f aca="false">VLOOKUP($AG126,$AL$4:$AS$15,3)+VLOOKUP($AG126,$AL$4:$AS$15,5)+($AH$10*VLOOKUP(D126,GRITable,2))</f>
        <v>#VALUE!</v>
      </c>
      <c r="AR126" s="93" t="e">
        <f aca="false">VLOOKUP($AG126,$AL$4:$AS$15,4)</f>
        <v>#VALUE!</v>
      </c>
      <c r="AS126" s="92" t="e">
        <f aca="false">(AL126+AM126+AN126)*AR126/(1-AR126)</f>
        <v>#VALUE!</v>
      </c>
      <c r="AT126" s="93" t="e">
        <f aca="false">VLOOKUP(D126,CurveTbl,$AK$6)</f>
        <v>#VALUE!</v>
      </c>
      <c r="AU126" s="93" t="e">
        <f aca="false">(1+$AT126/2)^(-2*($D126-$G$5)/365.25)*$AF126</f>
        <v>#VALUE!</v>
      </c>
      <c r="AV126" s="91" t="e">
        <f aca="false">ROUND(G126*AR126,0)</f>
        <v>#VALUE!</v>
      </c>
      <c r="AW126" s="93" t="e">
        <f aca="false">VLOOKUP($D126,CurveTbl,$AK$8)</f>
        <v>#VALUE!</v>
      </c>
      <c r="AX126" s="93" t="e">
        <f aca="false">VLOOKUP($D126,CurveTbl,$AH$7)</f>
        <v>#VALUE!</v>
      </c>
      <c r="AY126" s="93" t="e">
        <f aca="false">VLOOKUP($D126,CurveTbl,$AH$8)</f>
        <v>#VALUE!</v>
      </c>
      <c r="AZ126" s="93"/>
      <c r="BA126" s="229"/>
      <c r="BB126" s="227" t="e">
        <f aca="false">$H126-$BV126</f>
        <v>#VALUE!</v>
      </c>
      <c r="BC126" s="227" t="e">
        <f aca="false">I126-BW126</f>
        <v>#VALUE!</v>
      </c>
      <c r="BD126" s="93" t="e">
        <f aca="false">N126-BX126</f>
        <v>#VALUE!</v>
      </c>
      <c r="BE126" s="93" t="e">
        <f aca="false">O126-BY126</f>
        <v>#VALUE!</v>
      </c>
      <c r="BF126" s="93" t="e">
        <f aca="false">xSPRDOPT($BW126,$BV126,$CG126,0,$BY126,$BX126,$BZ126,$AJ126,1,4)*$CB126</f>
        <v>#NAME?</v>
      </c>
      <c r="BG126" s="93" t="e">
        <f aca="false">xSPRDOPT($BW126,$BV126,$CG126,0,$BY126,$BX126,$BZ126,$AJ126,1,3)*$CB126</f>
        <v>#NAME?</v>
      </c>
      <c r="BH126" s="93" t="e">
        <f aca="false">IF(OR(BF126&lt;&gt;0,BG126&lt;&gt;0),xSPRDOPT($BW126,$BV126,$CG126,0,$BY126,$BX126,$BZ126,$AJ126,1,12)*$CB126,0)</f>
        <v>#NAME?</v>
      </c>
      <c r="BI126" s="93" t="e">
        <f aca="false">xSPRDOPT($BW126,$BV126,$CG126,2*LN(1+CA126/2),$BY126,$BX126,$BZ126,$AJ126,1,9)</f>
        <v>#NAME?</v>
      </c>
      <c r="BJ126" s="93" t="e">
        <f aca="false">xSPRDOPT($BW126,$BV126,$CG126,0,$BY126,$BX126,$BZ126,$AJ126,1,6)*$CB126</f>
        <v>#NAME?</v>
      </c>
      <c r="BK126" s="93" t="e">
        <f aca="false">xSPRDOPT($BW126,$BV126,$CG126,0,$BY126,$BX126,$BZ126,$AJ126,1,5)*$CB126</f>
        <v>#NAME?</v>
      </c>
      <c r="BL126" s="93" t="e">
        <f aca="false">xSPRDOPT(BW126,BV126,CG126,0,BY126,BX126,BZ126,AJ126,1,2)*CB126</f>
        <v>#NAME?</v>
      </c>
      <c r="BM126" s="93" t="e">
        <f aca="false">xSPRDOPT(BW126,BV126,CG126,0,BY126,BX126,BZ126,AJ126,1,1)*CB126</f>
        <v>#NAME?</v>
      </c>
      <c r="BN126" s="93" t="e">
        <f aca="false">IF(AH126&lt;&gt;0,xSPRDOPT($BW126,$BV126,$CG126,2*LN(1+CA126/2),$BY126,$BX126,$BZ126,$AJ126,1,8)+(AJ126/365.25)*CH126/AH126,0)</f>
        <v>#VALUE!</v>
      </c>
      <c r="BO126" s="93" t="e">
        <f aca="false">xSPRDOPT($BW126,$BV126,$CG126,0,$BY126,$BX126,$BZ126,$AJ126,1,0)</f>
        <v>#NAME?</v>
      </c>
      <c r="BP126" s="93"/>
      <c r="BQ126" s="93"/>
      <c r="BR126" s="93"/>
      <c r="BS126" s="101" t="e">
        <f aca="false">G126*AF126*AH126</f>
        <v>#VALUE!</v>
      </c>
      <c r="BV126" s="230" t="n">
        <v>4.40214035809837</v>
      </c>
      <c r="BW126" s="92" t="n">
        <v>4.4155</v>
      </c>
      <c r="BX126" s="93" t="n">
        <v>0.628251079270582</v>
      </c>
      <c r="BY126" s="93" t="n">
        <v>0.621945092170055</v>
      </c>
      <c r="BZ126" s="93" t="n">
        <v>0.99287864325662</v>
      </c>
      <c r="CA126" s="93" t="n">
        <v>0.068263969545907</v>
      </c>
      <c r="CB126" s="93" t="n">
        <v>0.987217950295506</v>
      </c>
      <c r="CC126" s="227" t="n">
        <v>-0.03</v>
      </c>
      <c r="CD126" s="227" t="n">
        <v>0.06</v>
      </c>
      <c r="CE126" s="227" t="n">
        <v>0.175</v>
      </c>
      <c r="CF126" s="227" t="n">
        <v>-0.0075</v>
      </c>
      <c r="CG126" s="227" t="n">
        <v>0.0192</v>
      </c>
      <c r="CH126" s="227" t="n">
        <v>3.06531173566755</v>
      </c>
      <c r="CI126" s="82" t="n">
        <v>4.248</v>
      </c>
    </row>
    <row r="127" customFormat="false" ht="12.75" hidden="false" customHeight="false" outlineLevel="0" collapsed="false">
      <c r="D127" s="83" t="e">
        <f aca="false">D126+AH126</f>
        <v>#VALUE!</v>
      </c>
      <c r="F127" s="84" t="e">
        <f aca="false">VLOOKUP(AG127,$AL$4:$AS$15,2)</f>
        <v>#VALUE!</v>
      </c>
      <c r="G127" s="84" t="e">
        <f aca="false">F127*$AU127</f>
        <v>#VALUE!</v>
      </c>
      <c r="H127" s="85" t="e">
        <f aca="false">(AL127+AM127+AN127)/(1-(AR127))</f>
        <v>#VALUE!</v>
      </c>
      <c r="I127" s="85" t="e">
        <f aca="false">(AL127+AO127+AP127)</f>
        <v>#VALUE!</v>
      </c>
      <c r="K127" s="85" t="e">
        <f aca="false">MAX(((I127-H127)-AQ127)*AH127*AU127,0)</f>
        <v>#VALUE!</v>
      </c>
      <c r="L127" s="220" t="e">
        <f aca="false">MAX(Q127-K127,0)</f>
        <v>#VALUE!</v>
      </c>
      <c r="M127" s="86"/>
      <c r="N127" s="231" t="e">
        <f aca="false">SQRT(($AX127^2*$AE127+$AW127^2*$AI127)/($AE127+$AI127))</f>
        <v>#VALUE!</v>
      </c>
      <c r="O127" s="231" t="e">
        <f aca="false">SQRT(($AY127^2*$AE127+$AW127^2*$AI127)/($AE127+$AI127))</f>
        <v>#VALUE!</v>
      </c>
      <c r="P127" s="94" t="e">
        <f aca="false">(VLOOKUP(AI127,CorrelationTwo,2)*(AW127^2)*AI127+VLOOKUP(D127,CorrelationOne,$AK$9)*AX127*AY127*AE127)/((AI127+AE127)*O127*N127)</f>
        <v>#VALUE!</v>
      </c>
      <c r="Q127" s="220" t="e">
        <f aca="false">xSPRDOPT(I127,H127,AQ127,0,O127,N127,P127,D127-$G$5,1,0)*AH127*AU127</f>
        <v>#VALUE!</v>
      </c>
      <c r="R127" s="223"/>
      <c r="S127" s="87" t="e">
        <f aca="false">xSPRDOPT(I127,H127,AQ127,AT127,O127,N127,P127,D127-$G$5,1,2)*AF127*F127*AH127</f>
        <v>#VALUE!</v>
      </c>
      <c r="T127" s="87" t="e">
        <f aca="false">xSPRDOPT(I127,H127,AQ127,AT127,O127,N127,P127,D127-$G$5,1,1)*AF127*F127*AH127</f>
        <v>#VALUE!</v>
      </c>
      <c r="U127" s="220"/>
      <c r="V127" s="224" t="e">
        <f aca="false">VLOOKUP($AG127,$AL$4:$AS$15,8)*AH127*AU127</f>
        <v>#VALUE!</v>
      </c>
      <c r="W127" s="224"/>
      <c r="X127" s="225" t="e">
        <f aca="false">((BM127*BC127)+(BL127*BB127))*AH127*F127</f>
        <v>#VALUE!</v>
      </c>
      <c r="Y127" s="225" t="e">
        <f aca="false">($F127*$AH127)*((($BG127/2)*($BC127)^2)+(($BF127/2)*($BB127)^2)+($BH127*$BC127*$BB127))</f>
        <v>#VALUE!</v>
      </c>
      <c r="Z127" s="225" t="e">
        <f aca="false">($BI127*$F127*$AH127*($G$5-$BV$5))/365.25</f>
        <v>#VALUE!</v>
      </c>
      <c r="AA127" s="225" t="e">
        <f aca="false">(($BK127*$BE127)+($BJ127*$BD127))*$F127*$AH127*$AF127</f>
        <v>#VALUE!</v>
      </c>
      <c r="AB127" s="225" t="e">
        <f aca="false">BN127*(AT127-CA127)*F127*AH127</f>
        <v>#VALUE!</v>
      </c>
      <c r="AC127" s="225" t="e">
        <f aca="false">BO127*CB127*F127*AH127*CA127*($G$5-$BV$5)/365.25</f>
        <v>#NAME?</v>
      </c>
      <c r="AE127" s="101" t="n">
        <v>15</v>
      </c>
      <c r="AF127" s="101" t="e">
        <f aca="false">IF(AND(D127&gt;=$G$7,D127&lt;=$G$8),1,0)</f>
        <v>#VALUE!</v>
      </c>
      <c r="AG127" s="101" t="e">
        <f aca="false">MONTH(D127)</f>
        <v>#VALUE!</v>
      </c>
      <c r="AH127" s="101" t="e">
        <f aca="false">(EOMONTH(D127,0)-EOMONTH(D127-DAY(D127),0))*AF127</f>
        <v>#VALUE!</v>
      </c>
      <c r="AI127" s="101" t="e">
        <f aca="false">AI126+AH126</f>
        <v>#VALUE!</v>
      </c>
      <c r="AJ127" s="101" t="e">
        <f aca="false">D127-$BV$5</f>
        <v>#VALUE!</v>
      </c>
      <c r="AK127" s="226" t="e">
        <f aca="false">((AL127+AM127+AN127)/(1-0.03))-(AL127+AM127+AN127)</f>
        <v>#VALUE!</v>
      </c>
      <c r="AL127" s="92" t="e">
        <f aca="false">VLOOKUP($D127,CurveTbl,$AK$4)</f>
        <v>#VALUE!</v>
      </c>
      <c r="AM127" s="227" t="e">
        <f aca="false">VLOOKUP($D127,CurveTbl,$AH$3)</f>
        <v>#VALUE!</v>
      </c>
      <c r="AN127" s="227" t="e">
        <f aca="false">VLOOKUP($D127,CurveTbl,$AH$4)+VLOOKUP($AG127,$AL$3:$AS$15,6)</f>
        <v>#VALUE!</v>
      </c>
      <c r="AO127" s="228" t="e">
        <f aca="false">VLOOKUP($D127,CurveTbl,$AH$5)</f>
        <v>#VALUE!</v>
      </c>
      <c r="AP127" s="227" t="e">
        <f aca="false">VLOOKUP($D127,CurveTbl,$AH$6)+VLOOKUP($AG127,$AL$3:$AS$15,7)</f>
        <v>#VALUE!</v>
      </c>
      <c r="AQ127" s="92" t="e">
        <f aca="false">VLOOKUP($AG127,$AL$4:$AS$15,3)+VLOOKUP($AG127,$AL$4:$AS$15,5)+($AH$10*VLOOKUP(D127,GRITable,2))</f>
        <v>#VALUE!</v>
      </c>
      <c r="AR127" s="93" t="e">
        <f aca="false">VLOOKUP($AG127,$AL$4:$AS$15,4)</f>
        <v>#VALUE!</v>
      </c>
      <c r="AS127" s="92" t="e">
        <f aca="false">(AL127+AM127+AN127)*AR127/(1-AR127)</f>
        <v>#VALUE!</v>
      </c>
      <c r="AT127" s="93" t="e">
        <f aca="false">VLOOKUP(D127,CurveTbl,$AK$6)</f>
        <v>#VALUE!</v>
      </c>
      <c r="AU127" s="93" t="e">
        <f aca="false">(1+$AT127/2)^(-2*($D127-$G$5)/365.25)*$AF127</f>
        <v>#VALUE!</v>
      </c>
      <c r="AV127" s="91" t="e">
        <f aca="false">ROUND(G127*AR127,0)</f>
        <v>#VALUE!</v>
      </c>
      <c r="AW127" s="93" t="e">
        <f aca="false">VLOOKUP($D127,CurveTbl,$AK$8)</f>
        <v>#VALUE!</v>
      </c>
      <c r="AX127" s="93" t="e">
        <f aca="false">VLOOKUP($D127,CurveTbl,$AH$7)</f>
        <v>#VALUE!</v>
      </c>
      <c r="AY127" s="93" t="e">
        <f aca="false">VLOOKUP($D127,CurveTbl,$AH$8)</f>
        <v>#VALUE!</v>
      </c>
      <c r="AZ127" s="93"/>
      <c r="BA127" s="229"/>
      <c r="BB127" s="227" t="e">
        <f aca="false">$H127-$BV127</f>
        <v>#VALUE!</v>
      </c>
      <c r="BC127" s="227" t="e">
        <f aca="false">I127-BW127</f>
        <v>#VALUE!</v>
      </c>
      <c r="BD127" s="93" t="e">
        <f aca="false">N127-BX127</f>
        <v>#VALUE!</v>
      </c>
      <c r="BE127" s="93" t="e">
        <f aca="false">O127-BY127</f>
        <v>#VALUE!</v>
      </c>
      <c r="BF127" s="93" t="e">
        <f aca="false">xSPRDOPT($BW127,$BV127,$CG127,0,$BY127,$BX127,$BZ127,$AJ127,1,4)*$CB127</f>
        <v>#NAME?</v>
      </c>
      <c r="BG127" s="93" t="e">
        <f aca="false">xSPRDOPT($BW127,$BV127,$CG127,0,$BY127,$BX127,$BZ127,$AJ127,1,3)*$CB127</f>
        <v>#NAME?</v>
      </c>
      <c r="BH127" s="93" t="e">
        <f aca="false">IF(OR(BF127&lt;&gt;0,BG127&lt;&gt;0),xSPRDOPT($BW127,$BV127,$CG127,0,$BY127,$BX127,$BZ127,$AJ127,1,12)*$CB127,0)</f>
        <v>#NAME?</v>
      </c>
      <c r="BI127" s="93" t="e">
        <f aca="false">xSPRDOPT($BW127,$BV127,$CG127,2*LN(1+CA127/2),$BY127,$BX127,$BZ127,$AJ127,1,9)</f>
        <v>#NAME?</v>
      </c>
      <c r="BJ127" s="93" t="e">
        <f aca="false">xSPRDOPT($BW127,$BV127,$CG127,0,$BY127,$BX127,$BZ127,$AJ127,1,6)*$CB127</f>
        <v>#NAME?</v>
      </c>
      <c r="BK127" s="93" t="e">
        <f aca="false">xSPRDOPT($BW127,$BV127,$CG127,0,$BY127,$BX127,$BZ127,$AJ127,1,5)*$CB127</f>
        <v>#NAME?</v>
      </c>
      <c r="BL127" s="93" t="e">
        <f aca="false">xSPRDOPT(BW127,BV127,CG127,0,BY127,BX127,BZ127,AJ127,1,2)*CB127</f>
        <v>#NAME?</v>
      </c>
      <c r="BM127" s="93" t="e">
        <f aca="false">xSPRDOPT(BW127,BV127,CG127,0,BY127,BX127,BZ127,AJ127,1,1)*CB127</f>
        <v>#NAME?</v>
      </c>
      <c r="BN127" s="93" t="e">
        <f aca="false">IF(AH127&lt;&gt;0,xSPRDOPT($BW127,$BV127,$CG127,2*LN(1+CA127/2),$BY127,$BX127,$BZ127,$AJ127,1,8)+(AJ127/365.25)*CH127/AH127,0)</f>
        <v>#VALUE!</v>
      </c>
      <c r="BO127" s="93" t="e">
        <f aca="false">xSPRDOPT($BW127,$BV127,$CG127,0,$BY127,$BX127,$BZ127,$AJ127,1,0)</f>
        <v>#NAME?</v>
      </c>
      <c r="BP127" s="93"/>
      <c r="BQ127" s="93"/>
      <c r="BR127" s="93"/>
      <c r="BS127" s="101" t="e">
        <f aca="false">G127*AF127*AH127</f>
        <v>#VALUE!</v>
      </c>
      <c r="BV127" s="230" t="n">
        <v>4.40214035809837</v>
      </c>
      <c r="BW127" s="92" t="n">
        <v>4.4155</v>
      </c>
      <c r="BX127" s="93" t="n">
        <v>0.628251079270582</v>
      </c>
      <c r="BY127" s="93" t="n">
        <v>0.621945092170055</v>
      </c>
      <c r="BZ127" s="93" t="n">
        <v>0.99287864325662</v>
      </c>
      <c r="CA127" s="93" t="n">
        <v>0.068263969545907</v>
      </c>
      <c r="CB127" s="93" t="n">
        <v>0.987217950295506</v>
      </c>
      <c r="CC127" s="227" t="n">
        <v>-0.03</v>
      </c>
      <c r="CD127" s="227" t="n">
        <v>0.06</v>
      </c>
      <c r="CE127" s="227" t="n">
        <v>0.175</v>
      </c>
      <c r="CF127" s="227" t="n">
        <v>-0.0075</v>
      </c>
      <c r="CG127" s="227" t="n">
        <v>0.0192</v>
      </c>
      <c r="CH127" s="227" t="n">
        <v>3.06531173566755</v>
      </c>
      <c r="CI127" s="82" t="n">
        <v>4.248</v>
      </c>
    </row>
    <row r="128" customFormat="false" ht="12.75" hidden="false" customHeight="false" outlineLevel="0" collapsed="false">
      <c r="D128" s="83" t="e">
        <f aca="false">D127+AH127</f>
        <v>#VALUE!</v>
      </c>
      <c r="F128" s="84" t="e">
        <f aca="false">VLOOKUP(AG128,$AL$4:$AS$15,2)</f>
        <v>#VALUE!</v>
      </c>
      <c r="G128" s="84" t="e">
        <f aca="false">F128*$AU128</f>
        <v>#VALUE!</v>
      </c>
      <c r="H128" s="85" t="e">
        <f aca="false">(AL128+AM128+AN128)/(1-(AR128))</f>
        <v>#VALUE!</v>
      </c>
      <c r="I128" s="85" t="e">
        <f aca="false">(AL128+AO128+AP128)</f>
        <v>#VALUE!</v>
      </c>
      <c r="K128" s="85" t="e">
        <f aca="false">MAX(((I128-H128)-AQ128)*AH128*AU128,0)</f>
        <v>#VALUE!</v>
      </c>
      <c r="L128" s="220" t="e">
        <f aca="false">MAX(Q128-K128,0)</f>
        <v>#VALUE!</v>
      </c>
      <c r="M128" s="86"/>
      <c r="N128" s="231" t="e">
        <f aca="false">SQRT(($AX128^2*$AE128+$AW128^2*$AI128)/($AE128+$AI128))</f>
        <v>#VALUE!</v>
      </c>
      <c r="O128" s="231" t="e">
        <f aca="false">SQRT(($AY128^2*$AE128+$AW128^2*$AI128)/($AE128+$AI128))</f>
        <v>#VALUE!</v>
      </c>
      <c r="P128" s="94" t="e">
        <f aca="false">(VLOOKUP(AI128,CorrelationTwo,2)*(AW128^2)*AI128+VLOOKUP(D128,CorrelationOne,$AK$9)*AX128*AY128*AE128)/((AI128+AE128)*O128*N128)</f>
        <v>#VALUE!</v>
      </c>
      <c r="Q128" s="220" t="e">
        <f aca="false">xSPRDOPT(I128,H128,AQ128,0,O128,N128,P128,D128-$G$5,1,0)*AH128*AU128</f>
        <v>#VALUE!</v>
      </c>
      <c r="R128" s="223"/>
      <c r="S128" s="87" t="e">
        <f aca="false">xSPRDOPT(I128,H128,AQ128,AT128,O128,N128,P128,D128-$G$5,1,2)*AF128*F128*AH128</f>
        <v>#VALUE!</v>
      </c>
      <c r="T128" s="87" t="e">
        <f aca="false">xSPRDOPT(I128,H128,AQ128,AT128,O128,N128,P128,D128-$G$5,1,1)*AF128*F128*AH128</f>
        <v>#VALUE!</v>
      </c>
      <c r="U128" s="220"/>
      <c r="V128" s="224" t="e">
        <f aca="false">VLOOKUP($AG128,$AL$4:$AS$15,8)*AH128*AU128</f>
        <v>#VALUE!</v>
      </c>
      <c r="W128" s="224"/>
      <c r="X128" s="225" t="e">
        <f aca="false">((BM128*BC128)+(BL128*BB128))*AH128*F128</f>
        <v>#VALUE!</v>
      </c>
      <c r="Y128" s="225" t="e">
        <f aca="false">($F128*$AH128)*((($BG128/2)*($BC128)^2)+(($BF128/2)*($BB128)^2)+($BH128*$BC128*$BB128))</f>
        <v>#VALUE!</v>
      </c>
      <c r="Z128" s="225" t="e">
        <f aca="false">($BI128*$F128*$AH128*($G$5-$BV$5))/365.25</f>
        <v>#VALUE!</v>
      </c>
      <c r="AA128" s="225" t="e">
        <f aca="false">(($BK128*$BE128)+($BJ128*$BD128))*$F128*$AH128*$AF128</f>
        <v>#VALUE!</v>
      </c>
      <c r="AB128" s="225" t="e">
        <f aca="false">BN128*(AT128-CA128)*F128*AH128</f>
        <v>#VALUE!</v>
      </c>
      <c r="AC128" s="225" t="e">
        <f aca="false">BO128*CB128*F128*AH128*CA128*($G$5-$BV$5)/365.25</f>
        <v>#NAME?</v>
      </c>
      <c r="AE128" s="101" t="n">
        <v>15</v>
      </c>
      <c r="AF128" s="101" t="e">
        <f aca="false">IF(AND(D128&gt;=$G$7,D128&lt;=$G$8),1,0)</f>
        <v>#VALUE!</v>
      </c>
      <c r="AG128" s="101" t="e">
        <f aca="false">MONTH(D128)</f>
        <v>#VALUE!</v>
      </c>
      <c r="AH128" s="101" t="e">
        <f aca="false">(EOMONTH(D128,0)-EOMONTH(D128-DAY(D128),0))*AF128</f>
        <v>#VALUE!</v>
      </c>
      <c r="AI128" s="101" t="e">
        <f aca="false">AI127+AH127</f>
        <v>#VALUE!</v>
      </c>
      <c r="AJ128" s="101" t="e">
        <f aca="false">D128-$BV$5</f>
        <v>#VALUE!</v>
      </c>
      <c r="AK128" s="226" t="e">
        <f aca="false">((AL128+AM128+AN128)/(1-0.03))-(AL128+AM128+AN128)</f>
        <v>#VALUE!</v>
      </c>
      <c r="AL128" s="92" t="e">
        <f aca="false">VLOOKUP($D128,CurveTbl,$AK$4)</f>
        <v>#VALUE!</v>
      </c>
      <c r="AM128" s="227" t="e">
        <f aca="false">VLOOKUP($D128,CurveTbl,$AH$3)</f>
        <v>#VALUE!</v>
      </c>
      <c r="AN128" s="227" t="e">
        <f aca="false">VLOOKUP($D128,CurveTbl,$AH$4)+VLOOKUP($AG128,$AL$3:$AS$15,6)</f>
        <v>#VALUE!</v>
      </c>
      <c r="AO128" s="228" t="e">
        <f aca="false">VLOOKUP($D128,CurveTbl,$AH$5)</f>
        <v>#VALUE!</v>
      </c>
      <c r="AP128" s="227" t="e">
        <f aca="false">VLOOKUP($D128,CurveTbl,$AH$6)+VLOOKUP($AG128,$AL$3:$AS$15,7)</f>
        <v>#VALUE!</v>
      </c>
      <c r="AQ128" s="92" t="e">
        <f aca="false">VLOOKUP($AG128,$AL$4:$AS$15,3)+VLOOKUP($AG128,$AL$4:$AS$15,5)+($AH$10*VLOOKUP(D128,GRITable,2))</f>
        <v>#VALUE!</v>
      </c>
      <c r="AR128" s="93" t="e">
        <f aca="false">VLOOKUP($AG128,$AL$4:$AS$15,4)</f>
        <v>#VALUE!</v>
      </c>
      <c r="AS128" s="92" t="e">
        <f aca="false">(AL128+AM128+AN128)*AR128/(1-AR128)</f>
        <v>#VALUE!</v>
      </c>
      <c r="AT128" s="93" t="e">
        <f aca="false">VLOOKUP(D128,CurveTbl,$AK$6)</f>
        <v>#VALUE!</v>
      </c>
      <c r="AU128" s="93" t="e">
        <f aca="false">(1+$AT128/2)^(-2*($D128-$G$5)/365.25)*$AF128</f>
        <v>#VALUE!</v>
      </c>
      <c r="AV128" s="91" t="e">
        <f aca="false">ROUND(G128*AR128,0)</f>
        <v>#VALUE!</v>
      </c>
      <c r="AW128" s="93" t="e">
        <f aca="false">VLOOKUP($D128,CurveTbl,$AK$8)</f>
        <v>#VALUE!</v>
      </c>
      <c r="AX128" s="93" t="e">
        <f aca="false">VLOOKUP($D128,CurveTbl,$AH$7)</f>
        <v>#VALUE!</v>
      </c>
      <c r="AY128" s="93" t="e">
        <f aca="false">VLOOKUP($D128,CurveTbl,$AH$8)</f>
        <v>#VALUE!</v>
      </c>
      <c r="AZ128" s="93"/>
      <c r="BA128" s="229"/>
      <c r="BB128" s="227" t="e">
        <f aca="false">$H128-$BV128</f>
        <v>#VALUE!</v>
      </c>
      <c r="BC128" s="227" t="e">
        <f aca="false">I128-BW128</f>
        <v>#VALUE!</v>
      </c>
      <c r="BD128" s="93" t="e">
        <f aca="false">N128-BX128</f>
        <v>#VALUE!</v>
      </c>
      <c r="BE128" s="93" t="e">
        <f aca="false">O128-BY128</f>
        <v>#VALUE!</v>
      </c>
      <c r="BF128" s="93" t="e">
        <f aca="false">xSPRDOPT($BW128,$BV128,$CG128,0,$BY128,$BX128,$BZ128,$AJ128,1,4)*$CB128</f>
        <v>#NAME?</v>
      </c>
      <c r="BG128" s="93" t="e">
        <f aca="false">xSPRDOPT($BW128,$BV128,$CG128,0,$BY128,$BX128,$BZ128,$AJ128,1,3)*$CB128</f>
        <v>#NAME?</v>
      </c>
      <c r="BH128" s="93" t="e">
        <f aca="false">IF(OR(BF128&lt;&gt;0,BG128&lt;&gt;0),xSPRDOPT($BW128,$BV128,$CG128,0,$BY128,$BX128,$BZ128,$AJ128,1,12)*$CB128,0)</f>
        <v>#NAME?</v>
      </c>
      <c r="BI128" s="93" t="e">
        <f aca="false">xSPRDOPT($BW128,$BV128,$CG128,2*LN(1+CA128/2),$BY128,$BX128,$BZ128,$AJ128,1,9)</f>
        <v>#NAME?</v>
      </c>
      <c r="BJ128" s="93" t="e">
        <f aca="false">xSPRDOPT($BW128,$BV128,$CG128,0,$BY128,$BX128,$BZ128,$AJ128,1,6)*$CB128</f>
        <v>#NAME?</v>
      </c>
      <c r="BK128" s="93" t="e">
        <f aca="false">xSPRDOPT($BW128,$BV128,$CG128,0,$BY128,$BX128,$BZ128,$AJ128,1,5)*$CB128</f>
        <v>#NAME?</v>
      </c>
      <c r="BL128" s="93" t="e">
        <f aca="false">xSPRDOPT(BW128,BV128,CG128,0,BY128,BX128,BZ128,AJ128,1,2)*CB128</f>
        <v>#NAME?</v>
      </c>
      <c r="BM128" s="93" t="e">
        <f aca="false">xSPRDOPT(BW128,BV128,CG128,0,BY128,BX128,BZ128,AJ128,1,1)*CB128</f>
        <v>#NAME?</v>
      </c>
      <c r="BN128" s="93" t="e">
        <f aca="false">IF(AH128&lt;&gt;0,xSPRDOPT($BW128,$BV128,$CG128,2*LN(1+CA128/2),$BY128,$BX128,$BZ128,$AJ128,1,8)+(AJ128/365.25)*CH128/AH128,0)</f>
        <v>#VALUE!</v>
      </c>
      <c r="BO128" s="93" t="e">
        <f aca="false">xSPRDOPT($BW128,$BV128,$CG128,0,$BY128,$BX128,$BZ128,$AJ128,1,0)</f>
        <v>#NAME?</v>
      </c>
      <c r="BP128" s="93"/>
      <c r="BQ128" s="93"/>
      <c r="BR128" s="93"/>
      <c r="BS128" s="101" t="e">
        <f aca="false">G128*AF128*AH128</f>
        <v>#VALUE!</v>
      </c>
      <c r="BV128" s="230" t="n">
        <v>4.40214035809837</v>
      </c>
      <c r="BW128" s="92" t="n">
        <v>4.4155</v>
      </c>
      <c r="BX128" s="93" t="n">
        <v>0.628251079270582</v>
      </c>
      <c r="BY128" s="93" t="n">
        <v>0.621945092170055</v>
      </c>
      <c r="BZ128" s="93" t="n">
        <v>0.99287864325662</v>
      </c>
      <c r="CA128" s="93" t="n">
        <v>0.068263969545907</v>
      </c>
      <c r="CB128" s="93" t="n">
        <v>0.987217950295506</v>
      </c>
      <c r="CC128" s="227" t="n">
        <v>-0.03</v>
      </c>
      <c r="CD128" s="227" t="n">
        <v>0.06</v>
      </c>
      <c r="CE128" s="227" t="n">
        <v>0.175</v>
      </c>
      <c r="CF128" s="227" t="n">
        <v>-0.0075</v>
      </c>
      <c r="CG128" s="227" t="n">
        <v>0.0192</v>
      </c>
      <c r="CH128" s="227" t="n">
        <v>3.06531173566755</v>
      </c>
      <c r="CI128" s="82" t="n">
        <v>4.248</v>
      </c>
    </row>
    <row r="129" customFormat="false" ht="12.75" hidden="false" customHeight="false" outlineLevel="0" collapsed="false">
      <c r="D129" s="83" t="e">
        <f aca="false">D128+AH128</f>
        <v>#VALUE!</v>
      </c>
      <c r="F129" s="84" t="e">
        <f aca="false">VLOOKUP(AG129,$AL$4:$AS$15,2)</f>
        <v>#VALUE!</v>
      </c>
      <c r="G129" s="84" t="e">
        <f aca="false">F129*$AU129</f>
        <v>#VALUE!</v>
      </c>
      <c r="H129" s="85" t="e">
        <f aca="false">(AL129+AM129+AN129)/(1-(AR129))</f>
        <v>#VALUE!</v>
      </c>
      <c r="I129" s="85" t="e">
        <f aca="false">(AL129+AO129+AP129)</f>
        <v>#VALUE!</v>
      </c>
      <c r="K129" s="85" t="e">
        <f aca="false">MAX(((I129-H129)-AQ129)*AH129*AU129,0)</f>
        <v>#VALUE!</v>
      </c>
      <c r="L129" s="220" t="e">
        <f aca="false">MAX(Q129-K129,0)</f>
        <v>#VALUE!</v>
      </c>
      <c r="M129" s="86"/>
      <c r="N129" s="231" t="e">
        <f aca="false">SQRT(($AX129^2*$AE129+$AW129^2*$AI129)/($AE129+$AI129))</f>
        <v>#VALUE!</v>
      </c>
      <c r="O129" s="231" t="e">
        <f aca="false">SQRT(($AY129^2*$AE129+$AW129^2*$AI129)/($AE129+$AI129))</f>
        <v>#VALUE!</v>
      </c>
      <c r="P129" s="94" t="e">
        <f aca="false">(VLOOKUP(AI129,CorrelationTwo,2)*(AW129^2)*AI129+VLOOKUP(D129,CorrelationOne,$AK$9)*AX129*AY129*AE129)/((AI129+AE129)*O129*N129)</f>
        <v>#VALUE!</v>
      </c>
      <c r="Q129" s="220" t="e">
        <f aca="false">xSPRDOPT(I129,H129,AQ129,0,O129,N129,P129,D129-$G$5,1,0)*AH129*AU129</f>
        <v>#VALUE!</v>
      </c>
      <c r="R129" s="223"/>
      <c r="S129" s="87" t="e">
        <f aca="false">xSPRDOPT(I129,H129,AQ129,AT129,O129,N129,P129,D129-$G$5,1,2)*AF129*F129*AH129</f>
        <v>#VALUE!</v>
      </c>
      <c r="T129" s="87" t="e">
        <f aca="false">xSPRDOPT(I129,H129,AQ129,AT129,O129,N129,P129,D129-$G$5,1,1)*AF129*F129*AH129</f>
        <v>#VALUE!</v>
      </c>
      <c r="U129" s="220"/>
      <c r="V129" s="224" t="e">
        <f aca="false">VLOOKUP($AG129,$AL$4:$AS$15,8)*AH129*AU129</f>
        <v>#VALUE!</v>
      </c>
      <c r="W129" s="224"/>
      <c r="X129" s="225" t="e">
        <f aca="false">((BM129*BC129)+(BL129*BB129))*AH129*F129</f>
        <v>#VALUE!</v>
      </c>
      <c r="Y129" s="225" t="e">
        <f aca="false">($F129*$AH129)*((($BG129/2)*($BC129)^2)+(($BF129/2)*($BB129)^2)+($BH129*$BC129*$BB129))</f>
        <v>#VALUE!</v>
      </c>
      <c r="Z129" s="225" t="e">
        <f aca="false">($BI129*$F129*$AH129*($G$5-$BV$5))/365.25</f>
        <v>#VALUE!</v>
      </c>
      <c r="AA129" s="225" t="e">
        <f aca="false">(($BK129*$BE129)+($BJ129*$BD129))*$F129*$AH129*$AF129</f>
        <v>#VALUE!</v>
      </c>
      <c r="AB129" s="225" t="e">
        <f aca="false">BN129*(AT129-CA129)*F129*AH129</f>
        <v>#VALUE!</v>
      </c>
      <c r="AC129" s="225" t="e">
        <f aca="false">BO129*CB129*F129*AH129*CA129*($G$5-$BV$5)/365.25</f>
        <v>#NAME?</v>
      </c>
      <c r="AE129" s="101" t="n">
        <v>15</v>
      </c>
      <c r="AF129" s="101" t="e">
        <f aca="false">IF(AND(D129&gt;=$G$7,D129&lt;=$G$8),1,0)</f>
        <v>#VALUE!</v>
      </c>
      <c r="AG129" s="101" t="e">
        <f aca="false">MONTH(D129)</f>
        <v>#VALUE!</v>
      </c>
      <c r="AH129" s="101" t="e">
        <f aca="false">(EOMONTH(D129,0)-EOMONTH(D129-DAY(D129),0))*AF129</f>
        <v>#VALUE!</v>
      </c>
      <c r="AI129" s="101" t="e">
        <f aca="false">AI128+AH128</f>
        <v>#VALUE!</v>
      </c>
      <c r="AJ129" s="101" t="e">
        <f aca="false">D129-$BV$5</f>
        <v>#VALUE!</v>
      </c>
      <c r="AK129" s="226" t="e">
        <f aca="false">((AL129+AM129+AN129)/(1-0.03))-(AL129+AM129+AN129)</f>
        <v>#VALUE!</v>
      </c>
      <c r="AL129" s="92" t="e">
        <f aca="false">VLOOKUP($D129,CurveTbl,$AK$4)</f>
        <v>#VALUE!</v>
      </c>
      <c r="AM129" s="227" t="e">
        <f aca="false">VLOOKUP($D129,CurveTbl,$AH$3)</f>
        <v>#VALUE!</v>
      </c>
      <c r="AN129" s="227" t="e">
        <f aca="false">VLOOKUP($D129,CurveTbl,$AH$4)+VLOOKUP($AG129,$AL$3:$AS$15,6)</f>
        <v>#VALUE!</v>
      </c>
      <c r="AO129" s="228" t="e">
        <f aca="false">VLOOKUP($D129,CurveTbl,$AH$5)</f>
        <v>#VALUE!</v>
      </c>
      <c r="AP129" s="227" t="e">
        <f aca="false">VLOOKUP($D129,CurveTbl,$AH$6)+VLOOKUP($AG129,$AL$3:$AS$15,7)</f>
        <v>#VALUE!</v>
      </c>
      <c r="AQ129" s="92" t="e">
        <f aca="false">VLOOKUP($AG129,$AL$4:$AS$15,3)+VLOOKUP($AG129,$AL$4:$AS$15,5)+($AH$10*VLOOKUP(D129,GRITable,2))</f>
        <v>#VALUE!</v>
      </c>
      <c r="AR129" s="93" t="e">
        <f aca="false">VLOOKUP($AG129,$AL$4:$AS$15,4)</f>
        <v>#VALUE!</v>
      </c>
      <c r="AS129" s="92" t="e">
        <f aca="false">(AL129+AM129+AN129)*AR129/(1-AR129)</f>
        <v>#VALUE!</v>
      </c>
      <c r="AT129" s="93" t="e">
        <f aca="false">VLOOKUP(D129,CurveTbl,$AK$6)</f>
        <v>#VALUE!</v>
      </c>
      <c r="AU129" s="93" t="e">
        <f aca="false">(1+$AT129/2)^(-2*($D129-$G$5)/365.25)*$AF129</f>
        <v>#VALUE!</v>
      </c>
      <c r="AV129" s="91" t="e">
        <f aca="false">ROUND(G129*AR129,0)</f>
        <v>#VALUE!</v>
      </c>
      <c r="AW129" s="93" t="e">
        <f aca="false">VLOOKUP($D129,CurveTbl,$AK$8)</f>
        <v>#VALUE!</v>
      </c>
      <c r="AX129" s="93" t="e">
        <f aca="false">VLOOKUP($D129,CurveTbl,$AH$7)</f>
        <v>#VALUE!</v>
      </c>
      <c r="AY129" s="93" t="e">
        <f aca="false">VLOOKUP($D129,CurveTbl,$AH$8)</f>
        <v>#VALUE!</v>
      </c>
      <c r="AZ129" s="93"/>
      <c r="BA129" s="229"/>
      <c r="BB129" s="227" t="e">
        <f aca="false">$H129-$BV129</f>
        <v>#VALUE!</v>
      </c>
      <c r="BC129" s="227" t="e">
        <f aca="false">I129-BW129</f>
        <v>#VALUE!</v>
      </c>
      <c r="BD129" s="93" t="e">
        <f aca="false">N129-BX129</f>
        <v>#VALUE!</v>
      </c>
      <c r="BE129" s="93" t="e">
        <f aca="false">O129-BY129</f>
        <v>#VALUE!</v>
      </c>
      <c r="BF129" s="93" t="e">
        <f aca="false">xSPRDOPT($BW129,$BV129,$CG129,0,$BY129,$BX129,$BZ129,$AJ129,1,4)*$CB129</f>
        <v>#NAME?</v>
      </c>
      <c r="BG129" s="93" t="e">
        <f aca="false">xSPRDOPT($BW129,$BV129,$CG129,0,$BY129,$BX129,$BZ129,$AJ129,1,3)*$CB129</f>
        <v>#NAME?</v>
      </c>
      <c r="BH129" s="93" t="e">
        <f aca="false">IF(OR(BF129&lt;&gt;0,BG129&lt;&gt;0),xSPRDOPT($BW129,$BV129,$CG129,0,$BY129,$BX129,$BZ129,$AJ129,1,12)*$CB129,0)</f>
        <v>#NAME?</v>
      </c>
      <c r="BI129" s="93" t="e">
        <f aca="false">xSPRDOPT($BW129,$BV129,$CG129,2*LN(1+CA129/2),$BY129,$BX129,$BZ129,$AJ129,1,9)</f>
        <v>#NAME?</v>
      </c>
      <c r="BJ129" s="93" t="e">
        <f aca="false">xSPRDOPT($BW129,$BV129,$CG129,0,$BY129,$BX129,$BZ129,$AJ129,1,6)*$CB129</f>
        <v>#NAME?</v>
      </c>
      <c r="BK129" s="93" t="e">
        <f aca="false">xSPRDOPT($BW129,$BV129,$CG129,0,$BY129,$BX129,$BZ129,$AJ129,1,5)*$CB129</f>
        <v>#NAME?</v>
      </c>
      <c r="BL129" s="93" t="e">
        <f aca="false">xSPRDOPT(BW129,BV129,CG129,0,BY129,BX129,BZ129,AJ129,1,2)*CB129</f>
        <v>#NAME?</v>
      </c>
      <c r="BM129" s="93" t="e">
        <f aca="false">xSPRDOPT(BW129,BV129,CG129,0,BY129,BX129,BZ129,AJ129,1,1)*CB129</f>
        <v>#NAME?</v>
      </c>
      <c r="BN129" s="93" t="e">
        <f aca="false">IF(AH129&lt;&gt;0,xSPRDOPT($BW129,$BV129,$CG129,2*LN(1+CA129/2),$BY129,$BX129,$BZ129,$AJ129,1,8)+(AJ129/365.25)*CH129/AH129,0)</f>
        <v>#VALUE!</v>
      </c>
      <c r="BO129" s="93" t="e">
        <f aca="false">xSPRDOPT($BW129,$BV129,$CG129,0,$BY129,$BX129,$BZ129,$AJ129,1,0)</f>
        <v>#NAME?</v>
      </c>
      <c r="BP129" s="93"/>
      <c r="BQ129" s="93"/>
      <c r="BR129" s="93"/>
      <c r="BS129" s="101" t="e">
        <f aca="false">G129*AF129*AH129</f>
        <v>#VALUE!</v>
      </c>
      <c r="BV129" s="230" t="n">
        <v>4.40214035809837</v>
      </c>
      <c r="BW129" s="92" t="n">
        <v>4.4155</v>
      </c>
      <c r="BX129" s="93" t="n">
        <v>0.628251079270582</v>
      </c>
      <c r="BY129" s="93" t="n">
        <v>0.621945092170055</v>
      </c>
      <c r="BZ129" s="93" t="n">
        <v>0.99287864325662</v>
      </c>
      <c r="CA129" s="93" t="n">
        <v>0.068263969545907</v>
      </c>
      <c r="CB129" s="93" t="n">
        <v>0.987217950295506</v>
      </c>
      <c r="CC129" s="227" t="n">
        <v>-0.03</v>
      </c>
      <c r="CD129" s="227" t="n">
        <v>0.06</v>
      </c>
      <c r="CE129" s="227" t="n">
        <v>0.175</v>
      </c>
      <c r="CF129" s="227" t="n">
        <v>-0.0075</v>
      </c>
      <c r="CG129" s="227" t="n">
        <v>0.0192</v>
      </c>
      <c r="CH129" s="227" t="n">
        <v>3.06531173566755</v>
      </c>
      <c r="CI129" s="82" t="n">
        <v>4.248</v>
      </c>
    </row>
    <row r="130" customFormat="false" ht="12.75" hidden="false" customHeight="false" outlineLevel="0" collapsed="false">
      <c r="D130" s="83" t="e">
        <f aca="false">D129+AH129</f>
        <v>#VALUE!</v>
      </c>
      <c r="F130" s="84" t="e">
        <f aca="false">VLOOKUP(AG130,$AL$4:$AS$15,2)</f>
        <v>#VALUE!</v>
      </c>
      <c r="G130" s="84" t="e">
        <f aca="false">F130*$AU130</f>
        <v>#VALUE!</v>
      </c>
      <c r="H130" s="85" t="e">
        <f aca="false">(AL130+AM130+AN130)/(1-(AR130))</f>
        <v>#VALUE!</v>
      </c>
      <c r="I130" s="85" t="e">
        <f aca="false">(AL130+AO130+AP130)</f>
        <v>#VALUE!</v>
      </c>
      <c r="K130" s="85" t="e">
        <f aca="false">MAX(((I130-H130)-AQ130)*AH130*AU130,0)</f>
        <v>#VALUE!</v>
      </c>
      <c r="L130" s="220" t="e">
        <f aca="false">MAX(Q130-K130,0)</f>
        <v>#VALUE!</v>
      </c>
      <c r="M130" s="86"/>
      <c r="N130" s="231" t="e">
        <f aca="false">SQRT(($AX130^2*$AE130+$AW130^2*$AI130)/($AE130+$AI130))</f>
        <v>#VALUE!</v>
      </c>
      <c r="O130" s="231" t="e">
        <f aca="false">SQRT(($AY130^2*$AE130+$AW130^2*$AI130)/($AE130+$AI130))</f>
        <v>#VALUE!</v>
      </c>
      <c r="P130" s="94" t="e">
        <f aca="false">(VLOOKUP(AI130,CorrelationTwo,2)*(AW130^2)*AI130+VLOOKUP(D130,CorrelationOne,$AK$9)*AX130*AY130*AE130)/((AI130+AE130)*O130*N130)</f>
        <v>#VALUE!</v>
      </c>
      <c r="Q130" s="220" t="e">
        <f aca="false">xSPRDOPT(I130,H130,AQ130,0,O130,N130,P130,D130-$G$5,1,0)*AH130*AU130</f>
        <v>#VALUE!</v>
      </c>
      <c r="R130" s="223"/>
      <c r="S130" s="87" t="e">
        <f aca="false">xSPRDOPT(I130,H130,AQ130,AT130,O130,N130,P130,D130-$G$5,1,2)*AF130*F130*AH130</f>
        <v>#VALUE!</v>
      </c>
      <c r="T130" s="87" t="e">
        <f aca="false">xSPRDOPT(I130,H130,AQ130,AT130,O130,N130,P130,D130-$G$5,1,1)*AF130*F130*AH130</f>
        <v>#VALUE!</v>
      </c>
      <c r="U130" s="220"/>
      <c r="V130" s="224" t="e">
        <f aca="false">VLOOKUP($AG130,$AL$4:$AS$15,8)*AH130*AU130</f>
        <v>#VALUE!</v>
      </c>
      <c r="W130" s="224"/>
      <c r="X130" s="225" t="e">
        <f aca="false">((BM130*BC130)+(BL130*BB130))*AH130*F130</f>
        <v>#VALUE!</v>
      </c>
      <c r="Y130" s="225" t="e">
        <f aca="false">($F130*$AH130)*((($BG130/2)*($BC130)^2)+(($BF130/2)*($BB130)^2)+($BH130*$BC130*$BB130))</f>
        <v>#VALUE!</v>
      </c>
      <c r="Z130" s="225" t="e">
        <f aca="false">($BI130*$F130*$AH130*($G$5-$BV$5))/365.25</f>
        <v>#VALUE!</v>
      </c>
      <c r="AA130" s="225" t="e">
        <f aca="false">(($BK130*$BE130)+($BJ130*$BD130))*$F130*$AH130*$AF130</f>
        <v>#VALUE!</v>
      </c>
      <c r="AB130" s="225" t="e">
        <f aca="false">BN130*(AT130-CA130)*F130*AH130</f>
        <v>#VALUE!</v>
      </c>
      <c r="AC130" s="225" t="e">
        <f aca="false">BO130*CB130*F130*AH130*CA130*($G$5-$BV$5)/365.25</f>
        <v>#NAME?</v>
      </c>
      <c r="AE130" s="101" t="n">
        <v>15</v>
      </c>
      <c r="AF130" s="101" t="e">
        <f aca="false">IF(AND(D130&gt;=$G$7,D130&lt;=$G$8),1,0)</f>
        <v>#VALUE!</v>
      </c>
      <c r="AG130" s="101" t="e">
        <f aca="false">MONTH(D130)</f>
        <v>#VALUE!</v>
      </c>
      <c r="AH130" s="101" t="e">
        <f aca="false">(EOMONTH(D130,0)-EOMONTH(D130-DAY(D130),0))*AF130</f>
        <v>#VALUE!</v>
      </c>
      <c r="AI130" s="101" t="e">
        <f aca="false">AI129+AH129</f>
        <v>#VALUE!</v>
      </c>
      <c r="AJ130" s="101" t="e">
        <f aca="false">D130-$BV$5</f>
        <v>#VALUE!</v>
      </c>
      <c r="AK130" s="226" t="e">
        <f aca="false">((AL130+AM130+AN130)/(1-0.03))-(AL130+AM130+AN130)</f>
        <v>#VALUE!</v>
      </c>
      <c r="AL130" s="92" t="e">
        <f aca="false">VLOOKUP($D130,CurveTbl,$AK$4)</f>
        <v>#VALUE!</v>
      </c>
      <c r="AM130" s="227" t="e">
        <f aca="false">VLOOKUP($D130,CurveTbl,$AH$3)</f>
        <v>#VALUE!</v>
      </c>
      <c r="AN130" s="227" t="e">
        <f aca="false">VLOOKUP($D130,CurveTbl,$AH$4)+VLOOKUP($AG130,$AL$3:$AS$15,6)</f>
        <v>#VALUE!</v>
      </c>
      <c r="AO130" s="228" t="e">
        <f aca="false">VLOOKUP($D130,CurveTbl,$AH$5)</f>
        <v>#VALUE!</v>
      </c>
      <c r="AP130" s="227" t="e">
        <f aca="false">VLOOKUP($D130,CurveTbl,$AH$6)+VLOOKUP($AG130,$AL$3:$AS$15,7)</f>
        <v>#VALUE!</v>
      </c>
      <c r="AQ130" s="92" t="e">
        <f aca="false">VLOOKUP($AG130,$AL$4:$AS$15,3)+VLOOKUP($AG130,$AL$4:$AS$15,5)+($AH$10*VLOOKUP(D130,GRITable,2))</f>
        <v>#VALUE!</v>
      </c>
      <c r="AR130" s="93" t="e">
        <f aca="false">VLOOKUP($AG130,$AL$4:$AS$15,4)</f>
        <v>#VALUE!</v>
      </c>
      <c r="AS130" s="92" t="e">
        <f aca="false">(AL130+AM130+AN130)*AR130/(1-AR130)</f>
        <v>#VALUE!</v>
      </c>
      <c r="AT130" s="93" t="e">
        <f aca="false">VLOOKUP(D130,CurveTbl,$AK$6)</f>
        <v>#VALUE!</v>
      </c>
      <c r="AU130" s="93" t="e">
        <f aca="false">(1+$AT130/2)^(-2*($D130-$G$5)/365.25)*$AF130</f>
        <v>#VALUE!</v>
      </c>
      <c r="AV130" s="91" t="e">
        <f aca="false">ROUND(G130*AR130,0)</f>
        <v>#VALUE!</v>
      </c>
      <c r="AW130" s="93" t="e">
        <f aca="false">VLOOKUP($D130,CurveTbl,$AK$8)</f>
        <v>#VALUE!</v>
      </c>
      <c r="AX130" s="93" t="e">
        <f aca="false">VLOOKUP($D130,CurveTbl,$AH$7)</f>
        <v>#VALUE!</v>
      </c>
      <c r="AY130" s="93" t="e">
        <f aca="false">VLOOKUP($D130,CurveTbl,$AH$8)</f>
        <v>#VALUE!</v>
      </c>
      <c r="AZ130" s="93"/>
      <c r="BA130" s="229"/>
      <c r="BB130" s="227" t="e">
        <f aca="false">$H130-$BV130</f>
        <v>#VALUE!</v>
      </c>
      <c r="BC130" s="227" t="e">
        <f aca="false">I130-BW130</f>
        <v>#VALUE!</v>
      </c>
      <c r="BD130" s="93" t="e">
        <f aca="false">N130-BX130</f>
        <v>#VALUE!</v>
      </c>
      <c r="BE130" s="93" t="e">
        <f aca="false">O130-BY130</f>
        <v>#VALUE!</v>
      </c>
      <c r="BF130" s="93" t="e">
        <f aca="false">xSPRDOPT($BW130,$BV130,$CG130,0,$BY130,$BX130,$BZ130,$AJ130,1,4)*$CB130</f>
        <v>#NAME?</v>
      </c>
      <c r="BG130" s="93" t="e">
        <f aca="false">xSPRDOPT($BW130,$BV130,$CG130,0,$BY130,$BX130,$BZ130,$AJ130,1,3)*$CB130</f>
        <v>#NAME?</v>
      </c>
      <c r="BH130" s="93" t="e">
        <f aca="false">IF(OR(BF130&lt;&gt;0,BG130&lt;&gt;0),xSPRDOPT($BW130,$BV130,$CG130,0,$BY130,$BX130,$BZ130,$AJ130,1,12)*$CB130,0)</f>
        <v>#NAME?</v>
      </c>
      <c r="BI130" s="93" t="e">
        <f aca="false">xSPRDOPT($BW130,$BV130,$CG130,2*LN(1+CA130/2),$BY130,$BX130,$BZ130,$AJ130,1,9)</f>
        <v>#NAME?</v>
      </c>
      <c r="BJ130" s="93" t="e">
        <f aca="false">xSPRDOPT($BW130,$BV130,$CG130,0,$BY130,$BX130,$BZ130,$AJ130,1,6)*$CB130</f>
        <v>#NAME?</v>
      </c>
      <c r="BK130" s="93" t="e">
        <f aca="false">xSPRDOPT($BW130,$BV130,$CG130,0,$BY130,$BX130,$BZ130,$AJ130,1,5)*$CB130</f>
        <v>#NAME?</v>
      </c>
      <c r="BL130" s="93" t="e">
        <f aca="false">xSPRDOPT(BW130,BV130,CG130,0,BY130,BX130,BZ130,AJ130,1,2)*CB130</f>
        <v>#NAME?</v>
      </c>
      <c r="BM130" s="93" t="e">
        <f aca="false">xSPRDOPT(BW130,BV130,CG130,0,BY130,BX130,BZ130,AJ130,1,1)*CB130</f>
        <v>#NAME?</v>
      </c>
      <c r="BN130" s="93" t="e">
        <f aca="false">IF(AH130&lt;&gt;0,xSPRDOPT($BW130,$BV130,$CG130,2*LN(1+CA130/2),$BY130,$BX130,$BZ130,$AJ130,1,8)+(AJ130/365.25)*CH130/AH130,0)</f>
        <v>#VALUE!</v>
      </c>
      <c r="BO130" s="93" t="e">
        <f aca="false">xSPRDOPT($BW130,$BV130,$CG130,0,$BY130,$BX130,$BZ130,$AJ130,1,0)</f>
        <v>#NAME?</v>
      </c>
      <c r="BP130" s="93"/>
      <c r="BQ130" s="93"/>
      <c r="BR130" s="93"/>
      <c r="BS130" s="101" t="e">
        <f aca="false">G130*AF130*AH130</f>
        <v>#VALUE!</v>
      </c>
      <c r="BV130" s="230" t="n">
        <v>4.40214035809837</v>
      </c>
      <c r="BW130" s="92" t="n">
        <v>4.4155</v>
      </c>
      <c r="BX130" s="93" t="n">
        <v>0.628251079270582</v>
      </c>
      <c r="BY130" s="93" t="n">
        <v>0.621945092170055</v>
      </c>
      <c r="BZ130" s="93" t="n">
        <v>0.99287864325662</v>
      </c>
      <c r="CA130" s="93" t="n">
        <v>0.068263969545907</v>
      </c>
      <c r="CB130" s="93" t="n">
        <v>0.987217950295506</v>
      </c>
      <c r="CC130" s="227" t="n">
        <v>-0.03</v>
      </c>
      <c r="CD130" s="227" t="n">
        <v>0.06</v>
      </c>
      <c r="CE130" s="227" t="n">
        <v>0.175</v>
      </c>
      <c r="CF130" s="227" t="n">
        <v>-0.0075</v>
      </c>
      <c r="CG130" s="227" t="n">
        <v>0.0192</v>
      </c>
      <c r="CH130" s="227" t="n">
        <v>3.06531173566755</v>
      </c>
      <c r="CI130" s="82" t="n">
        <v>4.248</v>
      </c>
    </row>
    <row r="131" customFormat="false" ht="12.75" hidden="false" customHeight="false" outlineLevel="0" collapsed="false">
      <c r="D131" s="83" t="e">
        <f aca="false">D130+AH130</f>
        <v>#VALUE!</v>
      </c>
      <c r="F131" s="84" t="e">
        <f aca="false">VLOOKUP(AG131,$AL$4:$AS$15,2)</f>
        <v>#VALUE!</v>
      </c>
      <c r="G131" s="84" t="e">
        <f aca="false">F131*$AU131</f>
        <v>#VALUE!</v>
      </c>
      <c r="H131" s="85" t="e">
        <f aca="false">(AL131+AM131+AN131)/(1-(AR131))</f>
        <v>#VALUE!</v>
      </c>
      <c r="I131" s="85" t="e">
        <f aca="false">(AL131+AO131+AP131)</f>
        <v>#VALUE!</v>
      </c>
      <c r="K131" s="85" t="e">
        <f aca="false">MAX(((I131-H131)-AQ131)*AH131*AU131,0)</f>
        <v>#VALUE!</v>
      </c>
      <c r="L131" s="220" t="e">
        <f aca="false">MAX(Q131-K131,0)</f>
        <v>#VALUE!</v>
      </c>
      <c r="M131" s="86"/>
      <c r="N131" s="231" t="e">
        <f aca="false">SQRT(($AX131^2*$AE131+$AW131^2*$AI131)/($AE131+$AI131))</f>
        <v>#VALUE!</v>
      </c>
      <c r="O131" s="231" t="e">
        <f aca="false">SQRT(($AY131^2*$AE131+$AW131^2*$AI131)/($AE131+$AI131))</f>
        <v>#VALUE!</v>
      </c>
      <c r="P131" s="94" t="e">
        <f aca="false">(VLOOKUP(AI131,CorrelationTwo,2)*(AW131^2)*AI131+VLOOKUP(D131,CorrelationOne,$AK$9)*AX131*AY131*AE131)/((AI131+AE131)*O131*N131)</f>
        <v>#VALUE!</v>
      </c>
      <c r="Q131" s="220" t="e">
        <f aca="false">xSPRDOPT(I131,H131,AQ131,0,O131,N131,P131,D131-$G$5,1,0)*AH131*AU131</f>
        <v>#VALUE!</v>
      </c>
      <c r="R131" s="223"/>
      <c r="S131" s="87" t="e">
        <f aca="false">xSPRDOPT(I131,H131,AQ131,AT131,O131,N131,P131,D131-$G$5,1,2)*AF131*F131*AH131</f>
        <v>#VALUE!</v>
      </c>
      <c r="T131" s="87" t="e">
        <f aca="false">xSPRDOPT(I131,H131,AQ131,AT131,O131,N131,P131,D131-$G$5,1,1)*AF131*F131*AH131</f>
        <v>#VALUE!</v>
      </c>
      <c r="U131" s="220"/>
      <c r="V131" s="224" t="e">
        <f aca="false">VLOOKUP($AG131,$AL$4:$AS$15,8)*AH131*AU131</f>
        <v>#VALUE!</v>
      </c>
      <c r="W131" s="224"/>
      <c r="X131" s="225" t="e">
        <f aca="false">((BM131*BC131)+(BL131*BB131))*AH131*F131</f>
        <v>#VALUE!</v>
      </c>
      <c r="Y131" s="225" t="e">
        <f aca="false">($F131*$AH131)*((($BG131/2)*($BC131)^2)+(($BF131/2)*($BB131)^2)+($BH131*$BC131*$BB131))</f>
        <v>#VALUE!</v>
      </c>
      <c r="Z131" s="225" t="e">
        <f aca="false">($BI131*$F131*$AH131*($G$5-$BV$5))/365.25</f>
        <v>#VALUE!</v>
      </c>
      <c r="AA131" s="225" t="e">
        <f aca="false">(($BK131*$BE131)+($BJ131*$BD131))*$F131*$AH131*$AF131</f>
        <v>#VALUE!</v>
      </c>
      <c r="AB131" s="225" t="e">
        <f aca="false">BN131*(AT131-CA131)*F131*AH131</f>
        <v>#VALUE!</v>
      </c>
      <c r="AC131" s="225" t="e">
        <f aca="false">BO131*CB131*F131*AH131*CA131*($G$5-$BV$5)/365.25</f>
        <v>#NAME?</v>
      </c>
      <c r="AE131" s="101" t="n">
        <v>15</v>
      </c>
      <c r="AF131" s="101" t="e">
        <f aca="false">IF(AND(D131&gt;=$G$7,D131&lt;=$G$8),1,0)</f>
        <v>#VALUE!</v>
      </c>
      <c r="AG131" s="101" t="e">
        <f aca="false">MONTH(D131)</f>
        <v>#VALUE!</v>
      </c>
      <c r="AH131" s="101" t="e">
        <f aca="false">(EOMONTH(D131,0)-EOMONTH(D131-DAY(D131),0))*AF131</f>
        <v>#VALUE!</v>
      </c>
      <c r="AI131" s="101" t="e">
        <f aca="false">AI130+AH130</f>
        <v>#VALUE!</v>
      </c>
      <c r="AJ131" s="101" t="e">
        <f aca="false">D131-$BV$5</f>
        <v>#VALUE!</v>
      </c>
      <c r="AK131" s="226" t="e">
        <f aca="false">((AL131+AM131+AN131)/(1-0.03))-(AL131+AM131+AN131)</f>
        <v>#VALUE!</v>
      </c>
      <c r="AL131" s="92" t="e">
        <f aca="false">VLOOKUP($D131,CurveTbl,$AK$4)</f>
        <v>#VALUE!</v>
      </c>
      <c r="AM131" s="227" t="e">
        <f aca="false">VLOOKUP($D131,CurveTbl,$AH$3)</f>
        <v>#VALUE!</v>
      </c>
      <c r="AN131" s="227" t="e">
        <f aca="false">VLOOKUP($D131,CurveTbl,$AH$4)+VLOOKUP($AG131,$AL$3:$AS$15,6)</f>
        <v>#VALUE!</v>
      </c>
      <c r="AO131" s="228" t="e">
        <f aca="false">VLOOKUP($D131,CurveTbl,$AH$5)</f>
        <v>#VALUE!</v>
      </c>
      <c r="AP131" s="227" t="e">
        <f aca="false">VLOOKUP($D131,CurveTbl,$AH$6)+VLOOKUP($AG131,$AL$3:$AS$15,7)</f>
        <v>#VALUE!</v>
      </c>
      <c r="AQ131" s="92" t="e">
        <f aca="false">VLOOKUP($AG131,$AL$4:$AS$15,3)+VLOOKUP($AG131,$AL$4:$AS$15,5)+($AH$10*VLOOKUP(D131,GRITable,2))</f>
        <v>#VALUE!</v>
      </c>
      <c r="AR131" s="93" t="e">
        <f aca="false">VLOOKUP($AG131,$AL$4:$AS$15,4)</f>
        <v>#VALUE!</v>
      </c>
      <c r="AS131" s="92" t="e">
        <f aca="false">(AL131+AM131+AN131)*AR131/(1-AR131)</f>
        <v>#VALUE!</v>
      </c>
      <c r="AT131" s="93" t="e">
        <f aca="false">VLOOKUP(D131,CurveTbl,$AK$6)</f>
        <v>#VALUE!</v>
      </c>
      <c r="AU131" s="93" t="e">
        <f aca="false">(1+$AT131/2)^(-2*($D131-$G$5)/365.25)*$AF131</f>
        <v>#VALUE!</v>
      </c>
      <c r="AV131" s="91" t="e">
        <f aca="false">ROUND(G131*AR131,0)</f>
        <v>#VALUE!</v>
      </c>
      <c r="AW131" s="93" t="e">
        <f aca="false">VLOOKUP($D131,CurveTbl,$AK$8)</f>
        <v>#VALUE!</v>
      </c>
      <c r="AX131" s="93" t="e">
        <f aca="false">VLOOKUP($D131,CurveTbl,$AH$7)</f>
        <v>#VALUE!</v>
      </c>
      <c r="AY131" s="93" t="e">
        <f aca="false">VLOOKUP($D131,CurveTbl,$AH$8)</f>
        <v>#VALUE!</v>
      </c>
      <c r="AZ131" s="93"/>
      <c r="BA131" s="229"/>
      <c r="BB131" s="227" t="e">
        <f aca="false">$H131-$BV131</f>
        <v>#VALUE!</v>
      </c>
      <c r="BC131" s="227" t="e">
        <f aca="false">I131-BW131</f>
        <v>#VALUE!</v>
      </c>
      <c r="BD131" s="93" t="e">
        <f aca="false">N131-BX131</f>
        <v>#VALUE!</v>
      </c>
      <c r="BE131" s="93" t="e">
        <f aca="false">O131-BY131</f>
        <v>#VALUE!</v>
      </c>
      <c r="BF131" s="93" t="e">
        <f aca="false">xSPRDOPT($BW131,$BV131,$CG131,0,$BY131,$BX131,$BZ131,$AJ131,1,4)*$CB131</f>
        <v>#NAME?</v>
      </c>
      <c r="BG131" s="93" t="e">
        <f aca="false">xSPRDOPT($BW131,$BV131,$CG131,0,$BY131,$BX131,$BZ131,$AJ131,1,3)*$CB131</f>
        <v>#NAME?</v>
      </c>
      <c r="BH131" s="93" t="e">
        <f aca="false">IF(OR(BF131&lt;&gt;0,BG131&lt;&gt;0),xSPRDOPT($BW131,$BV131,$CG131,0,$BY131,$BX131,$BZ131,$AJ131,1,12)*$CB131,0)</f>
        <v>#NAME?</v>
      </c>
      <c r="BI131" s="93" t="e">
        <f aca="false">xSPRDOPT($BW131,$BV131,$CG131,2*LN(1+CA131/2),$BY131,$BX131,$BZ131,$AJ131,1,9)</f>
        <v>#NAME?</v>
      </c>
      <c r="BJ131" s="93" t="e">
        <f aca="false">xSPRDOPT($BW131,$BV131,$CG131,0,$BY131,$BX131,$BZ131,$AJ131,1,6)*$CB131</f>
        <v>#NAME?</v>
      </c>
      <c r="BK131" s="93" t="e">
        <f aca="false">xSPRDOPT($BW131,$BV131,$CG131,0,$BY131,$BX131,$BZ131,$AJ131,1,5)*$CB131</f>
        <v>#NAME?</v>
      </c>
      <c r="BL131" s="93" t="e">
        <f aca="false">xSPRDOPT(BW131,BV131,CG131,0,BY131,BX131,BZ131,AJ131,1,2)*CB131</f>
        <v>#NAME?</v>
      </c>
      <c r="BM131" s="93" t="e">
        <f aca="false">xSPRDOPT(BW131,BV131,CG131,0,BY131,BX131,BZ131,AJ131,1,1)*CB131</f>
        <v>#NAME?</v>
      </c>
      <c r="BN131" s="93" t="e">
        <f aca="false">IF(AH131&lt;&gt;0,xSPRDOPT($BW131,$BV131,$CG131,2*LN(1+CA131/2),$BY131,$BX131,$BZ131,$AJ131,1,8)+(AJ131/365.25)*CH131/AH131,0)</f>
        <v>#VALUE!</v>
      </c>
      <c r="BO131" s="93" t="e">
        <f aca="false">xSPRDOPT($BW131,$BV131,$CG131,0,$BY131,$BX131,$BZ131,$AJ131,1,0)</f>
        <v>#NAME?</v>
      </c>
      <c r="BP131" s="93"/>
      <c r="BQ131" s="93"/>
      <c r="BR131" s="93"/>
      <c r="BS131" s="101" t="e">
        <f aca="false">G131*AF131*AH131</f>
        <v>#VALUE!</v>
      </c>
      <c r="BV131" s="230" t="n">
        <v>4.40214035809837</v>
      </c>
      <c r="BW131" s="92" t="n">
        <v>4.4155</v>
      </c>
      <c r="BX131" s="93" t="n">
        <v>0.628251079270582</v>
      </c>
      <c r="BY131" s="93" t="n">
        <v>0.621945092170055</v>
      </c>
      <c r="BZ131" s="93" t="n">
        <v>0.99287864325662</v>
      </c>
      <c r="CA131" s="93" t="n">
        <v>0.068263969545907</v>
      </c>
      <c r="CB131" s="93" t="n">
        <v>0.987217950295506</v>
      </c>
      <c r="CC131" s="227" t="n">
        <v>-0.03</v>
      </c>
      <c r="CD131" s="227" t="n">
        <v>0.06</v>
      </c>
      <c r="CE131" s="227" t="n">
        <v>0.175</v>
      </c>
      <c r="CF131" s="227" t="n">
        <v>-0.0075</v>
      </c>
      <c r="CG131" s="227" t="n">
        <v>0.0192</v>
      </c>
      <c r="CH131" s="227" t="n">
        <v>3.06531173566755</v>
      </c>
      <c r="CI131" s="82" t="n">
        <v>4.248</v>
      </c>
    </row>
    <row r="132" customFormat="false" ht="12.75" hidden="false" customHeight="false" outlineLevel="0" collapsed="false">
      <c r="D132" s="83" t="e">
        <f aca="false">D131+AH131</f>
        <v>#VALUE!</v>
      </c>
      <c r="F132" s="84" t="e">
        <f aca="false">VLOOKUP(AG132,$AL$4:$AS$15,2)</f>
        <v>#VALUE!</v>
      </c>
      <c r="G132" s="84" t="e">
        <f aca="false">F132*$AU132</f>
        <v>#VALUE!</v>
      </c>
      <c r="H132" s="85" t="e">
        <f aca="false">(AL132+AM132+AN132)/(1-(AR132))</f>
        <v>#VALUE!</v>
      </c>
      <c r="I132" s="85" t="e">
        <f aca="false">(AL132+AO132+AP132)</f>
        <v>#VALUE!</v>
      </c>
      <c r="K132" s="85" t="e">
        <f aca="false">MAX(((I132-H132)-AQ132)*AH132*AU132,0)</f>
        <v>#VALUE!</v>
      </c>
      <c r="L132" s="220" t="e">
        <f aca="false">MAX(Q132-K132,0)</f>
        <v>#VALUE!</v>
      </c>
      <c r="M132" s="86"/>
      <c r="N132" s="231" t="e">
        <f aca="false">SQRT(($AX132^2*$AE132+$AW132^2*$AI132)/($AE132+$AI132))</f>
        <v>#VALUE!</v>
      </c>
      <c r="O132" s="231" t="e">
        <f aca="false">SQRT(($AY132^2*$AE132+$AW132^2*$AI132)/($AE132+$AI132))</f>
        <v>#VALUE!</v>
      </c>
      <c r="P132" s="94" t="e">
        <f aca="false">(VLOOKUP(AI132,CorrelationTwo,2)*(AW132^2)*AI132+VLOOKUP(D132,CorrelationOne,$AK$9)*AX132*AY132*AE132)/((AI132+AE132)*O132*N132)</f>
        <v>#VALUE!</v>
      </c>
      <c r="Q132" s="220" t="e">
        <f aca="false">xSPRDOPT(I132,H132,AQ132,0,O132,N132,P132,D132-$G$5,1,0)*AH132*AU132</f>
        <v>#VALUE!</v>
      </c>
      <c r="R132" s="223"/>
      <c r="S132" s="87" t="e">
        <f aca="false">xSPRDOPT(I132,H132,AQ132,AT132,O132,N132,P132,D132-$G$5,1,2)*AF132*F132*AH132</f>
        <v>#VALUE!</v>
      </c>
      <c r="T132" s="87" t="e">
        <f aca="false">xSPRDOPT(I132,H132,AQ132,AT132,O132,N132,P132,D132-$G$5,1,1)*AF132*F132*AH132</f>
        <v>#VALUE!</v>
      </c>
      <c r="U132" s="220"/>
      <c r="V132" s="224" t="e">
        <f aca="false">VLOOKUP($AG132,$AL$4:$AS$15,8)*AH132*AU132</f>
        <v>#VALUE!</v>
      </c>
      <c r="W132" s="224"/>
      <c r="X132" s="225" t="e">
        <f aca="false">((BM132*BC132)+(BL132*BB132))*AH132*F132</f>
        <v>#VALUE!</v>
      </c>
      <c r="Y132" s="225" t="e">
        <f aca="false">($F132*$AH132)*((($BG132/2)*($BC132)^2)+(($BF132/2)*($BB132)^2)+($BH132*$BC132*$BB132))</f>
        <v>#VALUE!</v>
      </c>
      <c r="Z132" s="225" t="e">
        <f aca="false">($BI132*$F132*$AH132*($G$5-$BV$5))/365.25</f>
        <v>#VALUE!</v>
      </c>
      <c r="AA132" s="225" t="e">
        <f aca="false">(($BK132*$BE132)+($BJ132*$BD132))*$F132*$AH132*$AF132</f>
        <v>#VALUE!</v>
      </c>
      <c r="AB132" s="225" t="e">
        <f aca="false">BN132*(AT132-CA132)*F132*AH132</f>
        <v>#VALUE!</v>
      </c>
      <c r="AC132" s="225" t="e">
        <f aca="false">BO132*CB132*F132*AH132*CA132*($G$5-$BV$5)/365.25</f>
        <v>#NAME?</v>
      </c>
      <c r="AE132" s="101" t="n">
        <v>15</v>
      </c>
      <c r="AF132" s="101" t="e">
        <f aca="false">IF(AND(D132&gt;=$G$7,D132&lt;=$G$8),1,0)</f>
        <v>#VALUE!</v>
      </c>
      <c r="AG132" s="101" t="e">
        <f aca="false">MONTH(D132)</f>
        <v>#VALUE!</v>
      </c>
      <c r="AH132" s="101" t="e">
        <f aca="false">(EOMONTH(D132,0)-EOMONTH(D132-DAY(D132),0))*AF132</f>
        <v>#VALUE!</v>
      </c>
      <c r="AI132" s="101" t="e">
        <f aca="false">AI131+AH131</f>
        <v>#VALUE!</v>
      </c>
      <c r="AJ132" s="101" t="e">
        <f aca="false">D132-$BV$5</f>
        <v>#VALUE!</v>
      </c>
      <c r="AK132" s="226" t="e">
        <f aca="false">((AL132+AM132+AN132)/(1-0.03))-(AL132+AM132+AN132)</f>
        <v>#VALUE!</v>
      </c>
      <c r="AL132" s="92" t="e">
        <f aca="false">VLOOKUP($D132,CurveTbl,$AK$4)</f>
        <v>#VALUE!</v>
      </c>
      <c r="AM132" s="227" t="e">
        <f aca="false">VLOOKUP($D132,CurveTbl,$AH$3)</f>
        <v>#VALUE!</v>
      </c>
      <c r="AN132" s="227" t="e">
        <f aca="false">VLOOKUP($D132,CurveTbl,$AH$4)+VLOOKUP($AG132,$AL$3:$AS$15,6)</f>
        <v>#VALUE!</v>
      </c>
      <c r="AO132" s="228" t="e">
        <f aca="false">VLOOKUP($D132,CurveTbl,$AH$5)</f>
        <v>#VALUE!</v>
      </c>
      <c r="AP132" s="227" t="e">
        <f aca="false">VLOOKUP($D132,CurveTbl,$AH$6)+VLOOKUP($AG132,$AL$3:$AS$15,7)</f>
        <v>#VALUE!</v>
      </c>
      <c r="AQ132" s="92" t="e">
        <f aca="false">VLOOKUP($AG132,$AL$4:$AS$15,3)+VLOOKUP($AG132,$AL$4:$AS$15,5)+($AH$10*VLOOKUP(D132,GRITable,2))</f>
        <v>#VALUE!</v>
      </c>
      <c r="AR132" s="93" t="e">
        <f aca="false">VLOOKUP($AG132,$AL$4:$AS$15,4)</f>
        <v>#VALUE!</v>
      </c>
      <c r="AS132" s="92" t="e">
        <f aca="false">(AL132+AM132+AN132)*AR132/(1-AR132)</f>
        <v>#VALUE!</v>
      </c>
      <c r="AT132" s="93" t="e">
        <f aca="false">VLOOKUP(D132,CurveTbl,$AK$6)</f>
        <v>#VALUE!</v>
      </c>
      <c r="AU132" s="93" t="e">
        <f aca="false">(1+$AT132/2)^(-2*($D132-$G$5)/365.25)*$AF132</f>
        <v>#VALUE!</v>
      </c>
      <c r="AV132" s="91" t="e">
        <f aca="false">ROUND(G132*AR132,0)</f>
        <v>#VALUE!</v>
      </c>
      <c r="AW132" s="93" t="e">
        <f aca="false">VLOOKUP($D132,CurveTbl,$AK$8)</f>
        <v>#VALUE!</v>
      </c>
      <c r="AX132" s="93" t="e">
        <f aca="false">VLOOKUP($D132,CurveTbl,$AH$7)</f>
        <v>#VALUE!</v>
      </c>
      <c r="AY132" s="93" t="e">
        <f aca="false">VLOOKUP($D132,CurveTbl,$AH$8)</f>
        <v>#VALUE!</v>
      </c>
      <c r="AZ132" s="93"/>
      <c r="BA132" s="229"/>
      <c r="BB132" s="227" t="e">
        <f aca="false">$H132-$BV132</f>
        <v>#VALUE!</v>
      </c>
      <c r="BC132" s="227" t="e">
        <f aca="false">I132-BW132</f>
        <v>#VALUE!</v>
      </c>
      <c r="BD132" s="93" t="e">
        <f aca="false">N132-BX132</f>
        <v>#VALUE!</v>
      </c>
      <c r="BE132" s="93" t="e">
        <f aca="false">O132-BY132</f>
        <v>#VALUE!</v>
      </c>
      <c r="BF132" s="93" t="e">
        <f aca="false">xSPRDOPT($BW132,$BV132,$CG132,0,$BY132,$BX132,$BZ132,$AJ132,1,4)*$CB132</f>
        <v>#NAME?</v>
      </c>
      <c r="BG132" s="93" t="e">
        <f aca="false">xSPRDOPT($BW132,$BV132,$CG132,0,$BY132,$BX132,$BZ132,$AJ132,1,3)*$CB132</f>
        <v>#NAME?</v>
      </c>
      <c r="BH132" s="93" t="e">
        <f aca="false">IF(OR(BF132&lt;&gt;0,BG132&lt;&gt;0),xSPRDOPT($BW132,$BV132,$CG132,0,$BY132,$BX132,$BZ132,$AJ132,1,12)*$CB132,0)</f>
        <v>#NAME?</v>
      </c>
      <c r="BI132" s="93" t="e">
        <f aca="false">xSPRDOPT($BW132,$BV132,$CG132,2*LN(1+CA132/2),$BY132,$BX132,$BZ132,$AJ132,1,9)</f>
        <v>#NAME?</v>
      </c>
      <c r="BJ132" s="93" t="e">
        <f aca="false">xSPRDOPT($BW132,$BV132,$CG132,0,$BY132,$BX132,$BZ132,$AJ132,1,6)*$CB132</f>
        <v>#NAME?</v>
      </c>
      <c r="BK132" s="93" t="e">
        <f aca="false">xSPRDOPT($BW132,$BV132,$CG132,0,$BY132,$BX132,$BZ132,$AJ132,1,5)*$CB132</f>
        <v>#NAME?</v>
      </c>
      <c r="BL132" s="93" t="e">
        <f aca="false">xSPRDOPT(BW132,BV132,CG132,0,BY132,BX132,BZ132,AJ132,1,2)*CB132</f>
        <v>#NAME?</v>
      </c>
      <c r="BM132" s="93" t="e">
        <f aca="false">xSPRDOPT(BW132,BV132,CG132,0,BY132,BX132,BZ132,AJ132,1,1)*CB132</f>
        <v>#NAME?</v>
      </c>
      <c r="BN132" s="93" t="e">
        <f aca="false">IF(AH132&lt;&gt;0,xSPRDOPT($BW132,$BV132,$CG132,2*LN(1+CA132/2),$BY132,$BX132,$BZ132,$AJ132,1,8)+(AJ132/365.25)*CH132/AH132,0)</f>
        <v>#VALUE!</v>
      </c>
      <c r="BO132" s="93" t="e">
        <f aca="false">xSPRDOPT($BW132,$BV132,$CG132,0,$BY132,$BX132,$BZ132,$AJ132,1,0)</f>
        <v>#NAME?</v>
      </c>
      <c r="BP132" s="93"/>
      <c r="BQ132" s="93"/>
      <c r="BR132" s="93"/>
      <c r="BS132" s="101" t="e">
        <f aca="false">G132*AF132*AH132</f>
        <v>#VALUE!</v>
      </c>
      <c r="BV132" s="230" t="n">
        <v>4.40214035809837</v>
      </c>
      <c r="BW132" s="92" t="n">
        <v>4.4155</v>
      </c>
      <c r="BX132" s="93" t="n">
        <v>0.628251079270582</v>
      </c>
      <c r="BY132" s="93" t="n">
        <v>0.621945092170055</v>
      </c>
      <c r="BZ132" s="93" t="n">
        <v>0.99287864325662</v>
      </c>
      <c r="CA132" s="93" t="n">
        <v>0.068263969545907</v>
      </c>
      <c r="CB132" s="93" t="n">
        <v>0.987217950295506</v>
      </c>
      <c r="CC132" s="227" t="n">
        <v>-0.03</v>
      </c>
      <c r="CD132" s="227" t="n">
        <v>0.06</v>
      </c>
      <c r="CE132" s="227" t="n">
        <v>0.175</v>
      </c>
      <c r="CF132" s="227" t="n">
        <v>-0.0075</v>
      </c>
      <c r="CG132" s="227" t="n">
        <v>0.0192</v>
      </c>
      <c r="CH132" s="227" t="n">
        <v>3.06531173566755</v>
      </c>
      <c r="CI132" s="82" t="n">
        <v>4.248</v>
      </c>
    </row>
    <row r="133" customFormat="false" ht="12.75" hidden="false" customHeight="false" outlineLevel="0" collapsed="false">
      <c r="D133" s="83" t="e">
        <f aca="false">D132+AH132</f>
        <v>#VALUE!</v>
      </c>
      <c r="F133" s="84" t="e">
        <f aca="false">VLOOKUP(AG133,$AL$4:$AS$15,2)</f>
        <v>#VALUE!</v>
      </c>
      <c r="G133" s="84" t="e">
        <f aca="false">F133*$AU133</f>
        <v>#VALUE!</v>
      </c>
      <c r="H133" s="85" t="e">
        <f aca="false">(AL133+AM133+AN133)/(1-(AR133))</f>
        <v>#VALUE!</v>
      </c>
      <c r="I133" s="85" t="e">
        <f aca="false">(AL133+AO133+AP133)</f>
        <v>#VALUE!</v>
      </c>
      <c r="K133" s="85" t="e">
        <f aca="false">MAX(((I133-H133)-AQ133)*AH133*AU133,0)</f>
        <v>#VALUE!</v>
      </c>
      <c r="L133" s="220" t="e">
        <f aca="false">MAX(Q133-K133,0)</f>
        <v>#VALUE!</v>
      </c>
      <c r="M133" s="86"/>
      <c r="N133" s="231" t="e">
        <f aca="false">SQRT(($AX133^2*$AE133+$AW133^2*$AI133)/($AE133+$AI133))</f>
        <v>#VALUE!</v>
      </c>
      <c r="O133" s="231" t="e">
        <f aca="false">SQRT(($AY133^2*$AE133+$AW133^2*$AI133)/($AE133+$AI133))</f>
        <v>#VALUE!</v>
      </c>
      <c r="P133" s="94" t="e">
        <f aca="false">(VLOOKUP(AI133,CorrelationTwo,2)*(AW133^2)*AI133+VLOOKUP(D133,CorrelationOne,$AK$9)*AX133*AY133*AE133)/((AI133+AE133)*O133*N133)</f>
        <v>#VALUE!</v>
      </c>
      <c r="Q133" s="220" t="e">
        <f aca="false">xSPRDOPT(I133,H133,AQ133,0,O133,N133,P133,D133-$G$5,1,0)*AH133*AU133</f>
        <v>#VALUE!</v>
      </c>
      <c r="R133" s="223"/>
      <c r="S133" s="87" t="e">
        <f aca="false">xSPRDOPT(I133,H133,AQ133,AT133,O133,N133,P133,D133-$G$5,1,2)*AF133*F133*AH133</f>
        <v>#VALUE!</v>
      </c>
      <c r="T133" s="87" t="e">
        <f aca="false">xSPRDOPT(I133,H133,AQ133,AT133,O133,N133,P133,D133-$G$5,1,1)*AF133*F133*AH133</f>
        <v>#VALUE!</v>
      </c>
      <c r="U133" s="220"/>
      <c r="V133" s="224" t="e">
        <f aca="false">VLOOKUP($AG133,$AL$4:$AS$15,8)*AH133*AU133</f>
        <v>#VALUE!</v>
      </c>
      <c r="W133" s="224"/>
      <c r="X133" s="225" t="e">
        <f aca="false">((BM133*BC133)+(BL133*BB133))*AH133*F133</f>
        <v>#VALUE!</v>
      </c>
      <c r="Y133" s="225" t="e">
        <f aca="false">($F133*$AH133)*((($BG133/2)*($BC133)^2)+(($BF133/2)*($BB133)^2)+($BH133*$BC133*$BB133))</f>
        <v>#VALUE!</v>
      </c>
      <c r="Z133" s="225" t="e">
        <f aca="false">($BI133*$F133*$AH133*($G$5-$BV$5))/365.25</f>
        <v>#VALUE!</v>
      </c>
      <c r="AA133" s="225" t="e">
        <f aca="false">(($BK133*$BE133)+($BJ133*$BD133))*$F133*$AH133*$AF133</f>
        <v>#VALUE!</v>
      </c>
      <c r="AB133" s="225" t="e">
        <f aca="false">BN133*(AT133-CA133)*F133*AH133</f>
        <v>#VALUE!</v>
      </c>
      <c r="AC133" s="225" t="e">
        <f aca="false">BO133*CB133*F133*AH133*CA133*($G$5-$BV$5)/365.25</f>
        <v>#NAME?</v>
      </c>
      <c r="AE133" s="101" t="n">
        <v>15</v>
      </c>
      <c r="AF133" s="101" t="e">
        <f aca="false">IF(AND(D133&gt;=$G$7,D133&lt;=$G$8),1,0)</f>
        <v>#VALUE!</v>
      </c>
      <c r="AG133" s="101" t="e">
        <f aca="false">MONTH(D133)</f>
        <v>#VALUE!</v>
      </c>
      <c r="AH133" s="101" t="e">
        <f aca="false">(EOMONTH(D133,0)-EOMONTH(D133-DAY(D133),0))*AF133</f>
        <v>#VALUE!</v>
      </c>
      <c r="AI133" s="101" t="e">
        <f aca="false">AI132+AH132</f>
        <v>#VALUE!</v>
      </c>
      <c r="AJ133" s="101" t="e">
        <f aca="false">D133-$BV$5</f>
        <v>#VALUE!</v>
      </c>
      <c r="AK133" s="226" t="e">
        <f aca="false">((AL133+AM133+AN133)/(1-0.03))-(AL133+AM133+AN133)</f>
        <v>#VALUE!</v>
      </c>
      <c r="AL133" s="92" t="e">
        <f aca="false">VLOOKUP($D133,CurveTbl,$AK$4)</f>
        <v>#VALUE!</v>
      </c>
      <c r="AM133" s="227" t="e">
        <f aca="false">VLOOKUP($D133,CurveTbl,$AH$3)</f>
        <v>#VALUE!</v>
      </c>
      <c r="AN133" s="227" t="e">
        <f aca="false">VLOOKUP($D133,CurveTbl,$AH$4)+VLOOKUP($AG133,$AL$3:$AS$15,6)</f>
        <v>#VALUE!</v>
      </c>
      <c r="AO133" s="228" t="e">
        <f aca="false">VLOOKUP($D133,CurveTbl,$AH$5)</f>
        <v>#VALUE!</v>
      </c>
      <c r="AP133" s="227" t="e">
        <f aca="false">VLOOKUP($D133,CurveTbl,$AH$6)+VLOOKUP($AG133,$AL$3:$AS$15,7)</f>
        <v>#VALUE!</v>
      </c>
      <c r="AQ133" s="92" t="e">
        <f aca="false">VLOOKUP($AG133,$AL$4:$AS$15,3)+VLOOKUP($AG133,$AL$4:$AS$15,5)+($AH$10*VLOOKUP(D133,GRITable,2))</f>
        <v>#VALUE!</v>
      </c>
      <c r="AR133" s="93" t="e">
        <f aca="false">VLOOKUP($AG133,$AL$4:$AS$15,4)</f>
        <v>#VALUE!</v>
      </c>
      <c r="AS133" s="92" t="e">
        <f aca="false">(AL133+AM133+AN133)*AR133/(1-AR133)</f>
        <v>#VALUE!</v>
      </c>
      <c r="AT133" s="93" t="e">
        <f aca="false">VLOOKUP(D133,CurveTbl,$AK$6)</f>
        <v>#VALUE!</v>
      </c>
      <c r="AU133" s="93" t="e">
        <f aca="false">(1+$AT133/2)^(-2*($D133-$G$5)/365.25)*$AF133</f>
        <v>#VALUE!</v>
      </c>
      <c r="AV133" s="91" t="e">
        <f aca="false">ROUND(G133*AR133,0)</f>
        <v>#VALUE!</v>
      </c>
      <c r="AW133" s="93" t="e">
        <f aca="false">VLOOKUP($D133,CurveTbl,$AK$8)</f>
        <v>#VALUE!</v>
      </c>
      <c r="AX133" s="93" t="e">
        <f aca="false">VLOOKUP($D133,CurveTbl,$AH$7)</f>
        <v>#VALUE!</v>
      </c>
      <c r="AY133" s="93" t="e">
        <f aca="false">VLOOKUP($D133,CurveTbl,$AH$8)</f>
        <v>#VALUE!</v>
      </c>
      <c r="AZ133" s="93"/>
      <c r="BA133" s="229"/>
      <c r="BB133" s="227" t="e">
        <f aca="false">$H133-$BV133</f>
        <v>#VALUE!</v>
      </c>
      <c r="BC133" s="227" t="e">
        <f aca="false">I133-BW133</f>
        <v>#VALUE!</v>
      </c>
      <c r="BD133" s="93" t="e">
        <f aca="false">N133-BX133</f>
        <v>#VALUE!</v>
      </c>
      <c r="BE133" s="93" t="e">
        <f aca="false">O133-BY133</f>
        <v>#VALUE!</v>
      </c>
      <c r="BF133" s="93" t="e">
        <f aca="false">xSPRDOPT($BW133,$BV133,$CG133,0,$BY133,$BX133,$BZ133,$AJ133,1,4)*$CB133</f>
        <v>#NAME?</v>
      </c>
      <c r="BG133" s="93" t="e">
        <f aca="false">xSPRDOPT($BW133,$BV133,$CG133,0,$BY133,$BX133,$BZ133,$AJ133,1,3)*$CB133</f>
        <v>#NAME?</v>
      </c>
      <c r="BH133" s="93" t="e">
        <f aca="false">IF(OR(BF133&lt;&gt;0,BG133&lt;&gt;0),xSPRDOPT($BW133,$BV133,$CG133,0,$BY133,$BX133,$BZ133,$AJ133,1,12)*$CB133,0)</f>
        <v>#NAME?</v>
      </c>
      <c r="BI133" s="93" t="e">
        <f aca="false">xSPRDOPT($BW133,$BV133,$CG133,2*LN(1+CA133/2),$BY133,$BX133,$BZ133,$AJ133,1,9)</f>
        <v>#NAME?</v>
      </c>
      <c r="BJ133" s="93" t="e">
        <f aca="false">xSPRDOPT($BW133,$BV133,$CG133,0,$BY133,$BX133,$BZ133,$AJ133,1,6)*$CB133</f>
        <v>#NAME?</v>
      </c>
      <c r="BK133" s="93" t="e">
        <f aca="false">xSPRDOPT($BW133,$BV133,$CG133,0,$BY133,$BX133,$BZ133,$AJ133,1,5)*$CB133</f>
        <v>#NAME?</v>
      </c>
      <c r="BL133" s="93" t="e">
        <f aca="false">xSPRDOPT(BW133,BV133,CG133,0,BY133,BX133,BZ133,AJ133,1,2)*CB133</f>
        <v>#NAME?</v>
      </c>
      <c r="BM133" s="93" t="e">
        <f aca="false">xSPRDOPT(BW133,BV133,CG133,0,BY133,BX133,BZ133,AJ133,1,1)*CB133</f>
        <v>#NAME?</v>
      </c>
      <c r="BN133" s="93" t="e">
        <f aca="false">IF(AH133&lt;&gt;0,xSPRDOPT($BW133,$BV133,$CG133,2*LN(1+CA133/2),$BY133,$BX133,$BZ133,$AJ133,1,8)+(AJ133/365.25)*CH133/AH133,0)</f>
        <v>#VALUE!</v>
      </c>
      <c r="BO133" s="93" t="e">
        <f aca="false">xSPRDOPT($BW133,$BV133,$CG133,0,$BY133,$BX133,$BZ133,$AJ133,1,0)</f>
        <v>#NAME?</v>
      </c>
      <c r="BP133" s="93"/>
      <c r="BQ133" s="93"/>
      <c r="BR133" s="93"/>
      <c r="BS133" s="101" t="e">
        <f aca="false">G133*AF133*AH133</f>
        <v>#VALUE!</v>
      </c>
      <c r="BV133" s="230" t="n">
        <v>4.40214035809837</v>
      </c>
      <c r="BW133" s="92" t="n">
        <v>4.4155</v>
      </c>
      <c r="BX133" s="93" t="n">
        <v>0.628251079270582</v>
      </c>
      <c r="BY133" s="93" t="n">
        <v>0.621945092170055</v>
      </c>
      <c r="BZ133" s="93" t="n">
        <v>0.99287864325662</v>
      </c>
      <c r="CA133" s="93" t="n">
        <v>0.068263969545907</v>
      </c>
      <c r="CB133" s="93" t="n">
        <v>0.987217950295506</v>
      </c>
      <c r="CC133" s="227" t="n">
        <v>-0.03</v>
      </c>
      <c r="CD133" s="227" t="n">
        <v>0.06</v>
      </c>
      <c r="CE133" s="227" t="n">
        <v>0.175</v>
      </c>
      <c r="CF133" s="227" t="n">
        <v>-0.0075</v>
      </c>
      <c r="CG133" s="227" t="n">
        <v>0.0192</v>
      </c>
      <c r="CH133" s="227" t="n">
        <v>3.06531173566755</v>
      </c>
      <c r="CI133" s="82" t="n">
        <v>4.248</v>
      </c>
    </row>
    <row r="134" customFormat="false" ht="12.75" hidden="false" customHeight="false" outlineLevel="0" collapsed="false">
      <c r="D134" s="83" t="e">
        <f aca="false">D133+AH133</f>
        <v>#VALUE!</v>
      </c>
      <c r="F134" s="84" t="e">
        <f aca="false">VLOOKUP(AG134,$AL$4:$AS$15,2)</f>
        <v>#VALUE!</v>
      </c>
      <c r="G134" s="84" t="e">
        <f aca="false">F134*$AU134</f>
        <v>#VALUE!</v>
      </c>
      <c r="H134" s="85" t="e">
        <f aca="false">(AL134+AM134+AN134)/(1-(AR134))</f>
        <v>#VALUE!</v>
      </c>
      <c r="I134" s="85" t="e">
        <f aca="false">(AL134+AO134+AP134)</f>
        <v>#VALUE!</v>
      </c>
      <c r="K134" s="85" t="e">
        <f aca="false">MAX(((I134-H134)-AQ134)*AH134*AU134,0)</f>
        <v>#VALUE!</v>
      </c>
      <c r="L134" s="220" t="e">
        <f aca="false">MAX(Q134-K134,0)</f>
        <v>#VALUE!</v>
      </c>
      <c r="M134" s="86"/>
      <c r="N134" s="231" t="e">
        <f aca="false">SQRT(($AX134^2*$AE134+$AW134^2*$AI134)/($AE134+$AI134))</f>
        <v>#VALUE!</v>
      </c>
      <c r="O134" s="231" t="e">
        <f aca="false">SQRT(($AY134^2*$AE134+$AW134^2*$AI134)/($AE134+$AI134))</f>
        <v>#VALUE!</v>
      </c>
      <c r="P134" s="94" t="e">
        <f aca="false">(VLOOKUP(AI134,CorrelationTwo,2)*(AW134^2)*AI134+VLOOKUP(D134,CorrelationOne,$AK$9)*AX134*AY134*AE134)/((AI134+AE134)*O134*N134)</f>
        <v>#VALUE!</v>
      </c>
      <c r="Q134" s="220" t="e">
        <f aca="false">xSPRDOPT(I134,H134,AQ134,0,O134,N134,P134,D134-$G$5,1,0)*AH134*AU134</f>
        <v>#VALUE!</v>
      </c>
      <c r="R134" s="223"/>
      <c r="S134" s="87" t="e">
        <f aca="false">xSPRDOPT(I134,H134,AQ134,AT134,O134,N134,P134,D134-$G$5,1,2)*AF134*F134*AH134</f>
        <v>#VALUE!</v>
      </c>
      <c r="T134" s="87" t="e">
        <f aca="false">xSPRDOPT(I134,H134,AQ134,AT134,O134,N134,P134,D134-$G$5,1,1)*AF134*F134*AH134</f>
        <v>#VALUE!</v>
      </c>
      <c r="U134" s="220"/>
      <c r="V134" s="224" t="e">
        <f aca="false">VLOOKUP($AG134,$AL$4:$AS$15,8)*AH134*AU134</f>
        <v>#VALUE!</v>
      </c>
      <c r="W134" s="224"/>
      <c r="X134" s="225" t="e">
        <f aca="false">((BM134*BC134)+(BL134*BB134))*AH134*F134</f>
        <v>#VALUE!</v>
      </c>
      <c r="Y134" s="225" t="e">
        <f aca="false">($F134*$AH134)*((($BG134/2)*($BC134)^2)+(($BF134/2)*($BB134)^2)+($BH134*$BC134*$BB134))</f>
        <v>#VALUE!</v>
      </c>
      <c r="Z134" s="225" t="e">
        <f aca="false">($BI134*$F134*$AH134*($G$5-$BV$5))/365.25</f>
        <v>#VALUE!</v>
      </c>
      <c r="AA134" s="225" t="e">
        <f aca="false">(($BK134*$BE134)+($BJ134*$BD134))*$F134*$AH134*$AF134</f>
        <v>#VALUE!</v>
      </c>
      <c r="AB134" s="225" t="e">
        <f aca="false">BN134*(AT134-CA134)*F134*AH134</f>
        <v>#VALUE!</v>
      </c>
      <c r="AC134" s="225" t="e">
        <f aca="false">BO134*CB134*F134*AH134*CA134*($G$5-$BV$5)/365.25</f>
        <v>#NAME?</v>
      </c>
      <c r="AE134" s="101" t="n">
        <v>15</v>
      </c>
      <c r="AF134" s="101" t="e">
        <f aca="false">IF(AND(D134&gt;=$G$7,D134&lt;=$G$8),1,0)</f>
        <v>#VALUE!</v>
      </c>
      <c r="AG134" s="101" t="e">
        <f aca="false">MONTH(D134)</f>
        <v>#VALUE!</v>
      </c>
      <c r="AH134" s="101" t="e">
        <f aca="false">(EOMONTH(D134,0)-EOMONTH(D134-DAY(D134),0))*AF134</f>
        <v>#VALUE!</v>
      </c>
      <c r="AI134" s="101" t="e">
        <f aca="false">AI133+AH133</f>
        <v>#VALUE!</v>
      </c>
      <c r="AJ134" s="101" t="e">
        <f aca="false">D134-$BV$5</f>
        <v>#VALUE!</v>
      </c>
      <c r="AK134" s="226" t="e">
        <f aca="false">((AL134+AM134+AN134)/(1-0.03))-(AL134+AM134+AN134)</f>
        <v>#VALUE!</v>
      </c>
      <c r="AL134" s="92" t="e">
        <f aca="false">VLOOKUP($D134,CurveTbl,$AK$4)</f>
        <v>#VALUE!</v>
      </c>
      <c r="AM134" s="227" t="e">
        <f aca="false">VLOOKUP($D134,CurveTbl,$AH$3)</f>
        <v>#VALUE!</v>
      </c>
      <c r="AN134" s="227" t="e">
        <f aca="false">VLOOKUP($D134,CurveTbl,$AH$4)+VLOOKUP($AG134,$AL$3:$AS$15,6)</f>
        <v>#VALUE!</v>
      </c>
      <c r="AO134" s="228" t="e">
        <f aca="false">VLOOKUP($D134,CurveTbl,$AH$5)</f>
        <v>#VALUE!</v>
      </c>
      <c r="AP134" s="227" t="e">
        <f aca="false">VLOOKUP($D134,CurveTbl,$AH$6)+VLOOKUP($AG134,$AL$3:$AS$15,7)</f>
        <v>#VALUE!</v>
      </c>
      <c r="AQ134" s="92" t="e">
        <f aca="false">VLOOKUP($AG134,$AL$4:$AS$15,3)+VLOOKUP($AG134,$AL$4:$AS$15,5)+($AH$10*VLOOKUP(D134,GRITable,2))</f>
        <v>#VALUE!</v>
      </c>
      <c r="AR134" s="93" t="e">
        <f aca="false">VLOOKUP($AG134,$AL$4:$AS$15,4)</f>
        <v>#VALUE!</v>
      </c>
      <c r="AS134" s="92" t="e">
        <f aca="false">(AL134+AM134+AN134)*AR134/(1-AR134)</f>
        <v>#VALUE!</v>
      </c>
      <c r="AT134" s="93" t="e">
        <f aca="false">VLOOKUP(D134,CurveTbl,$AK$6)</f>
        <v>#VALUE!</v>
      </c>
      <c r="AU134" s="93" t="e">
        <f aca="false">(1+$AT134/2)^(-2*($D134-$G$5)/365.25)*$AF134</f>
        <v>#VALUE!</v>
      </c>
      <c r="AV134" s="91" t="e">
        <f aca="false">ROUND(G134*AR134,0)</f>
        <v>#VALUE!</v>
      </c>
      <c r="AW134" s="93" t="e">
        <f aca="false">VLOOKUP($D134,CurveTbl,$AK$8)</f>
        <v>#VALUE!</v>
      </c>
      <c r="AX134" s="93" t="e">
        <f aca="false">VLOOKUP($D134,CurveTbl,$AH$7)</f>
        <v>#VALUE!</v>
      </c>
      <c r="AY134" s="93" t="e">
        <f aca="false">VLOOKUP($D134,CurveTbl,$AH$8)</f>
        <v>#VALUE!</v>
      </c>
      <c r="AZ134" s="93"/>
      <c r="BA134" s="229"/>
      <c r="BB134" s="227" t="e">
        <f aca="false">$H134-$BV134</f>
        <v>#VALUE!</v>
      </c>
      <c r="BC134" s="227" t="e">
        <f aca="false">I134-BW134</f>
        <v>#VALUE!</v>
      </c>
      <c r="BD134" s="93" t="e">
        <f aca="false">N134-BX134</f>
        <v>#VALUE!</v>
      </c>
      <c r="BE134" s="93" t="e">
        <f aca="false">O134-BY134</f>
        <v>#VALUE!</v>
      </c>
      <c r="BF134" s="93" t="e">
        <f aca="false">xSPRDOPT($BW134,$BV134,$CG134,0,$BY134,$BX134,$BZ134,$AJ134,1,4)*$CB134</f>
        <v>#NAME?</v>
      </c>
      <c r="BG134" s="93" t="e">
        <f aca="false">xSPRDOPT($BW134,$BV134,$CG134,0,$BY134,$BX134,$BZ134,$AJ134,1,3)*$CB134</f>
        <v>#NAME?</v>
      </c>
      <c r="BH134" s="93" t="e">
        <f aca="false">IF(OR(BF134&lt;&gt;0,BG134&lt;&gt;0),xSPRDOPT($BW134,$BV134,$CG134,0,$BY134,$BX134,$BZ134,$AJ134,1,12)*$CB134,0)</f>
        <v>#NAME?</v>
      </c>
      <c r="BI134" s="93" t="e">
        <f aca="false">xSPRDOPT($BW134,$BV134,$CG134,2*LN(1+CA134/2),$BY134,$BX134,$BZ134,$AJ134,1,9)</f>
        <v>#NAME?</v>
      </c>
      <c r="BJ134" s="93" t="e">
        <f aca="false">xSPRDOPT($BW134,$BV134,$CG134,0,$BY134,$BX134,$BZ134,$AJ134,1,6)*$CB134</f>
        <v>#NAME?</v>
      </c>
      <c r="BK134" s="93" t="e">
        <f aca="false">xSPRDOPT($BW134,$BV134,$CG134,0,$BY134,$BX134,$BZ134,$AJ134,1,5)*$CB134</f>
        <v>#NAME?</v>
      </c>
      <c r="BL134" s="93" t="e">
        <f aca="false">xSPRDOPT(BW134,BV134,CG134,0,BY134,BX134,BZ134,AJ134,1,2)*CB134</f>
        <v>#NAME?</v>
      </c>
      <c r="BM134" s="93" t="e">
        <f aca="false">xSPRDOPT(BW134,BV134,CG134,0,BY134,BX134,BZ134,AJ134,1,1)*CB134</f>
        <v>#NAME?</v>
      </c>
      <c r="BN134" s="93" t="e">
        <f aca="false">IF(AH134&lt;&gt;0,xSPRDOPT($BW134,$BV134,$CG134,2*LN(1+CA134/2),$BY134,$BX134,$BZ134,$AJ134,1,8)+(AJ134/365.25)*CH134/AH134,0)</f>
        <v>#VALUE!</v>
      </c>
      <c r="BO134" s="93" t="e">
        <f aca="false">xSPRDOPT($BW134,$BV134,$CG134,0,$BY134,$BX134,$BZ134,$AJ134,1,0)</f>
        <v>#NAME?</v>
      </c>
      <c r="BP134" s="93"/>
      <c r="BQ134" s="93"/>
      <c r="BR134" s="93"/>
      <c r="BS134" s="101" t="e">
        <f aca="false">G134*AF134*AH134</f>
        <v>#VALUE!</v>
      </c>
      <c r="BV134" s="230" t="n">
        <v>4.40214035809837</v>
      </c>
      <c r="BW134" s="92" t="n">
        <v>4.4155</v>
      </c>
      <c r="BX134" s="93" t="n">
        <v>0.628251079270582</v>
      </c>
      <c r="BY134" s="93" t="n">
        <v>0.621945092170055</v>
      </c>
      <c r="BZ134" s="93" t="n">
        <v>0.99287864325662</v>
      </c>
      <c r="CA134" s="93" t="n">
        <v>0.068263969545907</v>
      </c>
      <c r="CB134" s="93" t="n">
        <v>0.987217950295506</v>
      </c>
      <c r="CC134" s="227" t="n">
        <v>-0.03</v>
      </c>
      <c r="CD134" s="227" t="n">
        <v>0.06</v>
      </c>
      <c r="CE134" s="227" t="n">
        <v>0.175</v>
      </c>
      <c r="CF134" s="227" t="n">
        <v>-0.0075</v>
      </c>
      <c r="CG134" s="227" t="n">
        <v>0.0192</v>
      </c>
      <c r="CH134" s="227" t="n">
        <v>3.06531173566755</v>
      </c>
      <c r="CI134" s="82" t="n">
        <v>4.248</v>
      </c>
    </row>
    <row r="135" customFormat="false" ht="12.75" hidden="false" customHeight="false" outlineLevel="0" collapsed="false">
      <c r="D135" s="83" t="e">
        <f aca="false">D134+AH134</f>
        <v>#VALUE!</v>
      </c>
      <c r="F135" s="84" t="e">
        <f aca="false">VLOOKUP(AG135,$AL$4:$AS$15,2)</f>
        <v>#VALUE!</v>
      </c>
      <c r="G135" s="84" t="e">
        <f aca="false">F135*$AU135</f>
        <v>#VALUE!</v>
      </c>
      <c r="H135" s="85" t="e">
        <f aca="false">(AL135+AM135+AN135)/(1-(AR135))</f>
        <v>#VALUE!</v>
      </c>
      <c r="I135" s="85" t="e">
        <f aca="false">(AL135+AO135+AP135)</f>
        <v>#VALUE!</v>
      </c>
      <c r="K135" s="85" t="e">
        <f aca="false">MAX(((I135-H135)-AQ135)*AH135*AU135,0)</f>
        <v>#VALUE!</v>
      </c>
      <c r="L135" s="220" t="e">
        <f aca="false">MAX(Q135-K135,0)</f>
        <v>#VALUE!</v>
      </c>
      <c r="M135" s="86"/>
      <c r="N135" s="231" t="e">
        <f aca="false">SQRT(($AX135^2*$AE135+$AW135^2*$AI135)/($AE135+$AI135))</f>
        <v>#VALUE!</v>
      </c>
      <c r="O135" s="231" t="e">
        <f aca="false">SQRT(($AY135^2*$AE135+$AW135^2*$AI135)/($AE135+$AI135))</f>
        <v>#VALUE!</v>
      </c>
      <c r="P135" s="94" t="e">
        <f aca="false">(VLOOKUP(AI135,CorrelationTwo,2)*(AW135^2)*AI135+VLOOKUP(D135,CorrelationOne,$AK$9)*AX135*AY135*AE135)/((AI135+AE135)*O135*N135)</f>
        <v>#VALUE!</v>
      </c>
      <c r="Q135" s="220" t="e">
        <f aca="false">xSPRDOPT(I135,H135,AQ135,0,O135,N135,P135,D135-$G$5,1,0)*AH135*AU135</f>
        <v>#VALUE!</v>
      </c>
      <c r="R135" s="223"/>
      <c r="S135" s="87" t="e">
        <f aca="false">xSPRDOPT(I135,H135,AQ135,AT135,O135,N135,P135,D135-$G$5,1,2)*AF135*F135*AH135</f>
        <v>#VALUE!</v>
      </c>
      <c r="T135" s="87" t="e">
        <f aca="false">xSPRDOPT(I135,H135,AQ135,AT135,O135,N135,P135,D135-$G$5,1,1)*AF135*F135*AH135</f>
        <v>#VALUE!</v>
      </c>
      <c r="U135" s="220"/>
      <c r="V135" s="224" t="e">
        <f aca="false">VLOOKUP($AG135,$AL$4:$AS$15,8)*AH135*AU135</f>
        <v>#VALUE!</v>
      </c>
      <c r="W135" s="224"/>
      <c r="X135" s="225" t="e">
        <f aca="false">((BM135*BC135)+(BL135*BB135))*AH135*F135</f>
        <v>#VALUE!</v>
      </c>
      <c r="Y135" s="225" t="e">
        <f aca="false">($F135*$AH135)*((($BG135/2)*($BC135)^2)+(($BF135/2)*($BB135)^2)+($BH135*$BC135*$BB135))</f>
        <v>#VALUE!</v>
      </c>
      <c r="Z135" s="225" t="e">
        <f aca="false">($BI135*$F135*$AH135*($G$5-$BV$5))/365.25</f>
        <v>#VALUE!</v>
      </c>
      <c r="AA135" s="225" t="e">
        <f aca="false">(($BK135*$BE135)+($BJ135*$BD135))*$F135*$AH135*$AF135</f>
        <v>#VALUE!</v>
      </c>
      <c r="AB135" s="225" t="e">
        <f aca="false">BN135*(AT135-CA135)*F135*AH135</f>
        <v>#VALUE!</v>
      </c>
      <c r="AC135" s="225" t="e">
        <f aca="false">BO135*CB135*F135*AH135*CA135*($G$5-$BV$5)/365.25</f>
        <v>#NAME?</v>
      </c>
      <c r="AE135" s="101" t="n">
        <v>15</v>
      </c>
      <c r="AF135" s="101" t="e">
        <f aca="false">IF(AND(D135&gt;=$G$7,D135&lt;=$G$8),1,0)</f>
        <v>#VALUE!</v>
      </c>
      <c r="AG135" s="101" t="e">
        <f aca="false">MONTH(D135)</f>
        <v>#VALUE!</v>
      </c>
      <c r="AH135" s="101" t="e">
        <f aca="false">(EOMONTH(D135,0)-EOMONTH(D135-DAY(D135),0))*AF135</f>
        <v>#VALUE!</v>
      </c>
      <c r="AI135" s="101" t="e">
        <f aca="false">AI134+AH134</f>
        <v>#VALUE!</v>
      </c>
      <c r="AJ135" s="101" t="e">
        <f aca="false">D135-$BV$5</f>
        <v>#VALUE!</v>
      </c>
      <c r="AK135" s="226" t="e">
        <f aca="false">((AL135+AM135+AN135)/(1-0.03))-(AL135+AM135+AN135)</f>
        <v>#VALUE!</v>
      </c>
      <c r="AL135" s="92" t="e">
        <f aca="false">VLOOKUP($D135,CurveTbl,$AK$4)</f>
        <v>#VALUE!</v>
      </c>
      <c r="AM135" s="227" t="e">
        <f aca="false">VLOOKUP($D135,CurveTbl,$AH$3)</f>
        <v>#VALUE!</v>
      </c>
      <c r="AN135" s="227" t="e">
        <f aca="false">VLOOKUP($D135,CurveTbl,$AH$4)+VLOOKUP($AG135,$AL$3:$AS$15,6)</f>
        <v>#VALUE!</v>
      </c>
      <c r="AO135" s="228" t="e">
        <f aca="false">VLOOKUP($D135,CurveTbl,$AH$5)</f>
        <v>#VALUE!</v>
      </c>
      <c r="AP135" s="227" t="e">
        <f aca="false">VLOOKUP($D135,CurveTbl,$AH$6)+VLOOKUP($AG135,$AL$3:$AS$15,7)</f>
        <v>#VALUE!</v>
      </c>
      <c r="AQ135" s="92" t="e">
        <f aca="false">VLOOKUP($AG135,$AL$4:$AS$15,3)+VLOOKUP($AG135,$AL$4:$AS$15,5)+($AH$10*VLOOKUP(D135,GRITable,2))</f>
        <v>#VALUE!</v>
      </c>
      <c r="AR135" s="93" t="e">
        <f aca="false">VLOOKUP($AG135,$AL$4:$AS$15,4)</f>
        <v>#VALUE!</v>
      </c>
      <c r="AS135" s="92" t="e">
        <f aca="false">(AL135+AM135+AN135)*AR135/(1-AR135)</f>
        <v>#VALUE!</v>
      </c>
      <c r="AT135" s="93" t="e">
        <f aca="false">VLOOKUP(D135,CurveTbl,$AK$6)</f>
        <v>#VALUE!</v>
      </c>
      <c r="AU135" s="93" t="e">
        <f aca="false">(1+$AT135/2)^(-2*($D135-$G$5)/365.25)*$AF135</f>
        <v>#VALUE!</v>
      </c>
      <c r="AV135" s="91" t="e">
        <f aca="false">ROUND(G135*AR135,0)</f>
        <v>#VALUE!</v>
      </c>
      <c r="AW135" s="93" t="e">
        <f aca="false">VLOOKUP($D135,CurveTbl,$AK$8)</f>
        <v>#VALUE!</v>
      </c>
      <c r="AX135" s="93" t="e">
        <f aca="false">VLOOKUP($D135,CurveTbl,$AH$7)</f>
        <v>#VALUE!</v>
      </c>
      <c r="AY135" s="93" t="e">
        <f aca="false">VLOOKUP($D135,CurveTbl,$AH$8)</f>
        <v>#VALUE!</v>
      </c>
      <c r="AZ135" s="93"/>
      <c r="BA135" s="229"/>
      <c r="BB135" s="227" t="e">
        <f aca="false">$H135-$BV135</f>
        <v>#VALUE!</v>
      </c>
      <c r="BC135" s="227" t="e">
        <f aca="false">I135-BW135</f>
        <v>#VALUE!</v>
      </c>
      <c r="BD135" s="93" t="e">
        <f aca="false">N135-BX135</f>
        <v>#VALUE!</v>
      </c>
      <c r="BE135" s="93" t="e">
        <f aca="false">O135-BY135</f>
        <v>#VALUE!</v>
      </c>
      <c r="BF135" s="93" t="e">
        <f aca="false">xSPRDOPT($BW135,$BV135,$CG135,0,$BY135,$BX135,$BZ135,$AJ135,1,4)*$CB135</f>
        <v>#NAME?</v>
      </c>
      <c r="BG135" s="93" t="e">
        <f aca="false">xSPRDOPT($BW135,$BV135,$CG135,0,$BY135,$BX135,$BZ135,$AJ135,1,3)*$CB135</f>
        <v>#NAME?</v>
      </c>
      <c r="BH135" s="93" t="e">
        <f aca="false">IF(OR(BF135&lt;&gt;0,BG135&lt;&gt;0),xSPRDOPT($BW135,$BV135,$CG135,0,$BY135,$BX135,$BZ135,$AJ135,1,12)*$CB135,0)</f>
        <v>#NAME?</v>
      </c>
      <c r="BI135" s="93" t="e">
        <f aca="false">xSPRDOPT($BW135,$BV135,$CG135,2*LN(1+CA135/2),$BY135,$BX135,$BZ135,$AJ135,1,9)</f>
        <v>#NAME?</v>
      </c>
      <c r="BJ135" s="93" t="e">
        <f aca="false">xSPRDOPT($BW135,$BV135,$CG135,0,$BY135,$BX135,$BZ135,$AJ135,1,6)*$CB135</f>
        <v>#NAME?</v>
      </c>
      <c r="BK135" s="93" t="e">
        <f aca="false">xSPRDOPT($BW135,$BV135,$CG135,0,$BY135,$BX135,$BZ135,$AJ135,1,5)*$CB135</f>
        <v>#NAME?</v>
      </c>
      <c r="BL135" s="93" t="e">
        <f aca="false">xSPRDOPT(BW135,BV135,CG135,0,BY135,BX135,BZ135,AJ135,1,2)*CB135</f>
        <v>#NAME?</v>
      </c>
      <c r="BM135" s="93" t="e">
        <f aca="false">xSPRDOPT(BW135,BV135,CG135,0,BY135,BX135,BZ135,AJ135,1,1)*CB135</f>
        <v>#NAME?</v>
      </c>
      <c r="BN135" s="93" t="e">
        <f aca="false">IF(AH135&lt;&gt;0,xSPRDOPT($BW135,$BV135,$CG135,2*LN(1+CA135/2),$BY135,$BX135,$BZ135,$AJ135,1,8)+(AJ135/365.25)*CH135/AH135,0)</f>
        <v>#VALUE!</v>
      </c>
      <c r="BO135" s="93" t="e">
        <f aca="false">xSPRDOPT($BW135,$BV135,$CG135,0,$BY135,$BX135,$BZ135,$AJ135,1,0)</f>
        <v>#NAME?</v>
      </c>
      <c r="BP135" s="93"/>
      <c r="BQ135" s="93"/>
      <c r="BR135" s="93"/>
      <c r="BS135" s="101" t="e">
        <f aca="false">G135*AF135*AH135</f>
        <v>#VALUE!</v>
      </c>
      <c r="BV135" s="230" t="n">
        <v>4.40214035809837</v>
      </c>
      <c r="BW135" s="92" t="n">
        <v>4.4155</v>
      </c>
      <c r="BX135" s="93" t="n">
        <v>0.628251079270582</v>
      </c>
      <c r="BY135" s="93" t="n">
        <v>0.621945092170055</v>
      </c>
      <c r="BZ135" s="93" t="n">
        <v>0.99287864325662</v>
      </c>
      <c r="CA135" s="93" t="n">
        <v>0.068263969545907</v>
      </c>
      <c r="CB135" s="93" t="n">
        <v>0.987217950295506</v>
      </c>
      <c r="CC135" s="227" t="n">
        <v>-0.03</v>
      </c>
      <c r="CD135" s="227" t="n">
        <v>0.06</v>
      </c>
      <c r="CE135" s="227" t="n">
        <v>0.175</v>
      </c>
      <c r="CF135" s="227" t="n">
        <v>-0.0075</v>
      </c>
      <c r="CG135" s="227" t="n">
        <v>0.0192</v>
      </c>
      <c r="CH135" s="227" t="n">
        <v>3.06531173566755</v>
      </c>
      <c r="CI135" s="82" t="n">
        <v>4.248</v>
      </c>
    </row>
    <row r="136" customFormat="false" ht="12.75" hidden="false" customHeight="false" outlineLevel="0" collapsed="false">
      <c r="D136" s="83" t="e">
        <f aca="false">D135+AH135</f>
        <v>#VALUE!</v>
      </c>
      <c r="F136" s="84" t="e">
        <f aca="false">VLOOKUP(AG136,$AL$4:$AS$15,2)</f>
        <v>#VALUE!</v>
      </c>
      <c r="G136" s="84" t="e">
        <f aca="false">F136*$AU136</f>
        <v>#VALUE!</v>
      </c>
      <c r="H136" s="85" t="e">
        <f aca="false">(AL136+AM136+AN136)/(1-(AR136))</f>
        <v>#VALUE!</v>
      </c>
      <c r="I136" s="85" t="e">
        <f aca="false">(AL136+AO136+AP136)</f>
        <v>#VALUE!</v>
      </c>
      <c r="K136" s="85" t="e">
        <f aca="false">MAX(((I136-H136)-AQ136)*AH136*AU136,0)</f>
        <v>#VALUE!</v>
      </c>
      <c r="L136" s="220" t="e">
        <f aca="false">MAX(Q136-K136,0)</f>
        <v>#VALUE!</v>
      </c>
      <c r="M136" s="86"/>
      <c r="N136" s="231" t="e">
        <f aca="false">SQRT(($AX136^2*$AE136+$AW136^2*$AI136)/($AE136+$AI136))</f>
        <v>#VALUE!</v>
      </c>
      <c r="O136" s="231" t="e">
        <f aca="false">SQRT(($AY136^2*$AE136+$AW136^2*$AI136)/($AE136+$AI136))</f>
        <v>#VALUE!</v>
      </c>
      <c r="P136" s="94" t="e">
        <f aca="false">(VLOOKUP(AI136,CorrelationTwo,2)*(AW136^2)*AI136+VLOOKUP(D136,CorrelationOne,$AK$9)*AX136*AY136*AE136)/((AI136+AE136)*O136*N136)</f>
        <v>#VALUE!</v>
      </c>
      <c r="Q136" s="220" t="e">
        <f aca="false">xSPRDOPT(I136,H136,AQ136,0,O136,N136,P136,D136-$G$5,1,0)*AH136*AU136</f>
        <v>#VALUE!</v>
      </c>
      <c r="R136" s="223"/>
      <c r="S136" s="87" t="e">
        <f aca="false">xSPRDOPT(I136,H136,AQ136,AT136,O136,N136,P136,D136-$G$5,1,2)*AF136*F136*AH136</f>
        <v>#VALUE!</v>
      </c>
      <c r="T136" s="87" t="e">
        <f aca="false">xSPRDOPT(I136,H136,AQ136,AT136,O136,N136,P136,D136-$G$5,1,1)*AF136*F136*AH136</f>
        <v>#VALUE!</v>
      </c>
      <c r="U136" s="220"/>
      <c r="V136" s="224" t="e">
        <f aca="false">VLOOKUP($AG136,$AL$4:$AS$15,8)*AH136*AU136</f>
        <v>#VALUE!</v>
      </c>
      <c r="W136" s="224"/>
      <c r="X136" s="225" t="e">
        <f aca="false">((BM136*BC136)+(BL136*BB136))*AH136*F136</f>
        <v>#VALUE!</v>
      </c>
      <c r="Y136" s="225" t="e">
        <f aca="false">($F136*$AH136)*((($BG136/2)*($BC136)^2)+(($BF136/2)*($BB136)^2)+($BH136*$BC136*$BB136))</f>
        <v>#VALUE!</v>
      </c>
      <c r="Z136" s="225" t="e">
        <f aca="false">($BI136*$F136*$AH136*($G$5-$BV$5))/365.25</f>
        <v>#VALUE!</v>
      </c>
      <c r="AA136" s="225" t="e">
        <f aca="false">(($BK136*$BE136)+($BJ136*$BD136))*$F136*$AH136*$AF136</f>
        <v>#VALUE!</v>
      </c>
      <c r="AB136" s="225" t="e">
        <f aca="false">BN136*(AT136-CA136)*F136*AH136</f>
        <v>#VALUE!</v>
      </c>
      <c r="AC136" s="225" t="e">
        <f aca="false">BO136*CB136*F136*AH136*CA136*($G$5-$BV$5)/365.25</f>
        <v>#NAME?</v>
      </c>
      <c r="AE136" s="101" t="n">
        <v>15</v>
      </c>
      <c r="AF136" s="101" t="e">
        <f aca="false">IF(AND(D136&gt;=$G$7,D136&lt;=$G$8),1,0)</f>
        <v>#VALUE!</v>
      </c>
      <c r="AG136" s="101" t="e">
        <f aca="false">MONTH(D136)</f>
        <v>#VALUE!</v>
      </c>
      <c r="AH136" s="101" t="e">
        <f aca="false">(EOMONTH(D136,0)-EOMONTH(D136-DAY(D136),0))*AF136</f>
        <v>#VALUE!</v>
      </c>
      <c r="AI136" s="101" t="e">
        <f aca="false">AI135+AH135</f>
        <v>#VALUE!</v>
      </c>
      <c r="AJ136" s="101" t="e">
        <f aca="false">D136-$BV$5</f>
        <v>#VALUE!</v>
      </c>
      <c r="AK136" s="226" t="e">
        <f aca="false">((AL136+AM136+AN136)/(1-0.03))-(AL136+AM136+AN136)</f>
        <v>#VALUE!</v>
      </c>
      <c r="AL136" s="92" t="e">
        <f aca="false">VLOOKUP($D136,CurveTbl,$AK$4)</f>
        <v>#VALUE!</v>
      </c>
      <c r="AM136" s="227" t="e">
        <f aca="false">VLOOKUP($D136,CurveTbl,$AH$3)</f>
        <v>#VALUE!</v>
      </c>
      <c r="AN136" s="227" t="e">
        <f aca="false">VLOOKUP($D136,CurveTbl,$AH$4)+VLOOKUP($AG136,$AL$3:$AS$15,6)</f>
        <v>#VALUE!</v>
      </c>
      <c r="AO136" s="228" t="e">
        <f aca="false">VLOOKUP($D136,CurveTbl,$AH$5)</f>
        <v>#VALUE!</v>
      </c>
      <c r="AP136" s="227" t="e">
        <f aca="false">VLOOKUP($D136,CurveTbl,$AH$6)+VLOOKUP($AG136,$AL$3:$AS$15,7)</f>
        <v>#VALUE!</v>
      </c>
      <c r="AQ136" s="92" t="e">
        <f aca="false">VLOOKUP($AG136,$AL$4:$AS$15,3)+VLOOKUP($AG136,$AL$4:$AS$15,5)+($AH$10*VLOOKUP(D136,GRITable,2))</f>
        <v>#VALUE!</v>
      </c>
      <c r="AR136" s="93" t="e">
        <f aca="false">VLOOKUP($AG136,$AL$4:$AS$15,4)</f>
        <v>#VALUE!</v>
      </c>
      <c r="AS136" s="92" t="e">
        <f aca="false">(AL136+AM136+AN136)*AR136/(1-AR136)</f>
        <v>#VALUE!</v>
      </c>
      <c r="AT136" s="93" t="e">
        <f aca="false">VLOOKUP(D136,CurveTbl,$AK$6)</f>
        <v>#VALUE!</v>
      </c>
      <c r="AU136" s="93" t="e">
        <f aca="false">(1+$AT136/2)^(-2*($D136-$G$5)/365.25)*$AF136</f>
        <v>#VALUE!</v>
      </c>
      <c r="AV136" s="91" t="e">
        <f aca="false">ROUND(G136*AR136,0)</f>
        <v>#VALUE!</v>
      </c>
      <c r="AW136" s="93" t="e">
        <f aca="false">VLOOKUP($D136,CurveTbl,$AK$8)</f>
        <v>#VALUE!</v>
      </c>
      <c r="AX136" s="93" t="e">
        <f aca="false">VLOOKUP($D136,CurveTbl,$AH$7)</f>
        <v>#VALUE!</v>
      </c>
      <c r="AY136" s="93" t="e">
        <f aca="false">VLOOKUP($D136,CurveTbl,$AH$8)</f>
        <v>#VALUE!</v>
      </c>
      <c r="AZ136" s="93"/>
      <c r="BA136" s="229"/>
      <c r="BB136" s="227" t="e">
        <f aca="false">$H136-$BV136</f>
        <v>#VALUE!</v>
      </c>
      <c r="BC136" s="227" t="e">
        <f aca="false">I136-BW136</f>
        <v>#VALUE!</v>
      </c>
      <c r="BD136" s="93" t="e">
        <f aca="false">N136-BX136</f>
        <v>#VALUE!</v>
      </c>
      <c r="BE136" s="93" t="e">
        <f aca="false">O136-BY136</f>
        <v>#VALUE!</v>
      </c>
      <c r="BF136" s="93" t="e">
        <f aca="false">xSPRDOPT($BW136,$BV136,$CG136,0,$BY136,$BX136,$BZ136,$AJ136,1,4)*$CB136</f>
        <v>#NAME?</v>
      </c>
      <c r="BG136" s="93" t="e">
        <f aca="false">xSPRDOPT($BW136,$BV136,$CG136,0,$BY136,$BX136,$BZ136,$AJ136,1,3)*$CB136</f>
        <v>#NAME?</v>
      </c>
      <c r="BH136" s="93" t="e">
        <f aca="false">IF(OR(BF136&lt;&gt;0,BG136&lt;&gt;0),xSPRDOPT($BW136,$BV136,$CG136,0,$BY136,$BX136,$BZ136,$AJ136,1,12)*$CB136,0)</f>
        <v>#NAME?</v>
      </c>
      <c r="BI136" s="93" t="e">
        <f aca="false">xSPRDOPT($BW136,$BV136,$CG136,2*LN(1+CA136/2),$BY136,$BX136,$BZ136,$AJ136,1,9)</f>
        <v>#NAME?</v>
      </c>
      <c r="BJ136" s="93" t="e">
        <f aca="false">xSPRDOPT($BW136,$BV136,$CG136,0,$BY136,$BX136,$BZ136,$AJ136,1,6)*$CB136</f>
        <v>#NAME?</v>
      </c>
      <c r="BK136" s="93" t="e">
        <f aca="false">xSPRDOPT($BW136,$BV136,$CG136,0,$BY136,$BX136,$BZ136,$AJ136,1,5)*$CB136</f>
        <v>#NAME?</v>
      </c>
      <c r="BL136" s="93" t="e">
        <f aca="false">xSPRDOPT(BW136,BV136,CG136,0,BY136,BX136,BZ136,AJ136,1,2)*CB136</f>
        <v>#NAME?</v>
      </c>
      <c r="BM136" s="93" t="e">
        <f aca="false">xSPRDOPT(BW136,BV136,CG136,0,BY136,BX136,BZ136,AJ136,1,1)*CB136</f>
        <v>#NAME?</v>
      </c>
      <c r="BN136" s="93" t="e">
        <f aca="false">IF(AH136&lt;&gt;0,xSPRDOPT($BW136,$BV136,$CG136,2*LN(1+CA136/2),$BY136,$BX136,$BZ136,$AJ136,1,8)+(AJ136/365.25)*CH136/AH136,0)</f>
        <v>#VALUE!</v>
      </c>
      <c r="BO136" s="93" t="e">
        <f aca="false">xSPRDOPT($BW136,$BV136,$CG136,0,$BY136,$BX136,$BZ136,$AJ136,1,0)</f>
        <v>#NAME?</v>
      </c>
      <c r="BP136" s="93"/>
      <c r="BQ136" s="93"/>
      <c r="BR136" s="93"/>
      <c r="BS136" s="101" t="e">
        <f aca="false">G136*AF136*AH136</f>
        <v>#VALUE!</v>
      </c>
      <c r="BV136" s="230" t="n">
        <v>4.40214035809837</v>
      </c>
      <c r="BW136" s="92" t="n">
        <v>4.4155</v>
      </c>
      <c r="BX136" s="93" t="n">
        <v>0.628251079270582</v>
      </c>
      <c r="BY136" s="93" t="n">
        <v>0.621945092170055</v>
      </c>
      <c r="BZ136" s="93" t="n">
        <v>0.99287864325662</v>
      </c>
      <c r="CA136" s="93" t="n">
        <v>0.068263969545907</v>
      </c>
      <c r="CB136" s="93" t="n">
        <v>0.987217950295506</v>
      </c>
      <c r="CC136" s="227" t="n">
        <v>-0.03</v>
      </c>
      <c r="CD136" s="227" t="n">
        <v>0.06</v>
      </c>
      <c r="CE136" s="227" t="n">
        <v>0.175</v>
      </c>
      <c r="CF136" s="227" t="n">
        <v>-0.0075</v>
      </c>
      <c r="CG136" s="227" t="n">
        <v>0.0192</v>
      </c>
      <c r="CH136" s="227" t="n">
        <v>3.06531173566755</v>
      </c>
      <c r="CI136" s="82" t="n">
        <v>4.248</v>
      </c>
    </row>
    <row r="137" customFormat="false" ht="12.75" hidden="false" customHeight="false" outlineLevel="0" collapsed="false">
      <c r="D137" s="83" t="e">
        <f aca="false">D136+AH136</f>
        <v>#VALUE!</v>
      </c>
      <c r="F137" s="84" t="e">
        <f aca="false">VLOOKUP(AG137,$AL$4:$AS$15,2)</f>
        <v>#VALUE!</v>
      </c>
      <c r="G137" s="84" t="e">
        <f aca="false">F137*$AU137</f>
        <v>#VALUE!</v>
      </c>
      <c r="H137" s="85" t="e">
        <f aca="false">(AL137+AM137+AN137)/(1-(AR137))</f>
        <v>#VALUE!</v>
      </c>
      <c r="I137" s="85" t="e">
        <f aca="false">(AL137+AO137+AP137)</f>
        <v>#VALUE!</v>
      </c>
      <c r="K137" s="85" t="e">
        <f aca="false">MAX(((I137-H137)-AQ137)*AH137*AU137,0)</f>
        <v>#VALUE!</v>
      </c>
      <c r="L137" s="220" t="e">
        <f aca="false">MAX(Q137-K137,0)</f>
        <v>#VALUE!</v>
      </c>
      <c r="M137" s="86"/>
      <c r="N137" s="231" t="e">
        <f aca="false">SQRT(($AX137^2*$AE137+$AW137^2*$AI137)/($AE137+$AI137))</f>
        <v>#VALUE!</v>
      </c>
      <c r="O137" s="231" t="e">
        <f aca="false">SQRT(($AY137^2*$AE137+$AW137^2*$AI137)/($AE137+$AI137))</f>
        <v>#VALUE!</v>
      </c>
      <c r="P137" s="94" t="e">
        <f aca="false">(VLOOKUP(AI137,CorrelationTwo,2)*(AW137^2)*AI137+VLOOKUP(D137,CorrelationOne,$AK$9)*AX137*AY137*AE137)/((AI137+AE137)*O137*N137)</f>
        <v>#VALUE!</v>
      </c>
      <c r="Q137" s="220" t="e">
        <f aca="false">xSPRDOPT(I137,H137,AQ137,0,O137,N137,P137,D137-$G$5,1,0)*AH137*AU137</f>
        <v>#VALUE!</v>
      </c>
      <c r="R137" s="223"/>
      <c r="S137" s="87" t="e">
        <f aca="false">xSPRDOPT(I137,H137,AQ137,AT137,O137,N137,P137,D137-$G$5,1,2)*AF137*F137*AH137</f>
        <v>#VALUE!</v>
      </c>
      <c r="T137" s="87" t="e">
        <f aca="false">xSPRDOPT(I137,H137,AQ137,AT137,O137,N137,P137,D137-$G$5,1,1)*AF137*F137*AH137</f>
        <v>#VALUE!</v>
      </c>
      <c r="U137" s="220"/>
      <c r="V137" s="224" t="e">
        <f aca="false">VLOOKUP($AG137,$AL$4:$AS$15,8)*AH137*AU137</f>
        <v>#VALUE!</v>
      </c>
      <c r="W137" s="224"/>
      <c r="X137" s="225" t="e">
        <f aca="false">((BM137*BC137)+(BL137*BB137))*AH137*F137</f>
        <v>#VALUE!</v>
      </c>
      <c r="Y137" s="225" t="e">
        <f aca="false">($F137*$AH137)*((($BG137/2)*($BC137)^2)+(($BF137/2)*($BB137)^2)+($BH137*$BC137*$BB137))</f>
        <v>#VALUE!</v>
      </c>
      <c r="Z137" s="225" t="e">
        <f aca="false">($BI137*$F137*$AH137*($G$5-$BV$5))/365.25</f>
        <v>#VALUE!</v>
      </c>
      <c r="AA137" s="225" t="e">
        <f aca="false">(($BK137*$BE137)+($BJ137*$BD137))*$F137*$AH137*$AF137</f>
        <v>#VALUE!</v>
      </c>
      <c r="AB137" s="225" t="e">
        <f aca="false">BN137*(AT137-CA137)*F137*AH137</f>
        <v>#VALUE!</v>
      </c>
      <c r="AC137" s="225" t="e">
        <f aca="false">BO137*CB137*F137*AH137*CA137*($G$5-$BV$5)/365.25</f>
        <v>#NAME?</v>
      </c>
      <c r="AE137" s="101" t="n">
        <v>15</v>
      </c>
      <c r="AF137" s="101" t="e">
        <f aca="false">IF(AND(D137&gt;=$G$7,D137&lt;=$G$8),1,0)</f>
        <v>#VALUE!</v>
      </c>
      <c r="AG137" s="101" t="e">
        <f aca="false">MONTH(D137)</f>
        <v>#VALUE!</v>
      </c>
      <c r="AH137" s="101" t="e">
        <f aca="false">(EOMONTH(D137,0)-EOMONTH(D137-DAY(D137),0))*AF137</f>
        <v>#VALUE!</v>
      </c>
      <c r="AI137" s="101" t="e">
        <f aca="false">AI136+AH136</f>
        <v>#VALUE!</v>
      </c>
      <c r="AJ137" s="101" t="e">
        <f aca="false">D137-$BV$5</f>
        <v>#VALUE!</v>
      </c>
      <c r="AK137" s="226" t="e">
        <f aca="false">((AL137+AM137+AN137)/(1-0.03))-(AL137+AM137+AN137)</f>
        <v>#VALUE!</v>
      </c>
      <c r="AL137" s="92" t="e">
        <f aca="false">VLOOKUP($D137,CurveTbl,$AK$4)</f>
        <v>#VALUE!</v>
      </c>
      <c r="AM137" s="227" t="e">
        <f aca="false">VLOOKUP($D137,CurveTbl,$AH$3)</f>
        <v>#VALUE!</v>
      </c>
      <c r="AN137" s="227" t="e">
        <f aca="false">VLOOKUP($D137,CurveTbl,$AH$4)+VLOOKUP($AG137,$AL$3:$AS$15,6)</f>
        <v>#VALUE!</v>
      </c>
      <c r="AO137" s="228" t="e">
        <f aca="false">VLOOKUP($D137,CurveTbl,$AH$5)</f>
        <v>#VALUE!</v>
      </c>
      <c r="AP137" s="227" t="e">
        <f aca="false">VLOOKUP($D137,CurveTbl,$AH$6)+VLOOKUP($AG137,$AL$3:$AS$15,7)</f>
        <v>#VALUE!</v>
      </c>
      <c r="AQ137" s="92" t="e">
        <f aca="false">VLOOKUP($AG137,$AL$4:$AS$15,3)+VLOOKUP($AG137,$AL$4:$AS$15,5)+($AH$10*VLOOKUP(D137,GRITable,2))</f>
        <v>#VALUE!</v>
      </c>
      <c r="AR137" s="93" t="e">
        <f aca="false">VLOOKUP($AG137,$AL$4:$AS$15,4)</f>
        <v>#VALUE!</v>
      </c>
      <c r="AS137" s="92" t="e">
        <f aca="false">(AL137+AM137+AN137)*AR137/(1-AR137)</f>
        <v>#VALUE!</v>
      </c>
      <c r="AT137" s="93" t="e">
        <f aca="false">VLOOKUP(D137,CurveTbl,$AK$6)</f>
        <v>#VALUE!</v>
      </c>
      <c r="AU137" s="93" t="e">
        <f aca="false">(1+$AT137/2)^(-2*($D137-$G$5)/365.25)*$AF137</f>
        <v>#VALUE!</v>
      </c>
      <c r="AV137" s="91" t="e">
        <f aca="false">ROUND(G137*AR137,0)</f>
        <v>#VALUE!</v>
      </c>
      <c r="AW137" s="93" t="e">
        <f aca="false">VLOOKUP($D137,CurveTbl,$AK$8)</f>
        <v>#VALUE!</v>
      </c>
      <c r="AX137" s="93" t="e">
        <f aca="false">VLOOKUP($D137,CurveTbl,$AH$7)</f>
        <v>#VALUE!</v>
      </c>
      <c r="AY137" s="93" t="e">
        <f aca="false">VLOOKUP($D137,CurveTbl,$AH$8)</f>
        <v>#VALUE!</v>
      </c>
      <c r="AZ137" s="93"/>
      <c r="BA137" s="229"/>
      <c r="BB137" s="227" t="e">
        <f aca="false">$H137-$BV137</f>
        <v>#VALUE!</v>
      </c>
      <c r="BC137" s="227" t="e">
        <f aca="false">I137-BW137</f>
        <v>#VALUE!</v>
      </c>
      <c r="BD137" s="93" t="e">
        <f aca="false">N137-BX137</f>
        <v>#VALUE!</v>
      </c>
      <c r="BE137" s="93" t="e">
        <f aca="false">O137-BY137</f>
        <v>#VALUE!</v>
      </c>
      <c r="BF137" s="93" t="e">
        <f aca="false">xSPRDOPT($BW137,$BV137,$CG137,0,$BY137,$BX137,$BZ137,$AJ137,1,4)*$CB137</f>
        <v>#NAME?</v>
      </c>
      <c r="BG137" s="93" t="e">
        <f aca="false">xSPRDOPT($BW137,$BV137,$CG137,0,$BY137,$BX137,$BZ137,$AJ137,1,3)*$CB137</f>
        <v>#NAME?</v>
      </c>
      <c r="BH137" s="93" t="e">
        <f aca="false">IF(OR(BF137&lt;&gt;0,BG137&lt;&gt;0),xSPRDOPT($BW137,$BV137,$CG137,0,$BY137,$BX137,$BZ137,$AJ137,1,12)*$CB137,0)</f>
        <v>#NAME?</v>
      </c>
      <c r="BI137" s="93" t="e">
        <f aca="false">xSPRDOPT($BW137,$BV137,$CG137,2*LN(1+CA137/2),$BY137,$BX137,$BZ137,$AJ137,1,9)</f>
        <v>#NAME?</v>
      </c>
      <c r="BJ137" s="93" t="e">
        <f aca="false">xSPRDOPT($BW137,$BV137,$CG137,0,$BY137,$BX137,$BZ137,$AJ137,1,6)*$CB137</f>
        <v>#NAME?</v>
      </c>
      <c r="BK137" s="93" t="e">
        <f aca="false">xSPRDOPT($BW137,$BV137,$CG137,0,$BY137,$BX137,$BZ137,$AJ137,1,5)*$CB137</f>
        <v>#NAME?</v>
      </c>
      <c r="BL137" s="93" t="e">
        <f aca="false">xSPRDOPT(BW137,BV137,CG137,0,BY137,BX137,BZ137,AJ137,1,2)*CB137</f>
        <v>#NAME?</v>
      </c>
      <c r="BM137" s="93" t="e">
        <f aca="false">xSPRDOPT(BW137,BV137,CG137,0,BY137,BX137,BZ137,AJ137,1,1)*CB137</f>
        <v>#NAME?</v>
      </c>
      <c r="BN137" s="93" t="e">
        <f aca="false">IF(AH137&lt;&gt;0,xSPRDOPT($BW137,$BV137,$CG137,2*LN(1+CA137/2),$BY137,$BX137,$BZ137,$AJ137,1,8)+(AJ137/365.25)*CH137/AH137,0)</f>
        <v>#VALUE!</v>
      </c>
      <c r="BO137" s="93" t="e">
        <f aca="false">xSPRDOPT($BW137,$BV137,$CG137,0,$BY137,$BX137,$BZ137,$AJ137,1,0)</f>
        <v>#NAME?</v>
      </c>
      <c r="BP137" s="93"/>
      <c r="BQ137" s="93"/>
      <c r="BR137" s="93"/>
      <c r="BS137" s="101" t="e">
        <f aca="false">G137*AF137*AH137</f>
        <v>#VALUE!</v>
      </c>
      <c r="BV137" s="230" t="n">
        <v>4.40214035809837</v>
      </c>
      <c r="BW137" s="92" t="n">
        <v>4.4155</v>
      </c>
      <c r="BX137" s="93" t="n">
        <v>0.628251079270582</v>
      </c>
      <c r="BY137" s="93" t="n">
        <v>0.621945092170055</v>
      </c>
      <c r="BZ137" s="93" t="n">
        <v>0.99287864325662</v>
      </c>
      <c r="CA137" s="93" t="n">
        <v>0.068263969545907</v>
      </c>
      <c r="CB137" s="93" t="n">
        <v>0.987217950295506</v>
      </c>
      <c r="CC137" s="227" t="n">
        <v>-0.03</v>
      </c>
      <c r="CD137" s="227" t="n">
        <v>0.06</v>
      </c>
      <c r="CE137" s="227" t="n">
        <v>0.175</v>
      </c>
      <c r="CF137" s="227" t="n">
        <v>-0.0075</v>
      </c>
      <c r="CG137" s="227" t="n">
        <v>0.0192</v>
      </c>
      <c r="CH137" s="227" t="n">
        <v>3.06531173566755</v>
      </c>
      <c r="CI137" s="82" t="n">
        <v>4.248</v>
      </c>
    </row>
    <row r="138" customFormat="false" ht="12.75" hidden="false" customHeight="false" outlineLevel="0" collapsed="false">
      <c r="D138" s="83" t="e">
        <f aca="false">D137+AH137</f>
        <v>#VALUE!</v>
      </c>
      <c r="F138" s="84" t="e">
        <f aca="false">VLOOKUP(AG138,$AL$4:$AS$15,2)</f>
        <v>#VALUE!</v>
      </c>
      <c r="G138" s="84" t="e">
        <f aca="false">F138*$AU138</f>
        <v>#VALUE!</v>
      </c>
      <c r="H138" s="85" t="e">
        <f aca="false">(AL138+AM138+AN138)/(1-(AR138))</f>
        <v>#VALUE!</v>
      </c>
      <c r="I138" s="85" t="e">
        <f aca="false">(AL138+AO138+AP138)</f>
        <v>#VALUE!</v>
      </c>
      <c r="K138" s="85" t="e">
        <f aca="false">MAX(((I138-H138)-AQ138)*AH138*AU138,0)</f>
        <v>#VALUE!</v>
      </c>
      <c r="L138" s="220" t="e">
        <f aca="false">MAX(Q138-K138,0)</f>
        <v>#VALUE!</v>
      </c>
      <c r="M138" s="86"/>
      <c r="N138" s="231" t="e">
        <f aca="false">SQRT(($AX138^2*$AE138+$AW138^2*$AI138)/($AE138+$AI138))</f>
        <v>#VALUE!</v>
      </c>
      <c r="O138" s="231" t="e">
        <f aca="false">SQRT(($AY138^2*$AE138+$AW138^2*$AI138)/($AE138+$AI138))</f>
        <v>#VALUE!</v>
      </c>
      <c r="P138" s="94" t="e">
        <f aca="false">(VLOOKUP(AI138,CorrelationTwo,2)*(AW138^2)*AI138+VLOOKUP(D138,CorrelationOne,$AK$9)*AX138*AY138*AE138)/((AI138+AE138)*O138*N138)</f>
        <v>#VALUE!</v>
      </c>
      <c r="Q138" s="220" t="e">
        <f aca="false">xSPRDOPT(I138,H138,AQ138,0,O138,N138,P138,D138-$G$5,1,0)*AH138*AU138</f>
        <v>#VALUE!</v>
      </c>
      <c r="R138" s="223"/>
      <c r="S138" s="87" t="e">
        <f aca="false">xSPRDOPT(I138,H138,AQ138,AT138,O138,N138,P138,D138-$G$5,1,2)*AF138*F138*AH138</f>
        <v>#VALUE!</v>
      </c>
      <c r="T138" s="87" t="e">
        <f aca="false">xSPRDOPT(I138,H138,AQ138,AT138,O138,N138,P138,D138-$G$5,1,1)*AF138*F138*AH138</f>
        <v>#VALUE!</v>
      </c>
      <c r="U138" s="220"/>
      <c r="V138" s="224" t="e">
        <f aca="false">VLOOKUP($AG138,$AL$4:$AS$15,8)*AH138*AU138</f>
        <v>#VALUE!</v>
      </c>
      <c r="W138" s="224"/>
      <c r="X138" s="225" t="e">
        <f aca="false">((BM138*BC138)+(BL138*BB138))*AH138*F138</f>
        <v>#VALUE!</v>
      </c>
      <c r="Y138" s="225" t="e">
        <f aca="false">($F138*$AH138)*((($BG138/2)*($BC138)^2)+(($BF138/2)*($BB138)^2)+($BH138*$BC138*$BB138))</f>
        <v>#VALUE!</v>
      </c>
      <c r="Z138" s="225" t="e">
        <f aca="false">($BI138*$F138*$AH138*($G$5-$BV$5))/365.25</f>
        <v>#VALUE!</v>
      </c>
      <c r="AA138" s="225" t="e">
        <f aca="false">(($BK138*$BE138)+($BJ138*$BD138))*$F138*$AH138*$AF138</f>
        <v>#VALUE!</v>
      </c>
      <c r="AB138" s="225" t="e">
        <f aca="false">BN138*(AT138-CA138)*F138*AH138</f>
        <v>#VALUE!</v>
      </c>
      <c r="AC138" s="225" t="e">
        <f aca="false">BO138*CB138*F138*AH138*CA138*($G$5-$BV$5)/365.25</f>
        <v>#NAME?</v>
      </c>
      <c r="AE138" s="101" t="n">
        <v>15</v>
      </c>
      <c r="AF138" s="101" t="e">
        <f aca="false">IF(AND(D138&gt;=$G$7,D138&lt;=$G$8),1,0)</f>
        <v>#VALUE!</v>
      </c>
      <c r="AG138" s="101" t="e">
        <f aca="false">MONTH(D138)</f>
        <v>#VALUE!</v>
      </c>
      <c r="AH138" s="101" t="e">
        <f aca="false">(EOMONTH(D138,0)-EOMONTH(D138-DAY(D138),0))*AF138</f>
        <v>#VALUE!</v>
      </c>
      <c r="AI138" s="101" t="e">
        <f aca="false">AI137+AH137</f>
        <v>#VALUE!</v>
      </c>
      <c r="AJ138" s="101" t="e">
        <f aca="false">D138-$BV$5</f>
        <v>#VALUE!</v>
      </c>
      <c r="AK138" s="226" t="e">
        <f aca="false">((AL138+AM138+AN138)/(1-0.03))-(AL138+AM138+AN138)</f>
        <v>#VALUE!</v>
      </c>
      <c r="AL138" s="92" t="e">
        <f aca="false">VLOOKUP($D138,CurveTbl,$AK$4)</f>
        <v>#VALUE!</v>
      </c>
      <c r="AM138" s="227" t="e">
        <f aca="false">VLOOKUP($D138,CurveTbl,$AH$3)</f>
        <v>#VALUE!</v>
      </c>
      <c r="AN138" s="227" t="e">
        <f aca="false">VLOOKUP($D138,CurveTbl,$AH$4)+VLOOKUP($AG138,$AL$3:$AS$15,6)</f>
        <v>#VALUE!</v>
      </c>
      <c r="AO138" s="228" t="e">
        <f aca="false">VLOOKUP($D138,CurveTbl,$AH$5)</f>
        <v>#VALUE!</v>
      </c>
      <c r="AP138" s="227" t="e">
        <f aca="false">VLOOKUP($D138,CurveTbl,$AH$6)+VLOOKUP($AG138,$AL$3:$AS$15,7)</f>
        <v>#VALUE!</v>
      </c>
      <c r="AQ138" s="92" t="e">
        <f aca="false">VLOOKUP($AG138,$AL$4:$AS$15,3)+VLOOKUP($AG138,$AL$4:$AS$15,5)+($AH$10*VLOOKUP(D138,GRITable,2))</f>
        <v>#VALUE!</v>
      </c>
      <c r="AR138" s="93" t="e">
        <f aca="false">VLOOKUP($AG138,$AL$4:$AS$15,4)</f>
        <v>#VALUE!</v>
      </c>
      <c r="AS138" s="92" t="e">
        <f aca="false">(AL138+AM138+AN138)*AR138/(1-AR138)</f>
        <v>#VALUE!</v>
      </c>
      <c r="AT138" s="93" t="e">
        <f aca="false">VLOOKUP(D138,CurveTbl,$AK$6)</f>
        <v>#VALUE!</v>
      </c>
      <c r="AU138" s="93" t="e">
        <f aca="false">(1+$AT138/2)^(-2*($D138-$G$5)/365.25)*$AF138</f>
        <v>#VALUE!</v>
      </c>
      <c r="AV138" s="91" t="e">
        <f aca="false">ROUND(G138*AR138,0)</f>
        <v>#VALUE!</v>
      </c>
      <c r="AW138" s="93" t="e">
        <f aca="false">VLOOKUP($D138,CurveTbl,$AK$8)</f>
        <v>#VALUE!</v>
      </c>
      <c r="AX138" s="93" t="e">
        <f aca="false">VLOOKUP($D138,CurveTbl,$AH$7)</f>
        <v>#VALUE!</v>
      </c>
      <c r="AY138" s="93" t="e">
        <f aca="false">VLOOKUP($D138,CurveTbl,$AH$8)</f>
        <v>#VALUE!</v>
      </c>
      <c r="AZ138" s="93"/>
      <c r="BA138" s="229"/>
      <c r="BB138" s="227" t="e">
        <f aca="false">$H138-$BV138</f>
        <v>#VALUE!</v>
      </c>
      <c r="BC138" s="227" t="e">
        <f aca="false">I138-BW138</f>
        <v>#VALUE!</v>
      </c>
      <c r="BD138" s="93" t="e">
        <f aca="false">N138-BX138</f>
        <v>#VALUE!</v>
      </c>
      <c r="BE138" s="93" t="e">
        <f aca="false">O138-BY138</f>
        <v>#VALUE!</v>
      </c>
      <c r="BF138" s="93" t="e">
        <f aca="false">xSPRDOPT($BW138,$BV138,$CG138,0,$BY138,$BX138,$BZ138,$AJ138,1,4)*$CB138</f>
        <v>#NAME?</v>
      </c>
      <c r="BG138" s="93" t="e">
        <f aca="false">xSPRDOPT($BW138,$BV138,$CG138,0,$BY138,$BX138,$BZ138,$AJ138,1,3)*$CB138</f>
        <v>#NAME?</v>
      </c>
      <c r="BH138" s="93" t="e">
        <f aca="false">IF(OR(BF138&lt;&gt;0,BG138&lt;&gt;0),xSPRDOPT($BW138,$BV138,$CG138,0,$BY138,$BX138,$BZ138,$AJ138,1,12)*$CB138,0)</f>
        <v>#NAME?</v>
      </c>
      <c r="BI138" s="93" t="e">
        <f aca="false">xSPRDOPT($BW138,$BV138,$CG138,2*LN(1+CA138/2),$BY138,$BX138,$BZ138,$AJ138,1,9)</f>
        <v>#NAME?</v>
      </c>
      <c r="BJ138" s="93" t="e">
        <f aca="false">xSPRDOPT($BW138,$BV138,$CG138,0,$BY138,$BX138,$BZ138,$AJ138,1,6)*$CB138</f>
        <v>#NAME?</v>
      </c>
      <c r="BK138" s="93" t="e">
        <f aca="false">xSPRDOPT($BW138,$BV138,$CG138,0,$BY138,$BX138,$BZ138,$AJ138,1,5)*$CB138</f>
        <v>#NAME?</v>
      </c>
      <c r="BL138" s="93" t="e">
        <f aca="false">xSPRDOPT(BW138,BV138,CG138,0,BY138,BX138,BZ138,AJ138,1,2)*CB138</f>
        <v>#NAME?</v>
      </c>
      <c r="BM138" s="93" t="e">
        <f aca="false">xSPRDOPT(BW138,BV138,CG138,0,BY138,BX138,BZ138,AJ138,1,1)*CB138</f>
        <v>#NAME?</v>
      </c>
      <c r="BN138" s="93" t="e">
        <f aca="false">IF(AH138&lt;&gt;0,xSPRDOPT($BW138,$BV138,$CG138,2*LN(1+CA138/2),$BY138,$BX138,$BZ138,$AJ138,1,8)+(AJ138/365.25)*CH138/AH138,0)</f>
        <v>#VALUE!</v>
      </c>
      <c r="BO138" s="93" t="e">
        <f aca="false">xSPRDOPT($BW138,$BV138,$CG138,0,$BY138,$BX138,$BZ138,$AJ138,1,0)</f>
        <v>#NAME?</v>
      </c>
      <c r="BP138" s="93"/>
      <c r="BQ138" s="93"/>
      <c r="BR138" s="93"/>
      <c r="BS138" s="101" t="e">
        <f aca="false">G138*AF138*AH138</f>
        <v>#VALUE!</v>
      </c>
      <c r="BV138" s="230" t="n">
        <v>4.40214035809837</v>
      </c>
      <c r="BW138" s="92" t="n">
        <v>4.4155</v>
      </c>
      <c r="BX138" s="93" t="n">
        <v>0.628251079270582</v>
      </c>
      <c r="BY138" s="93" t="n">
        <v>0.621945092170055</v>
      </c>
      <c r="BZ138" s="93" t="n">
        <v>0.99287864325662</v>
      </c>
      <c r="CA138" s="93" t="n">
        <v>0.068263969545907</v>
      </c>
      <c r="CB138" s="93" t="n">
        <v>0.987217950295506</v>
      </c>
      <c r="CC138" s="227" t="n">
        <v>-0.03</v>
      </c>
      <c r="CD138" s="227" t="n">
        <v>0.06</v>
      </c>
      <c r="CE138" s="227" t="n">
        <v>0.175</v>
      </c>
      <c r="CF138" s="227" t="n">
        <v>-0.0075</v>
      </c>
      <c r="CG138" s="227" t="n">
        <v>0.0192</v>
      </c>
      <c r="CH138" s="227" t="n">
        <v>3.06531173566755</v>
      </c>
      <c r="CI138" s="82" t="n">
        <v>4.248</v>
      </c>
    </row>
    <row r="139" customFormat="false" ht="12.75" hidden="false" customHeight="false" outlineLevel="0" collapsed="false">
      <c r="D139" s="83" t="e">
        <f aca="false">D138+AH138</f>
        <v>#VALUE!</v>
      </c>
      <c r="F139" s="84" t="e">
        <f aca="false">VLOOKUP(AG139,$AL$4:$AS$15,2)</f>
        <v>#VALUE!</v>
      </c>
      <c r="G139" s="84" t="e">
        <f aca="false">F139*$AU139</f>
        <v>#VALUE!</v>
      </c>
      <c r="H139" s="85" t="e">
        <f aca="false">(AL139+AM139+AN139)/(1-(AR139))</f>
        <v>#VALUE!</v>
      </c>
      <c r="I139" s="85" t="e">
        <f aca="false">(AL139+AO139+AP139)</f>
        <v>#VALUE!</v>
      </c>
      <c r="K139" s="85" t="e">
        <f aca="false">MAX(((I139-H139)-AQ139)*AH139*AU139,0)</f>
        <v>#VALUE!</v>
      </c>
      <c r="L139" s="220" t="e">
        <f aca="false">MAX(Q139-K139,0)</f>
        <v>#VALUE!</v>
      </c>
      <c r="M139" s="86"/>
      <c r="N139" s="231" t="e">
        <f aca="false">SQRT(($AX139^2*$AE139+$AW139^2*$AI139)/($AE139+$AI139))</f>
        <v>#VALUE!</v>
      </c>
      <c r="O139" s="231" t="e">
        <f aca="false">SQRT(($AY139^2*$AE139+$AW139^2*$AI139)/($AE139+$AI139))</f>
        <v>#VALUE!</v>
      </c>
      <c r="P139" s="94" t="e">
        <f aca="false">(VLOOKUP(AI139,CorrelationTwo,2)*(AW139^2)*AI139+VLOOKUP(D139,CorrelationOne,$AK$9)*AX139*AY139*AE139)/((AI139+AE139)*O139*N139)</f>
        <v>#VALUE!</v>
      </c>
      <c r="Q139" s="220" t="e">
        <f aca="false">xSPRDOPT(I139,H139,AQ139,0,O139,N139,P139,D139-$G$5,1,0)*AH139*AU139</f>
        <v>#VALUE!</v>
      </c>
      <c r="R139" s="223"/>
      <c r="S139" s="87" t="e">
        <f aca="false">xSPRDOPT(I139,H139,AQ139,AT139,O139,N139,P139,D139-$G$5,1,2)*AF139*F139*AH139</f>
        <v>#VALUE!</v>
      </c>
      <c r="T139" s="87" t="e">
        <f aca="false">xSPRDOPT(I139,H139,AQ139,AT139,O139,N139,P139,D139-$G$5,1,1)*AF139*F139*AH139</f>
        <v>#VALUE!</v>
      </c>
      <c r="U139" s="220"/>
      <c r="V139" s="224" t="e">
        <f aca="false">VLOOKUP($AG139,$AL$4:$AS$15,8)*AH139*AU139</f>
        <v>#VALUE!</v>
      </c>
      <c r="W139" s="224"/>
      <c r="X139" s="225" t="e">
        <f aca="false">((BM139*BC139)+(BL139*BB139))*AH139*F139</f>
        <v>#VALUE!</v>
      </c>
      <c r="Y139" s="225" t="e">
        <f aca="false">($F139*$AH139)*((($BG139/2)*($BC139)^2)+(($BF139/2)*($BB139)^2)+($BH139*$BC139*$BB139))</f>
        <v>#VALUE!</v>
      </c>
      <c r="Z139" s="225" t="e">
        <f aca="false">($BI139*$F139*$AH139*($G$5-$BV$5))/365.25</f>
        <v>#VALUE!</v>
      </c>
      <c r="AA139" s="225" t="e">
        <f aca="false">(($BK139*$BE139)+($BJ139*$BD139))*$F139*$AH139*$AF139</f>
        <v>#VALUE!</v>
      </c>
      <c r="AB139" s="225" t="e">
        <f aca="false">BN139*(AT139-CA139)*F139*AH139</f>
        <v>#VALUE!</v>
      </c>
      <c r="AC139" s="225" t="e">
        <f aca="false">BO139*CB139*F139*AH139*CA139*($G$5-$BV$5)/365.25</f>
        <v>#NAME?</v>
      </c>
      <c r="AE139" s="101" t="n">
        <v>15</v>
      </c>
      <c r="AF139" s="101" t="e">
        <f aca="false">IF(AND(D139&gt;=$G$7,D139&lt;=$G$8),1,0)</f>
        <v>#VALUE!</v>
      </c>
      <c r="AG139" s="101" t="e">
        <f aca="false">MONTH(D139)</f>
        <v>#VALUE!</v>
      </c>
      <c r="AH139" s="101" t="e">
        <f aca="false">(EOMONTH(D139,0)-EOMONTH(D139-DAY(D139),0))*AF139</f>
        <v>#VALUE!</v>
      </c>
      <c r="AI139" s="101" t="e">
        <f aca="false">AI138+AH138</f>
        <v>#VALUE!</v>
      </c>
      <c r="AJ139" s="101" t="e">
        <f aca="false">D139-$BV$5</f>
        <v>#VALUE!</v>
      </c>
      <c r="AK139" s="226" t="e">
        <f aca="false">((AL139+AM139+AN139)/(1-0.03))-(AL139+AM139+AN139)</f>
        <v>#VALUE!</v>
      </c>
      <c r="AL139" s="92" t="e">
        <f aca="false">VLOOKUP($D139,CurveTbl,$AK$4)</f>
        <v>#VALUE!</v>
      </c>
      <c r="AM139" s="227" t="e">
        <f aca="false">VLOOKUP($D139,CurveTbl,$AH$3)</f>
        <v>#VALUE!</v>
      </c>
      <c r="AN139" s="227" t="e">
        <f aca="false">VLOOKUP($D139,CurveTbl,$AH$4)+VLOOKUP($AG139,$AL$3:$AS$15,6)</f>
        <v>#VALUE!</v>
      </c>
      <c r="AO139" s="228" t="e">
        <f aca="false">VLOOKUP($D139,CurveTbl,$AH$5)</f>
        <v>#VALUE!</v>
      </c>
      <c r="AP139" s="227" t="e">
        <f aca="false">VLOOKUP($D139,CurveTbl,$AH$6)+VLOOKUP($AG139,$AL$3:$AS$15,7)</f>
        <v>#VALUE!</v>
      </c>
      <c r="AQ139" s="92" t="e">
        <f aca="false">VLOOKUP($AG139,$AL$4:$AS$15,3)+VLOOKUP($AG139,$AL$4:$AS$15,5)+($AH$10*VLOOKUP(D139,GRITable,2))</f>
        <v>#VALUE!</v>
      </c>
      <c r="AR139" s="93" t="e">
        <f aca="false">VLOOKUP($AG139,$AL$4:$AS$15,4)</f>
        <v>#VALUE!</v>
      </c>
      <c r="AS139" s="92" t="e">
        <f aca="false">(AL139+AM139+AN139)*AR139/(1-AR139)</f>
        <v>#VALUE!</v>
      </c>
      <c r="AT139" s="93" t="e">
        <f aca="false">VLOOKUP(D139,CurveTbl,$AK$6)</f>
        <v>#VALUE!</v>
      </c>
      <c r="AU139" s="93" t="e">
        <f aca="false">(1+$AT139/2)^(-2*($D139-$G$5)/365.25)*$AF139</f>
        <v>#VALUE!</v>
      </c>
      <c r="AV139" s="91" t="e">
        <f aca="false">ROUND(G139*AR139,0)</f>
        <v>#VALUE!</v>
      </c>
      <c r="AW139" s="93" t="e">
        <f aca="false">VLOOKUP($D139,CurveTbl,$AK$8)</f>
        <v>#VALUE!</v>
      </c>
      <c r="AX139" s="93" t="e">
        <f aca="false">VLOOKUP($D139,CurveTbl,$AH$7)</f>
        <v>#VALUE!</v>
      </c>
      <c r="AY139" s="93" t="e">
        <f aca="false">VLOOKUP($D139,CurveTbl,$AH$8)</f>
        <v>#VALUE!</v>
      </c>
      <c r="AZ139" s="93"/>
      <c r="BA139" s="229"/>
      <c r="BB139" s="227" t="e">
        <f aca="false">$H139-$BV139</f>
        <v>#VALUE!</v>
      </c>
      <c r="BC139" s="227" t="e">
        <f aca="false">I139-BW139</f>
        <v>#VALUE!</v>
      </c>
      <c r="BD139" s="93" t="e">
        <f aca="false">N139-BX139</f>
        <v>#VALUE!</v>
      </c>
      <c r="BE139" s="93" t="e">
        <f aca="false">O139-BY139</f>
        <v>#VALUE!</v>
      </c>
      <c r="BF139" s="93" t="e">
        <f aca="false">xSPRDOPT($BW139,$BV139,$CG139,0,$BY139,$BX139,$BZ139,$AJ139,1,4)*$CB139</f>
        <v>#NAME?</v>
      </c>
      <c r="BG139" s="93" t="e">
        <f aca="false">xSPRDOPT($BW139,$BV139,$CG139,0,$BY139,$BX139,$BZ139,$AJ139,1,3)*$CB139</f>
        <v>#NAME?</v>
      </c>
      <c r="BH139" s="93" t="e">
        <f aca="false">IF(OR(BF139&lt;&gt;0,BG139&lt;&gt;0),xSPRDOPT($BW139,$BV139,$CG139,0,$BY139,$BX139,$BZ139,$AJ139,1,12)*$CB139,0)</f>
        <v>#NAME?</v>
      </c>
      <c r="BI139" s="93" t="e">
        <f aca="false">xSPRDOPT($BW139,$BV139,$CG139,2*LN(1+CA139/2),$BY139,$BX139,$BZ139,$AJ139,1,9)</f>
        <v>#NAME?</v>
      </c>
      <c r="BJ139" s="93" t="e">
        <f aca="false">xSPRDOPT($BW139,$BV139,$CG139,0,$BY139,$BX139,$BZ139,$AJ139,1,6)*$CB139</f>
        <v>#NAME?</v>
      </c>
      <c r="BK139" s="93" t="e">
        <f aca="false">xSPRDOPT($BW139,$BV139,$CG139,0,$BY139,$BX139,$BZ139,$AJ139,1,5)*$CB139</f>
        <v>#NAME?</v>
      </c>
      <c r="BL139" s="93" t="e">
        <f aca="false">xSPRDOPT(BW139,BV139,CG139,0,BY139,BX139,BZ139,AJ139,1,2)*CB139</f>
        <v>#NAME?</v>
      </c>
      <c r="BM139" s="93" t="e">
        <f aca="false">xSPRDOPT(BW139,BV139,CG139,0,BY139,BX139,BZ139,AJ139,1,1)*CB139</f>
        <v>#NAME?</v>
      </c>
      <c r="BN139" s="93" t="e">
        <f aca="false">IF(AH139&lt;&gt;0,xSPRDOPT($BW139,$BV139,$CG139,2*LN(1+CA139/2),$BY139,$BX139,$BZ139,$AJ139,1,8)+(AJ139/365.25)*CH139/AH139,0)</f>
        <v>#VALUE!</v>
      </c>
      <c r="BO139" s="93" t="e">
        <f aca="false">xSPRDOPT($BW139,$BV139,$CG139,0,$BY139,$BX139,$BZ139,$AJ139,1,0)</f>
        <v>#NAME?</v>
      </c>
      <c r="BP139" s="93"/>
      <c r="BQ139" s="93"/>
      <c r="BR139" s="93"/>
      <c r="BS139" s="101" t="e">
        <f aca="false">G139*AF139*AH139</f>
        <v>#VALUE!</v>
      </c>
      <c r="BV139" s="230" t="n">
        <v>4.40214035809837</v>
      </c>
      <c r="BW139" s="92" t="n">
        <v>4.4155</v>
      </c>
      <c r="BX139" s="93" t="n">
        <v>0.628251079270582</v>
      </c>
      <c r="BY139" s="93" t="n">
        <v>0.621945092170055</v>
      </c>
      <c r="BZ139" s="93" t="n">
        <v>0.99287864325662</v>
      </c>
      <c r="CA139" s="93" t="n">
        <v>0.068263969545907</v>
      </c>
      <c r="CB139" s="93" t="n">
        <v>0.987217950295506</v>
      </c>
      <c r="CC139" s="227" t="n">
        <v>-0.03</v>
      </c>
      <c r="CD139" s="227" t="n">
        <v>0.06</v>
      </c>
      <c r="CE139" s="227" t="n">
        <v>0.175</v>
      </c>
      <c r="CF139" s="227" t="n">
        <v>-0.0075</v>
      </c>
      <c r="CG139" s="227" t="n">
        <v>0.0192</v>
      </c>
      <c r="CH139" s="227" t="n">
        <v>3.06531173566755</v>
      </c>
      <c r="CI139" s="82" t="n">
        <v>4.248</v>
      </c>
    </row>
    <row r="140" customFormat="false" ht="12.75" hidden="false" customHeight="false" outlineLevel="0" collapsed="false">
      <c r="D140" s="83" t="e">
        <f aca="false">D139+AH139</f>
        <v>#VALUE!</v>
      </c>
      <c r="F140" s="84" t="e">
        <f aca="false">VLOOKUP(AG140,$AL$4:$AS$15,2)</f>
        <v>#VALUE!</v>
      </c>
      <c r="G140" s="84" t="e">
        <f aca="false">F140*$AU140</f>
        <v>#VALUE!</v>
      </c>
      <c r="H140" s="85" t="e">
        <f aca="false">(AL140+AM140+AN140)/(1-(AR140))</f>
        <v>#VALUE!</v>
      </c>
      <c r="I140" s="85" t="e">
        <f aca="false">(AL140+AO140+AP140)</f>
        <v>#VALUE!</v>
      </c>
      <c r="K140" s="85" t="e">
        <f aca="false">MAX(((I140-H140)-AQ140)*AH140*AU140,0)</f>
        <v>#VALUE!</v>
      </c>
      <c r="L140" s="220" t="e">
        <f aca="false">MAX(Q140-K140,0)</f>
        <v>#VALUE!</v>
      </c>
      <c r="M140" s="86"/>
      <c r="N140" s="231" t="e">
        <f aca="false">SQRT(($AX140^2*$AE140+$AW140^2*$AI140)/($AE140+$AI140))</f>
        <v>#VALUE!</v>
      </c>
      <c r="O140" s="231" t="e">
        <f aca="false">SQRT(($AY140^2*$AE140+$AW140^2*$AI140)/($AE140+$AI140))</f>
        <v>#VALUE!</v>
      </c>
      <c r="P140" s="94" t="e">
        <f aca="false">(VLOOKUP(AI140,CorrelationTwo,2)*(AW140^2)*AI140+VLOOKUP(D140,CorrelationOne,$AK$9)*AX140*AY140*AE140)/((AI140+AE140)*O140*N140)</f>
        <v>#VALUE!</v>
      </c>
      <c r="Q140" s="220" t="e">
        <f aca="false">xSPRDOPT(I140,H140,AQ140,0,O140,N140,P140,D140-$G$5,1,0)*AH140*AU140</f>
        <v>#VALUE!</v>
      </c>
      <c r="R140" s="223"/>
      <c r="S140" s="87" t="e">
        <f aca="false">xSPRDOPT(I140,H140,AQ140,AT140,O140,N140,P140,D140-$G$5,1,2)*AF140*F140*AH140</f>
        <v>#VALUE!</v>
      </c>
      <c r="T140" s="87" t="e">
        <f aca="false">xSPRDOPT(I140,H140,AQ140,AT140,O140,N140,P140,D140-$G$5,1,1)*AF140*F140*AH140</f>
        <v>#VALUE!</v>
      </c>
      <c r="U140" s="220"/>
      <c r="V140" s="224" t="e">
        <f aca="false">VLOOKUP($AG140,$AL$4:$AS$15,8)*AH140*AU140</f>
        <v>#VALUE!</v>
      </c>
      <c r="W140" s="224"/>
      <c r="X140" s="225" t="e">
        <f aca="false">((BM140*BC140)+(BL140*BB140))*AH140*F140</f>
        <v>#VALUE!</v>
      </c>
      <c r="Y140" s="225" t="e">
        <f aca="false">($F140*$AH140)*((($BG140/2)*($BC140)^2)+(($BF140/2)*($BB140)^2)+($BH140*$BC140*$BB140))</f>
        <v>#VALUE!</v>
      </c>
      <c r="Z140" s="225" t="e">
        <f aca="false">($BI140*$F140*$AH140*($G$5-$BV$5))/365.25</f>
        <v>#VALUE!</v>
      </c>
      <c r="AA140" s="225" t="e">
        <f aca="false">(($BK140*$BE140)+($BJ140*$BD140))*$F140*$AH140*$AF140</f>
        <v>#VALUE!</v>
      </c>
      <c r="AB140" s="225" t="e">
        <f aca="false">BN140*(AT140-CA140)*F140*AH140</f>
        <v>#VALUE!</v>
      </c>
      <c r="AC140" s="225" t="e">
        <f aca="false">BO140*CB140*F140*AH140*CA140*($G$5-$BV$5)/365.25</f>
        <v>#NAME?</v>
      </c>
      <c r="AE140" s="101" t="n">
        <v>15</v>
      </c>
      <c r="AF140" s="101" t="e">
        <f aca="false">IF(AND(D140&gt;=$G$7,D140&lt;=$G$8),1,0)</f>
        <v>#VALUE!</v>
      </c>
      <c r="AG140" s="101" t="e">
        <f aca="false">MONTH(D140)</f>
        <v>#VALUE!</v>
      </c>
      <c r="AH140" s="101" t="e">
        <f aca="false">(EOMONTH(D140,0)-EOMONTH(D140-DAY(D140),0))*AF140</f>
        <v>#VALUE!</v>
      </c>
      <c r="AI140" s="101" t="e">
        <f aca="false">AI139+AH139</f>
        <v>#VALUE!</v>
      </c>
      <c r="AJ140" s="101" t="e">
        <f aca="false">D140-$BV$5</f>
        <v>#VALUE!</v>
      </c>
      <c r="AK140" s="226" t="e">
        <f aca="false">((AL140+AM140+AN140)/(1-0.03))-(AL140+AM140+AN140)</f>
        <v>#VALUE!</v>
      </c>
      <c r="AL140" s="92" t="e">
        <f aca="false">VLOOKUP($D140,CurveTbl,$AK$4)</f>
        <v>#VALUE!</v>
      </c>
      <c r="AM140" s="227" t="e">
        <f aca="false">VLOOKUP($D140,CurveTbl,$AH$3)</f>
        <v>#VALUE!</v>
      </c>
      <c r="AN140" s="227" t="e">
        <f aca="false">VLOOKUP($D140,CurveTbl,$AH$4)+VLOOKUP($AG140,$AL$3:$AS$15,6)</f>
        <v>#VALUE!</v>
      </c>
      <c r="AO140" s="228" t="e">
        <f aca="false">VLOOKUP($D140,CurveTbl,$AH$5)</f>
        <v>#VALUE!</v>
      </c>
      <c r="AP140" s="227" t="e">
        <f aca="false">VLOOKUP($D140,CurveTbl,$AH$6)+VLOOKUP($AG140,$AL$3:$AS$15,7)</f>
        <v>#VALUE!</v>
      </c>
      <c r="AQ140" s="92" t="e">
        <f aca="false">VLOOKUP($AG140,$AL$4:$AS$15,3)+VLOOKUP($AG140,$AL$4:$AS$15,5)+($AH$10*VLOOKUP(D140,GRITable,2))</f>
        <v>#VALUE!</v>
      </c>
      <c r="AR140" s="93" t="e">
        <f aca="false">VLOOKUP($AG140,$AL$4:$AS$15,4)</f>
        <v>#VALUE!</v>
      </c>
      <c r="AS140" s="92" t="e">
        <f aca="false">(AL140+AM140+AN140)*AR140/(1-AR140)</f>
        <v>#VALUE!</v>
      </c>
      <c r="AT140" s="93" t="e">
        <f aca="false">VLOOKUP(D140,CurveTbl,$AK$6)</f>
        <v>#VALUE!</v>
      </c>
      <c r="AU140" s="93" t="e">
        <f aca="false">(1+$AT140/2)^(-2*($D140-$G$5)/365.25)*$AF140</f>
        <v>#VALUE!</v>
      </c>
      <c r="AV140" s="91" t="e">
        <f aca="false">ROUND(G140*AR140,0)</f>
        <v>#VALUE!</v>
      </c>
      <c r="AW140" s="93" t="e">
        <f aca="false">VLOOKUP($D140,CurveTbl,$AK$8)</f>
        <v>#VALUE!</v>
      </c>
      <c r="AX140" s="93" t="e">
        <f aca="false">VLOOKUP($D140,CurveTbl,$AH$7)</f>
        <v>#VALUE!</v>
      </c>
      <c r="AY140" s="93" t="e">
        <f aca="false">VLOOKUP($D140,CurveTbl,$AH$8)</f>
        <v>#VALUE!</v>
      </c>
      <c r="AZ140" s="93"/>
      <c r="BA140" s="229"/>
      <c r="BB140" s="227" t="e">
        <f aca="false">$H140-$BV140</f>
        <v>#VALUE!</v>
      </c>
      <c r="BC140" s="227" t="e">
        <f aca="false">I140-BW140</f>
        <v>#VALUE!</v>
      </c>
      <c r="BD140" s="93" t="e">
        <f aca="false">N140-BX140</f>
        <v>#VALUE!</v>
      </c>
      <c r="BE140" s="93" t="e">
        <f aca="false">O140-BY140</f>
        <v>#VALUE!</v>
      </c>
      <c r="BF140" s="93" t="e">
        <f aca="false">xSPRDOPT($BW140,$BV140,$CG140,0,$BY140,$BX140,$BZ140,$AJ140,1,4)*$CB140</f>
        <v>#NAME?</v>
      </c>
      <c r="BG140" s="93" t="e">
        <f aca="false">xSPRDOPT($BW140,$BV140,$CG140,0,$BY140,$BX140,$BZ140,$AJ140,1,3)*$CB140</f>
        <v>#NAME?</v>
      </c>
      <c r="BH140" s="93" t="e">
        <f aca="false">IF(OR(BF140&lt;&gt;0,BG140&lt;&gt;0),xSPRDOPT($BW140,$BV140,$CG140,0,$BY140,$BX140,$BZ140,$AJ140,1,12)*$CB140,0)</f>
        <v>#NAME?</v>
      </c>
      <c r="BI140" s="93" t="e">
        <f aca="false">xSPRDOPT($BW140,$BV140,$CG140,2*LN(1+CA140/2),$BY140,$BX140,$BZ140,$AJ140,1,9)</f>
        <v>#NAME?</v>
      </c>
      <c r="BJ140" s="93" t="e">
        <f aca="false">xSPRDOPT($BW140,$BV140,$CG140,0,$BY140,$BX140,$BZ140,$AJ140,1,6)*$CB140</f>
        <v>#NAME?</v>
      </c>
      <c r="BK140" s="93" t="e">
        <f aca="false">xSPRDOPT($BW140,$BV140,$CG140,0,$BY140,$BX140,$BZ140,$AJ140,1,5)*$CB140</f>
        <v>#NAME?</v>
      </c>
      <c r="BL140" s="93" t="e">
        <f aca="false">xSPRDOPT(BW140,BV140,CG140,0,BY140,BX140,BZ140,AJ140,1,2)*CB140</f>
        <v>#NAME?</v>
      </c>
      <c r="BM140" s="93" t="e">
        <f aca="false">xSPRDOPT(BW140,BV140,CG140,0,BY140,BX140,BZ140,AJ140,1,1)*CB140</f>
        <v>#NAME?</v>
      </c>
      <c r="BN140" s="93" t="e">
        <f aca="false">IF(AH140&lt;&gt;0,xSPRDOPT($BW140,$BV140,$CG140,2*LN(1+CA140/2),$BY140,$BX140,$BZ140,$AJ140,1,8)+(AJ140/365.25)*CH140/AH140,0)</f>
        <v>#VALUE!</v>
      </c>
      <c r="BO140" s="93" t="e">
        <f aca="false">xSPRDOPT($BW140,$BV140,$CG140,0,$BY140,$BX140,$BZ140,$AJ140,1,0)</f>
        <v>#NAME?</v>
      </c>
      <c r="BP140" s="93"/>
      <c r="BQ140" s="93"/>
      <c r="BR140" s="93"/>
      <c r="BS140" s="101" t="e">
        <f aca="false">G140*AF140*AH140</f>
        <v>#VALUE!</v>
      </c>
      <c r="BV140" s="230" t="n">
        <v>4.40214035809837</v>
      </c>
      <c r="BW140" s="92" t="n">
        <v>4.4155</v>
      </c>
      <c r="BX140" s="93" t="n">
        <v>0.628251079270582</v>
      </c>
      <c r="BY140" s="93" t="n">
        <v>0.621945092170055</v>
      </c>
      <c r="BZ140" s="93" t="n">
        <v>0.99287864325662</v>
      </c>
      <c r="CA140" s="93" t="n">
        <v>0.068263969545907</v>
      </c>
      <c r="CB140" s="93" t="n">
        <v>0.987217950295506</v>
      </c>
      <c r="CC140" s="227" t="n">
        <v>-0.03</v>
      </c>
      <c r="CD140" s="227" t="n">
        <v>0.06</v>
      </c>
      <c r="CE140" s="227" t="n">
        <v>0.175</v>
      </c>
      <c r="CF140" s="227" t="n">
        <v>-0.0075</v>
      </c>
      <c r="CG140" s="227" t="n">
        <v>0.0192</v>
      </c>
      <c r="CH140" s="227" t="n">
        <v>3.06531173566755</v>
      </c>
      <c r="CI140" s="82" t="n">
        <v>4.248</v>
      </c>
    </row>
    <row r="141" customFormat="false" ht="12.75" hidden="false" customHeight="false" outlineLevel="0" collapsed="false">
      <c r="D141" s="83" t="e">
        <f aca="false">D140+AH140</f>
        <v>#VALUE!</v>
      </c>
      <c r="F141" s="84" t="e">
        <f aca="false">VLOOKUP(AG141,$AL$4:$AS$15,2)</f>
        <v>#VALUE!</v>
      </c>
      <c r="G141" s="84" t="e">
        <f aca="false">F141*$AU141</f>
        <v>#VALUE!</v>
      </c>
      <c r="H141" s="85" t="e">
        <f aca="false">(AL141+AM141+AN141)/(1-(AR141))</f>
        <v>#VALUE!</v>
      </c>
      <c r="I141" s="85" t="e">
        <f aca="false">(AL141+AO141+AP141)</f>
        <v>#VALUE!</v>
      </c>
      <c r="K141" s="85" t="e">
        <f aca="false">MAX(((I141-H141)-AQ141)*AH141*AU141,0)</f>
        <v>#VALUE!</v>
      </c>
      <c r="L141" s="220" t="e">
        <f aca="false">MAX(Q141-K141,0)</f>
        <v>#VALUE!</v>
      </c>
      <c r="M141" s="86"/>
      <c r="N141" s="231" t="e">
        <f aca="false">SQRT(($AX141^2*$AE141+$AW141^2*$AI141)/($AE141+$AI141))</f>
        <v>#VALUE!</v>
      </c>
      <c r="O141" s="231" t="e">
        <f aca="false">SQRT(($AY141^2*$AE141+$AW141^2*$AI141)/($AE141+$AI141))</f>
        <v>#VALUE!</v>
      </c>
      <c r="P141" s="94" t="e">
        <f aca="false">(VLOOKUP(AI141,CorrelationTwo,2)*(AW141^2)*AI141+VLOOKUP(D141,CorrelationOne,$AK$9)*AX141*AY141*AE141)/((AI141+AE141)*O141*N141)</f>
        <v>#VALUE!</v>
      </c>
      <c r="Q141" s="220" t="e">
        <f aca="false">xSPRDOPT(I141,H141,AQ141,0,O141,N141,P141,D141-$G$5,1,0)*AH141*AU141</f>
        <v>#VALUE!</v>
      </c>
      <c r="R141" s="223"/>
      <c r="S141" s="87" t="e">
        <f aca="false">xSPRDOPT(I141,H141,AQ141,AT141,O141,N141,P141,D141-$G$5,1,2)*AF141*F141*AH141</f>
        <v>#VALUE!</v>
      </c>
      <c r="T141" s="87" t="e">
        <f aca="false">xSPRDOPT(I141,H141,AQ141,AT141,O141,N141,P141,D141-$G$5,1,1)*AF141*F141*AH141</f>
        <v>#VALUE!</v>
      </c>
      <c r="U141" s="220"/>
      <c r="V141" s="224" t="e">
        <f aca="false">VLOOKUP($AG141,$AL$4:$AS$15,8)*AH141*AU141</f>
        <v>#VALUE!</v>
      </c>
      <c r="W141" s="224"/>
      <c r="X141" s="225" t="e">
        <f aca="false">((BM141*BC141)+(BL141*BB141))*AH141*F141</f>
        <v>#VALUE!</v>
      </c>
      <c r="Y141" s="225" t="e">
        <f aca="false">($F141*$AH141)*((($BG141/2)*($BC141)^2)+(($BF141/2)*($BB141)^2)+($BH141*$BC141*$BB141))</f>
        <v>#VALUE!</v>
      </c>
      <c r="Z141" s="225" t="e">
        <f aca="false">($BI141*$F141*$AH141*($G$5-$BV$5))/365.25</f>
        <v>#VALUE!</v>
      </c>
      <c r="AA141" s="225" t="e">
        <f aca="false">(($BK141*$BE141)+($BJ141*$BD141))*$F141*$AH141*$AF141</f>
        <v>#VALUE!</v>
      </c>
      <c r="AB141" s="225" t="e">
        <f aca="false">BN141*(AT141-CA141)*F141*AH141</f>
        <v>#VALUE!</v>
      </c>
      <c r="AC141" s="225" t="e">
        <f aca="false">BO141*CB141*F141*AH141*CA141*($G$5-$BV$5)/365.25</f>
        <v>#NAME?</v>
      </c>
      <c r="AE141" s="101" t="n">
        <v>15</v>
      </c>
      <c r="AF141" s="101" t="e">
        <f aca="false">IF(AND(D141&gt;=$G$7,D141&lt;=$G$8),1,0)</f>
        <v>#VALUE!</v>
      </c>
      <c r="AG141" s="101" t="e">
        <f aca="false">MONTH(D141)</f>
        <v>#VALUE!</v>
      </c>
      <c r="AH141" s="101" t="e">
        <f aca="false">(EOMONTH(D141,0)-EOMONTH(D141-DAY(D141),0))*AF141</f>
        <v>#VALUE!</v>
      </c>
      <c r="AI141" s="101" t="e">
        <f aca="false">AI140+AH140</f>
        <v>#VALUE!</v>
      </c>
      <c r="AJ141" s="101" t="e">
        <f aca="false">D141-$BV$5</f>
        <v>#VALUE!</v>
      </c>
      <c r="AK141" s="226" t="e">
        <f aca="false">((AL141+AM141+AN141)/(1-0.03))-(AL141+AM141+AN141)</f>
        <v>#VALUE!</v>
      </c>
      <c r="AL141" s="92" t="e">
        <f aca="false">VLOOKUP($D141,CurveTbl,$AK$4)</f>
        <v>#VALUE!</v>
      </c>
      <c r="AM141" s="227" t="e">
        <f aca="false">VLOOKUP($D141,CurveTbl,$AH$3)</f>
        <v>#VALUE!</v>
      </c>
      <c r="AN141" s="227" t="e">
        <f aca="false">VLOOKUP($D141,CurveTbl,$AH$4)+VLOOKUP($AG141,$AL$3:$AS$15,6)</f>
        <v>#VALUE!</v>
      </c>
      <c r="AO141" s="228" t="e">
        <f aca="false">VLOOKUP($D141,CurveTbl,$AH$5)</f>
        <v>#VALUE!</v>
      </c>
      <c r="AP141" s="227" t="e">
        <f aca="false">VLOOKUP($D141,CurveTbl,$AH$6)+VLOOKUP($AG141,$AL$3:$AS$15,7)</f>
        <v>#VALUE!</v>
      </c>
      <c r="AQ141" s="92" t="e">
        <f aca="false">VLOOKUP($AG141,$AL$4:$AS$15,3)+VLOOKUP($AG141,$AL$4:$AS$15,5)+($AH$10*VLOOKUP(D141,GRITable,2))</f>
        <v>#VALUE!</v>
      </c>
      <c r="AR141" s="93" t="e">
        <f aca="false">VLOOKUP($AG141,$AL$4:$AS$15,4)</f>
        <v>#VALUE!</v>
      </c>
      <c r="AS141" s="92" t="e">
        <f aca="false">(AL141+AM141+AN141)*AR141/(1-AR141)</f>
        <v>#VALUE!</v>
      </c>
      <c r="AT141" s="93" t="e">
        <f aca="false">VLOOKUP(D141,CurveTbl,$AK$6)</f>
        <v>#VALUE!</v>
      </c>
      <c r="AU141" s="93" t="e">
        <f aca="false">(1+$AT141/2)^(-2*($D141-$G$5)/365.25)*$AF141</f>
        <v>#VALUE!</v>
      </c>
      <c r="AV141" s="91" t="e">
        <f aca="false">ROUND(G141*AR141,0)</f>
        <v>#VALUE!</v>
      </c>
      <c r="AW141" s="93" t="e">
        <f aca="false">VLOOKUP($D141,CurveTbl,$AK$8)</f>
        <v>#VALUE!</v>
      </c>
      <c r="AX141" s="93" t="e">
        <f aca="false">VLOOKUP($D141,CurveTbl,$AH$7)</f>
        <v>#VALUE!</v>
      </c>
      <c r="AY141" s="93" t="e">
        <f aca="false">VLOOKUP($D141,CurveTbl,$AH$8)</f>
        <v>#VALUE!</v>
      </c>
      <c r="AZ141" s="93"/>
      <c r="BA141" s="229"/>
      <c r="BB141" s="227" t="e">
        <f aca="false">$H141-$BV141</f>
        <v>#VALUE!</v>
      </c>
      <c r="BC141" s="227" t="e">
        <f aca="false">I141-BW141</f>
        <v>#VALUE!</v>
      </c>
      <c r="BD141" s="93" t="e">
        <f aca="false">N141-BX141</f>
        <v>#VALUE!</v>
      </c>
      <c r="BE141" s="93" t="e">
        <f aca="false">O141-BY141</f>
        <v>#VALUE!</v>
      </c>
      <c r="BF141" s="93" t="e">
        <f aca="false">xSPRDOPT($BW141,$BV141,$CG141,0,$BY141,$BX141,$BZ141,$AJ141,1,4)*$CB141</f>
        <v>#NAME?</v>
      </c>
      <c r="BG141" s="93" t="e">
        <f aca="false">xSPRDOPT($BW141,$BV141,$CG141,0,$BY141,$BX141,$BZ141,$AJ141,1,3)*$CB141</f>
        <v>#NAME?</v>
      </c>
      <c r="BH141" s="93" t="e">
        <f aca="false">IF(OR(BF141&lt;&gt;0,BG141&lt;&gt;0),xSPRDOPT($BW141,$BV141,$CG141,0,$BY141,$BX141,$BZ141,$AJ141,1,12)*$CB141,0)</f>
        <v>#NAME?</v>
      </c>
      <c r="BI141" s="93" t="e">
        <f aca="false">xSPRDOPT($BW141,$BV141,$CG141,2*LN(1+CA141/2),$BY141,$BX141,$BZ141,$AJ141,1,9)</f>
        <v>#NAME?</v>
      </c>
      <c r="BJ141" s="93" t="e">
        <f aca="false">xSPRDOPT($BW141,$BV141,$CG141,0,$BY141,$BX141,$BZ141,$AJ141,1,6)*$CB141</f>
        <v>#NAME?</v>
      </c>
      <c r="BK141" s="93" t="e">
        <f aca="false">xSPRDOPT($BW141,$BV141,$CG141,0,$BY141,$BX141,$BZ141,$AJ141,1,5)*$CB141</f>
        <v>#NAME?</v>
      </c>
      <c r="BL141" s="93" t="e">
        <f aca="false">xSPRDOPT(BW141,BV141,CG141,0,BY141,BX141,BZ141,AJ141,1,2)*CB141</f>
        <v>#NAME?</v>
      </c>
      <c r="BM141" s="93" t="e">
        <f aca="false">xSPRDOPT(BW141,BV141,CG141,0,BY141,BX141,BZ141,AJ141,1,1)*CB141</f>
        <v>#NAME?</v>
      </c>
      <c r="BN141" s="93" t="e">
        <f aca="false">IF(AH141&lt;&gt;0,xSPRDOPT($BW141,$BV141,$CG141,2*LN(1+CA141/2),$BY141,$BX141,$BZ141,$AJ141,1,8)+(AJ141/365.25)*CH141/AH141,0)</f>
        <v>#VALUE!</v>
      </c>
      <c r="BO141" s="93" t="e">
        <f aca="false">xSPRDOPT($BW141,$BV141,$CG141,0,$BY141,$BX141,$BZ141,$AJ141,1,0)</f>
        <v>#NAME?</v>
      </c>
      <c r="BP141" s="93"/>
      <c r="BQ141" s="93"/>
      <c r="BR141" s="93"/>
      <c r="BS141" s="101" t="e">
        <f aca="false">G141*AF141*AH141</f>
        <v>#VALUE!</v>
      </c>
      <c r="BV141" s="230" t="n">
        <v>4.40214035809837</v>
      </c>
      <c r="BW141" s="92" t="n">
        <v>4.4155</v>
      </c>
      <c r="BX141" s="93" t="n">
        <v>0.628251079270582</v>
      </c>
      <c r="BY141" s="93" t="n">
        <v>0.621945092170055</v>
      </c>
      <c r="BZ141" s="93" t="n">
        <v>0.99287864325662</v>
      </c>
      <c r="CA141" s="93" t="n">
        <v>0.068263969545907</v>
      </c>
      <c r="CB141" s="93" t="n">
        <v>0.987217950295506</v>
      </c>
      <c r="CC141" s="227" t="n">
        <v>-0.03</v>
      </c>
      <c r="CD141" s="227" t="n">
        <v>0.06</v>
      </c>
      <c r="CE141" s="227" t="n">
        <v>0.175</v>
      </c>
      <c r="CF141" s="227" t="n">
        <v>-0.0075</v>
      </c>
      <c r="CG141" s="227" t="n">
        <v>0.0192</v>
      </c>
      <c r="CH141" s="227" t="n">
        <v>3.06531173566755</v>
      </c>
      <c r="CI141" s="82" t="n">
        <v>4.248</v>
      </c>
    </row>
    <row r="142" customFormat="false" ht="12.75" hidden="false" customHeight="false" outlineLevel="0" collapsed="false">
      <c r="D142" s="83" t="e">
        <f aca="false">D141+AH141</f>
        <v>#VALUE!</v>
      </c>
      <c r="F142" s="84" t="e">
        <f aca="false">VLOOKUP(AG142,$AL$4:$AS$15,2)</f>
        <v>#VALUE!</v>
      </c>
      <c r="G142" s="84" t="e">
        <f aca="false">F142*$AU142</f>
        <v>#VALUE!</v>
      </c>
      <c r="H142" s="85" t="e">
        <f aca="false">(AL142+AM142+AN142)/(1-(AR142))</f>
        <v>#VALUE!</v>
      </c>
      <c r="I142" s="85" t="e">
        <f aca="false">(AL142+AO142+AP142)</f>
        <v>#VALUE!</v>
      </c>
      <c r="K142" s="85" t="e">
        <f aca="false">MAX(((I142-H142)-AQ142)*AH142*AU142,0)</f>
        <v>#VALUE!</v>
      </c>
      <c r="L142" s="220" t="e">
        <f aca="false">MAX(Q142-K142,0)</f>
        <v>#VALUE!</v>
      </c>
      <c r="M142" s="86"/>
      <c r="N142" s="231" t="e">
        <f aca="false">SQRT(($AX142^2*$AE142+$AW142^2*$AI142)/($AE142+$AI142))</f>
        <v>#VALUE!</v>
      </c>
      <c r="O142" s="231" t="e">
        <f aca="false">SQRT(($AY142^2*$AE142+$AW142^2*$AI142)/($AE142+$AI142))</f>
        <v>#VALUE!</v>
      </c>
      <c r="P142" s="94" t="e">
        <f aca="false">(VLOOKUP(AI142,CorrelationTwo,2)*(AW142^2)*AI142+VLOOKUP(D142,CorrelationOne,$AK$9)*AX142*AY142*AE142)/((AI142+AE142)*O142*N142)</f>
        <v>#VALUE!</v>
      </c>
      <c r="Q142" s="220" t="e">
        <f aca="false">xSPRDOPT(I142,H142,AQ142,0,O142,N142,P142,D142-$G$5,1,0)*AH142*AU142</f>
        <v>#VALUE!</v>
      </c>
      <c r="R142" s="223"/>
      <c r="S142" s="87" t="e">
        <f aca="false">xSPRDOPT(I142,H142,AQ142,AT142,O142,N142,P142,D142-$G$5,1,2)*AF142*F142*AH142</f>
        <v>#VALUE!</v>
      </c>
      <c r="T142" s="87" t="e">
        <f aca="false">xSPRDOPT(I142,H142,AQ142,AT142,O142,N142,P142,D142-$G$5,1,1)*AF142*F142*AH142</f>
        <v>#VALUE!</v>
      </c>
      <c r="U142" s="220"/>
      <c r="V142" s="224" t="e">
        <f aca="false">VLOOKUP($AG142,$AL$4:$AS$15,8)*AH142*AU142</f>
        <v>#VALUE!</v>
      </c>
      <c r="W142" s="224"/>
      <c r="X142" s="225" t="e">
        <f aca="false">((BM142*BC142)+(BL142*BB142))*AH142*F142</f>
        <v>#VALUE!</v>
      </c>
      <c r="Y142" s="225" t="e">
        <f aca="false">($F142*$AH142)*((($BG142/2)*($BC142)^2)+(($BF142/2)*($BB142)^2)+($BH142*$BC142*$BB142))</f>
        <v>#VALUE!</v>
      </c>
      <c r="Z142" s="225" t="e">
        <f aca="false">($BI142*$F142*$AH142*($G$5-$BV$5))/365.25</f>
        <v>#VALUE!</v>
      </c>
      <c r="AA142" s="225" t="e">
        <f aca="false">(($BK142*$BE142)+($BJ142*$BD142))*$F142*$AH142*$AF142</f>
        <v>#VALUE!</v>
      </c>
      <c r="AB142" s="225" t="e">
        <f aca="false">BN142*(AT142-CA142)*F142*AH142</f>
        <v>#VALUE!</v>
      </c>
      <c r="AC142" s="225" t="e">
        <f aca="false">BO142*CB142*F142*AH142*CA142*($G$5-$BV$5)/365.25</f>
        <v>#NAME?</v>
      </c>
      <c r="AE142" s="101" t="n">
        <v>15</v>
      </c>
      <c r="AF142" s="101" t="e">
        <f aca="false">IF(AND(D142&gt;=$G$7,D142&lt;=$G$8),1,0)</f>
        <v>#VALUE!</v>
      </c>
      <c r="AG142" s="101" t="e">
        <f aca="false">MONTH(D142)</f>
        <v>#VALUE!</v>
      </c>
      <c r="AH142" s="101" t="e">
        <f aca="false">(EOMONTH(D142,0)-EOMONTH(D142-DAY(D142),0))*AF142</f>
        <v>#VALUE!</v>
      </c>
      <c r="AI142" s="101" t="e">
        <f aca="false">AI141+AH141</f>
        <v>#VALUE!</v>
      </c>
      <c r="AJ142" s="101" t="e">
        <f aca="false">D142-$BV$5</f>
        <v>#VALUE!</v>
      </c>
      <c r="AK142" s="226" t="e">
        <f aca="false">((AL142+AM142+AN142)/(1-0.03))-(AL142+AM142+AN142)</f>
        <v>#VALUE!</v>
      </c>
      <c r="AL142" s="92" t="e">
        <f aca="false">VLOOKUP($D142,CurveTbl,$AK$4)</f>
        <v>#VALUE!</v>
      </c>
      <c r="AM142" s="227" t="e">
        <f aca="false">VLOOKUP($D142,CurveTbl,$AH$3)</f>
        <v>#VALUE!</v>
      </c>
      <c r="AN142" s="227" t="e">
        <f aca="false">VLOOKUP($D142,CurveTbl,$AH$4)+VLOOKUP($AG142,$AL$3:$AS$15,6)</f>
        <v>#VALUE!</v>
      </c>
      <c r="AO142" s="228" t="e">
        <f aca="false">VLOOKUP($D142,CurveTbl,$AH$5)</f>
        <v>#VALUE!</v>
      </c>
      <c r="AP142" s="227" t="e">
        <f aca="false">VLOOKUP($D142,CurveTbl,$AH$6)+VLOOKUP($AG142,$AL$3:$AS$15,7)</f>
        <v>#VALUE!</v>
      </c>
      <c r="AQ142" s="92" t="e">
        <f aca="false">VLOOKUP($AG142,$AL$4:$AS$15,3)+VLOOKUP($AG142,$AL$4:$AS$15,5)+($AH$10*VLOOKUP(D142,GRITable,2))</f>
        <v>#VALUE!</v>
      </c>
      <c r="AR142" s="93" t="e">
        <f aca="false">VLOOKUP($AG142,$AL$4:$AS$15,4)</f>
        <v>#VALUE!</v>
      </c>
      <c r="AS142" s="92" t="e">
        <f aca="false">(AL142+AM142+AN142)*AR142/(1-AR142)</f>
        <v>#VALUE!</v>
      </c>
      <c r="AT142" s="93" t="e">
        <f aca="false">VLOOKUP(D142,CurveTbl,$AK$6)</f>
        <v>#VALUE!</v>
      </c>
      <c r="AU142" s="93" t="e">
        <f aca="false">(1+$AT142/2)^(-2*($D142-$G$5)/365.25)*$AF142</f>
        <v>#VALUE!</v>
      </c>
      <c r="AV142" s="91" t="e">
        <f aca="false">ROUND(G142*AR142,0)</f>
        <v>#VALUE!</v>
      </c>
      <c r="AW142" s="93" t="e">
        <f aca="false">VLOOKUP($D142,CurveTbl,$AK$8)</f>
        <v>#VALUE!</v>
      </c>
      <c r="AX142" s="93" t="e">
        <f aca="false">VLOOKUP($D142,CurveTbl,$AH$7)</f>
        <v>#VALUE!</v>
      </c>
      <c r="AY142" s="93" t="e">
        <f aca="false">VLOOKUP($D142,CurveTbl,$AH$8)</f>
        <v>#VALUE!</v>
      </c>
      <c r="AZ142" s="93"/>
      <c r="BA142" s="229"/>
      <c r="BB142" s="227" t="e">
        <f aca="false">$H142-$BV142</f>
        <v>#VALUE!</v>
      </c>
      <c r="BC142" s="227" t="e">
        <f aca="false">I142-BW142</f>
        <v>#VALUE!</v>
      </c>
      <c r="BD142" s="93" t="e">
        <f aca="false">N142-BX142</f>
        <v>#VALUE!</v>
      </c>
      <c r="BE142" s="93" t="e">
        <f aca="false">O142-BY142</f>
        <v>#VALUE!</v>
      </c>
      <c r="BF142" s="93" t="e">
        <f aca="false">xSPRDOPT($BW142,$BV142,$CG142,0,$BY142,$BX142,$BZ142,$AJ142,1,4)*$CB142</f>
        <v>#NAME?</v>
      </c>
      <c r="BG142" s="93" t="e">
        <f aca="false">xSPRDOPT($BW142,$BV142,$CG142,0,$BY142,$BX142,$BZ142,$AJ142,1,3)*$CB142</f>
        <v>#NAME?</v>
      </c>
      <c r="BH142" s="93" t="e">
        <f aca="false">IF(OR(BF142&lt;&gt;0,BG142&lt;&gt;0),xSPRDOPT($BW142,$BV142,$CG142,0,$BY142,$BX142,$BZ142,$AJ142,1,12)*$CB142,0)</f>
        <v>#NAME?</v>
      </c>
      <c r="BI142" s="93" t="e">
        <f aca="false">xSPRDOPT($BW142,$BV142,$CG142,2*LN(1+CA142/2),$BY142,$BX142,$BZ142,$AJ142,1,9)</f>
        <v>#NAME?</v>
      </c>
      <c r="BJ142" s="93" t="e">
        <f aca="false">xSPRDOPT($BW142,$BV142,$CG142,0,$BY142,$BX142,$BZ142,$AJ142,1,6)*$CB142</f>
        <v>#NAME?</v>
      </c>
      <c r="BK142" s="93" t="e">
        <f aca="false">xSPRDOPT($BW142,$BV142,$CG142,0,$BY142,$BX142,$BZ142,$AJ142,1,5)*$CB142</f>
        <v>#NAME?</v>
      </c>
      <c r="BL142" s="93" t="e">
        <f aca="false">xSPRDOPT(BW142,BV142,CG142,0,BY142,BX142,BZ142,AJ142,1,2)*CB142</f>
        <v>#NAME?</v>
      </c>
      <c r="BM142" s="93" t="e">
        <f aca="false">xSPRDOPT(BW142,BV142,CG142,0,BY142,BX142,BZ142,AJ142,1,1)*CB142</f>
        <v>#NAME?</v>
      </c>
      <c r="BN142" s="93" t="e">
        <f aca="false">IF(AH142&lt;&gt;0,xSPRDOPT($BW142,$BV142,$CG142,2*LN(1+CA142/2),$BY142,$BX142,$BZ142,$AJ142,1,8)+(AJ142/365.25)*CH142/AH142,0)</f>
        <v>#VALUE!</v>
      </c>
      <c r="BO142" s="93" t="e">
        <f aca="false">xSPRDOPT($BW142,$BV142,$CG142,0,$BY142,$BX142,$BZ142,$AJ142,1,0)</f>
        <v>#NAME?</v>
      </c>
      <c r="BP142" s="93"/>
      <c r="BQ142" s="93"/>
      <c r="BR142" s="93"/>
      <c r="BS142" s="101" t="e">
        <f aca="false">G142*AF142*AH142</f>
        <v>#VALUE!</v>
      </c>
      <c r="BV142" s="230" t="n">
        <v>4.40214035809837</v>
      </c>
      <c r="BW142" s="92" t="n">
        <v>4.4155</v>
      </c>
      <c r="BX142" s="93" t="n">
        <v>0.628251079270582</v>
      </c>
      <c r="BY142" s="93" t="n">
        <v>0.621945092170055</v>
      </c>
      <c r="BZ142" s="93" t="n">
        <v>0.99287864325662</v>
      </c>
      <c r="CA142" s="93" t="n">
        <v>0.068263969545907</v>
      </c>
      <c r="CB142" s="93" t="n">
        <v>0.987217950295506</v>
      </c>
      <c r="CC142" s="227" t="n">
        <v>-0.03</v>
      </c>
      <c r="CD142" s="227" t="n">
        <v>0.06</v>
      </c>
      <c r="CE142" s="227" t="n">
        <v>0.175</v>
      </c>
      <c r="CF142" s="227" t="n">
        <v>-0.0075</v>
      </c>
      <c r="CG142" s="227" t="n">
        <v>0.0192</v>
      </c>
      <c r="CH142" s="227" t="n">
        <v>3.06531173566755</v>
      </c>
      <c r="CI142" s="82" t="n">
        <v>4.248</v>
      </c>
    </row>
    <row r="143" customFormat="false" ht="12.75" hidden="false" customHeight="false" outlineLevel="0" collapsed="false">
      <c r="D143" s="83" t="e">
        <f aca="false">D142+AH142</f>
        <v>#VALUE!</v>
      </c>
      <c r="F143" s="84" t="e">
        <f aca="false">VLOOKUP(AG143,$AL$4:$AS$15,2)</f>
        <v>#VALUE!</v>
      </c>
      <c r="G143" s="84" t="e">
        <f aca="false">F143*$AU143</f>
        <v>#VALUE!</v>
      </c>
      <c r="H143" s="85" t="e">
        <f aca="false">(AL143+AM143+AN143)/(1-(AR143))</f>
        <v>#VALUE!</v>
      </c>
      <c r="I143" s="85" t="e">
        <f aca="false">(AL143+AO143+AP143)</f>
        <v>#VALUE!</v>
      </c>
      <c r="K143" s="85" t="e">
        <f aca="false">MAX(((I143-H143)-AQ143)*AH143*AU143,0)</f>
        <v>#VALUE!</v>
      </c>
      <c r="L143" s="220" t="e">
        <f aca="false">MAX(Q143-K143,0)</f>
        <v>#VALUE!</v>
      </c>
      <c r="M143" s="86"/>
      <c r="N143" s="231" t="e">
        <f aca="false">SQRT(($AX143^2*$AE143+$AW143^2*$AI143)/($AE143+$AI143))</f>
        <v>#VALUE!</v>
      </c>
      <c r="O143" s="231" t="e">
        <f aca="false">SQRT(($AY143^2*$AE143+$AW143^2*$AI143)/($AE143+$AI143))</f>
        <v>#VALUE!</v>
      </c>
      <c r="P143" s="94" t="e">
        <f aca="false">(VLOOKUP(AI143,CorrelationTwo,2)*(AW143^2)*AI143+VLOOKUP(D143,CorrelationOne,$AK$9)*AX143*AY143*AE143)/((AI143+AE143)*O143*N143)</f>
        <v>#VALUE!</v>
      </c>
      <c r="Q143" s="220" t="e">
        <f aca="false">xSPRDOPT(I143,H143,AQ143,0,O143,N143,P143,D143-$G$5,1,0)*AH143*AU143</f>
        <v>#VALUE!</v>
      </c>
      <c r="R143" s="223"/>
      <c r="S143" s="87" t="e">
        <f aca="false">xSPRDOPT(I143,H143,AQ143,AT143,O143,N143,P143,D143-$G$5,1,2)*AF143*F143*AH143</f>
        <v>#VALUE!</v>
      </c>
      <c r="T143" s="87" t="e">
        <f aca="false">xSPRDOPT(I143,H143,AQ143,AT143,O143,N143,P143,D143-$G$5,1,1)*AF143*F143*AH143</f>
        <v>#VALUE!</v>
      </c>
      <c r="U143" s="220"/>
      <c r="V143" s="224" t="e">
        <f aca="false">VLOOKUP($AG143,$AL$4:$AS$15,8)*AH143*AU143</f>
        <v>#VALUE!</v>
      </c>
      <c r="W143" s="224"/>
      <c r="X143" s="225" t="e">
        <f aca="false">((BM143*BC143)+(BL143*BB143))*AH143*F143</f>
        <v>#VALUE!</v>
      </c>
      <c r="Y143" s="225" t="e">
        <f aca="false">($F143*$AH143)*((($BG143/2)*($BC143)^2)+(($BF143/2)*($BB143)^2)+($BH143*$BC143*$BB143))</f>
        <v>#VALUE!</v>
      </c>
      <c r="Z143" s="225" t="e">
        <f aca="false">($BI143*$F143*$AH143*($G$5-$BV$5))/365.25</f>
        <v>#VALUE!</v>
      </c>
      <c r="AA143" s="225" t="e">
        <f aca="false">(($BK143*$BE143)+($BJ143*$BD143))*$F143*$AH143*$AF143</f>
        <v>#VALUE!</v>
      </c>
      <c r="AB143" s="225" t="e">
        <f aca="false">BN143*(AT143-CA143)*F143*AH143</f>
        <v>#VALUE!</v>
      </c>
      <c r="AC143" s="225" t="e">
        <f aca="false">BO143*CB143*F143*AH143*CA143*($G$5-$BV$5)/365.25</f>
        <v>#NAME?</v>
      </c>
      <c r="AE143" s="101" t="n">
        <v>15</v>
      </c>
      <c r="AF143" s="101" t="e">
        <f aca="false">IF(AND(D143&gt;=$G$7,D143&lt;=$G$8),1,0)</f>
        <v>#VALUE!</v>
      </c>
      <c r="AG143" s="101" t="e">
        <f aca="false">MONTH(D143)</f>
        <v>#VALUE!</v>
      </c>
      <c r="AH143" s="101" t="e">
        <f aca="false">(EOMONTH(D143,0)-EOMONTH(D143-DAY(D143),0))*AF143</f>
        <v>#VALUE!</v>
      </c>
      <c r="AI143" s="101" t="e">
        <f aca="false">AI142+AH142</f>
        <v>#VALUE!</v>
      </c>
      <c r="AJ143" s="101" t="e">
        <f aca="false">D143-$BV$5</f>
        <v>#VALUE!</v>
      </c>
      <c r="AK143" s="226" t="e">
        <f aca="false">((AL143+AM143+AN143)/(1-0.03))-(AL143+AM143+AN143)</f>
        <v>#VALUE!</v>
      </c>
      <c r="AL143" s="92" t="e">
        <f aca="false">VLOOKUP($D143,CurveTbl,$AK$4)</f>
        <v>#VALUE!</v>
      </c>
      <c r="AM143" s="227" t="e">
        <f aca="false">VLOOKUP($D143,CurveTbl,$AH$3)</f>
        <v>#VALUE!</v>
      </c>
      <c r="AN143" s="227" t="e">
        <f aca="false">VLOOKUP($D143,CurveTbl,$AH$4)+VLOOKUP($AG143,$AL$3:$AS$15,6)</f>
        <v>#VALUE!</v>
      </c>
      <c r="AO143" s="228" t="e">
        <f aca="false">VLOOKUP($D143,CurveTbl,$AH$5)</f>
        <v>#VALUE!</v>
      </c>
      <c r="AP143" s="227" t="e">
        <f aca="false">VLOOKUP($D143,CurveTbl,$AH$6)+VLOOKUP($AG143,$AL$3:$AS$15,7)</f>
        <v>#VALUE!</v>
      </c>
      <c r="AQ143" s="92" t="e">
        <f aca="false">VLOOKUP($AG143,$AL$4:$AS$15,3)+VLOOKUP($AG143,$AL$4:$AS$15,5)+($AH$10*VLOOKUP(D143,GRITable,2))</f>
        <v>#VALUE!</v>
      </c>
      <c r="AR143" s="93" t="e">
        <f aca="false">VLOOKUP($AG143,$AL$4:$AS$15,4)</f>
        <v>#VALUE!</v>
      </c>
      <c r="AS143" s="92" t="e">
        <f aca="false">(AL143+AM143+AN143)*AR143/(1-AR143)</f>
        <v>#VALUE!</v>
      </c>
      <c r="AT143" s="93" t="e">
        <f aca="false">VLOOKUP(D143,CurveTbl,$AK$6)</f>
        <v>#VALUE!</v>
      </c>
      <c r="AU143" s="93" t="e">
        <f aca="false">(1+$AT143/2)^(-2*($D143-$G$5)/365.25)*$AF143</f>
        <v>#VALUE!</v>
      </c>
      <c r="AV143" s="91" t="e">
        <f aca="false">ROUND(G143*AR143,0)</f>
        <v>#VALUE!</v>
      </c>
      <c r="AW143" s="93" t="e">
        <f aca="false">VLOOKUP($D143,CurveTbl,$AK$8)</f>
        <v>#VALUE!</v>
      </c>
      <c r="AX143" s="93" t="e">
        <f aca="false">VLOOKUP($D143,CurveTbl,$AH$7)</f>
        <v>#VALUE!</v>
      </c>
      <c r="AY143" s="93" t="e">
        <f aca="false">VLOOKUP($D143,CurveTbl,$AH$8)</f>
        <v>#VALUE!</v>
      </c>
      <c r="AZ143" s="93"/>
      <c r="BA143" s="229"/>
      <c r="BB143" s="227" t="e">
        <f aca="false">$H143-$BV143</f>
        <v>#VALUE!</v>
      </c>
      <c r="BC143" s="227" t="e">
        <f aca="false">I143-BW143</f>
        <v>#VALUE!</v>
      </c>
      <c r="BD143" s="93" t="e">
        <f aca="false">N143-BX143</f>
        <v>#VALUE!</v>
      </c>
      <c r="BE143" s="93" t="e">
        <f aca="false">O143-BY143</f>
        <v>#VALUE!</v>
      </c>
      <c r="BF143" s="93" t="e">
        <f aca="false">xSPRDOPT($BW143,$BV143,$CG143,0,$BY143,$BX143,$BZ143,$AJ143,1,4)*$CB143</f>
        <v>#NAME?</v>
      </c>
      <c r="BG143" s="93" t="e">
        <f aca="false">xSPRDOPT($BW143,$BV143,$CG143,0,$BY143,$BX143,$BZ143,$AJ143,1,3)*$CB143</f>
        <v>#NAME?</v>
      </c>
      <c r="BH143" s="93" t="e">
        <f aca="false">IF(OR(BF143&lt;&gt;0,BG143&lt;&gt;0),xSPRDOPT($BW143,$BV143,$CG143,0,$BY143,$BX143,$BZ143,$AJ143,1,12)*$CB143,0)</f>
        <v>#NAME?</v>
      </c>
      <c r="BI143" s="93" t="e">
        <f aca="false">xSPRDOPT($BW143,$BV143,$CG143,2*LN(1+CA143/2),$BY143,$BX143,$BZ143,$AJ143,1,9)</f>
        <v>#NAME?</v>
      </c>
      <c r="BJ143" s="93" t="e">
        <f aca="false">xSPRDOPT($BW143,$BV143,$CG143,0,$BY143,$BX143,$BZ143,$AJ143,1,6)*$CB143</f>
        <v>#NAME?</v>
      </c>
      <c r="BK143" s="93" t="e">
        <f aca="false">xSPRDOPT($BW143,$BV143,$CG143,0,$BY143,$BX143,$BZ143,$AJ143,1,5)*$CB143</f>
        <v>#NAME?</v>
      </c>
      <c r="BL143" s="93" t="e">
        <f aca="false">xSPRDOPT(BW143,BV143,CG143,0,BY143,BX143,BZ143,AJ143,1,2)*CB143</f>
        <v>#NAME?</v>
      </c>
      <c r="BM143" s="93" t="e">
        <f aca="false">xSPRDOPT(BW143,BV143,CG143,0,BY143,BX143,BZ143,AJ143,1,1)*CB143</f>
        <v>#NAME?</v>
      </c>
      <c r="BN143" s="93" t="e">
        <f aca="false">IF(AH143&lt;&gt;0,xSPRDOPT($BW143,$BV143,$CG143,2*LN(1+CA143/2),$BY143,$BX143,$BZ143,$AJ143,1,8)+(AJ143/365.25)*CH143/AH143,0)</f>
        <v>#VALUE!</v>
      </c>
      <c r="BO143" s="93" t="e">
        <f aca="false">xSPRDOPT($BW143,$BV143,$CG143,0,$BY143,$BX143,$BZ143,$AJ143,1,0)</f>
        <v>#NAME?</v>
      </c>
      <c r="BP143" s="93"/>
      <c r="BQ143" s="93"/>
      <c r="BR143" s="93"/>
      <c r="BS143" s="101" t="e">
        <f aca="false">G143*AF143*AH143</f>
        <v>#VALUE!</v>
      </c>
      <c r="BV143" s="230" t="n">
        <v>4.40214035809837</v>
      </c>
      <c r="BW143" s="92" t="n">
        <v>4.4155</v>
      </c>
      <c r="BX143" s="93" t="n">
        <v>0.628251079270582</v>
      </c>
      <c r="BY143" s="93" t="n">
        <v>0.621945092170055</v>
      </c>
      <c r="BZ143" s="93" t="n">
        <v>0.99287864325662</v>
      </c>
      <c r="CA143" s="93" t="n">
        <v>0.068263969545907</v>
      </c>
      <c r="CB143" s="93" t="n">
        <v>0.987217950295506</v>
      </c>
      <c r="CC143" s="227" t="n">
        <v>-0.03</v>
      </c>
      <c r="CD143" s="227" t="n">
        <v>0.06</v>
      </c>
      <c r="CE143" s="227" t="n">
        <v>0.175</v>
      </c>
      <c r="CF143" s="227" t="n">
        <v>-0.0075</v>
      </c>
      <c r="CG143" s="227" t="n">
        <v>0.0192</v>
      </c>
      <c r="CH143" s="227" t="n">
        <v>3.06531173566755</v>
      </c>
      <c r="CI143" s="82" t="n">
        <v>4.248</v>
      </c>
    </row>
    <row r="144" customFormat="false" ht="12.75" hidden="false" customHeight="false" outlineLevel="0" collapsed="false">
      <c r="D144" s="83" t="e">
        <f aca="false">D143+AH143</f>
        <v>#VALUE!</v>
      </c>
      <c r="F144" s="84" t="e">
        <f aca="false">VLOOKUP(AG144,$AL$4:$AS$15,2)</f>
        <v>#VALUE!</v>
      </c>
      <c r="G144" s="84" t="e">
        <f aca="false">F144*$AU144</f>
        <v>#VALUE!</v>
      </c>
      <c r="H144" s="85" t="e">
        <f aca="false">(AL144+AM144+AN144)/(1-(AR144))</f>
        <v>#VALUE!</v>
      </c>
      <c r="I144" s="85" t="e">
        <f aca="false">(AL144+AO144+AP144)</f>
        <v>#VALUE!</v>
      </c>
      <c r="K144" s="85" t="e">
        <f aca="false">MAX(((I144-H144)-AQ144)*AH144*AU144,0)</f>
        <v>#VALUE!</v>
      </c>
      <c r="L144" s="220" t="e">
        <f aca="false">MAX(Q144-K144,0)</f>
        <v>#VALUE!</v>
      </c>
      <c r="M144" s="86"/>
      <c r="N144" s="231" t="e">
        <f aca="false">SQRT(($AX144^2*$AE144+$AW144^2*$AI144)/($AE144+$AI144))</f>
        <v>#VALUE!</v>
      </c>
      <c r="O144" s="231" t="e">
        <f aca="false">SQRT(($AY144^2*$AE144+$AW144^2*$AI144)/($AE144+$AI144))</f>
        <v>#VALUE!</v>
      </c>
      <c r="P144" s="94" t="e">
        <f aca="false">(VLOOKUP(AI144,CorrelationTwo,2)*(AW144^2)*AI144+VLOOKUP(D144,CorrelationOne,$AK$9)*AX144*AY144*AE144)/((AI144+AE144)*O144*N144)</f>
        <v>#VALUE!</v>
      </c>
      <c r="Q144" s="220" t="e">
        <f aca="false">xSPRDOPT(I144,H144,AQ144,0,O144,N144,P144,D144-$G$5,1,0)*AH144*AU144</f>
        <v>#VALUE!</v>
      </c>
      <c r="R144" s="223"/>
      <c r="S144" s="87" t="e">
        <f aca="false">xSPRDOPT(I144,H144,AQ144,AT144,O144,N144,P144,D144-$G$5,1,2)*AF144*F144*AH144</f>
        <v>#VALUE!</v>
      </c>
      <c r="T144" s="87" t="e">
        <f aca="false">xSPRDOPT(I144,H144,AQ144,AT144,O144,N144,P144,D144-$G$5,1,1)*AF144*F144*AH144</f>
        <v>#VALUE!</v>
      </c>
      <c r="U144" s="220"/>
      <c r="V144" s="224" t="e">
        <f aca="false">VLOOKUP($AG144,$AL$4:$AS$15,8)*AH144*AU144</f>
        <v>#VALUE!</v>
      </c>
      <c r="W144" s="224"/>
      <c r="X144" s="225" t="e">
        <f aca="false">((BM144*BC144)+(BL144*BB144))*AH144*F144</f>
        <v>#VALUE!</v>
      </c>
      <c r="Y144" s="225" t="e">
        <f aca="false">($F144*$AH144)*((($BG144/2)*($BC144)^2)+(($BF144/2)*($BB144)^2)+($BH144*$BC144*$BB144))</f>
        <v>#VALUE!</v>
      </c>
      <c r="Z144" s="225" t="e">
        <f aca="false">($BI144*$F144*$AH144*($G$5-$BV$5))/365.25</f>
        <v>#VALUE!</v>
      </c>
      <c r="AA144" s="225" t="e">
        <f aca="false">(($BK144*$BE144)+($BJ144*$BD144))*$F144*$AH144*$AF144</f>
        <v>#VALUE!</v>
      </c>
      <c r="AB144" s="225" t="e">
        <f aca="false">BN144*(AT144-CA144)*F144*AH144</f>
        <v>#VALUE!</v>
      </c>
      <c r="AC144" s="225" t="e">
        <f aca="false">BO144*CB144*F144*AH144*CA144*($G$5-$BV$5)/365.25</f>
        <v>#NAME?</v>
      </c>
      <c r="AE144" s="101" t="n">
        <v>15</v>
      </c>
      <c r="AF144" s="101" t="e">
        <f aca="false">IF(AND(D144&gt;=$G$7,D144&lt;=$G$8),1,0)</f>
        <v>#VALUE!</v>
      </c>
      <c r="AG144" s="101" t="e">
        <f aca="false">MONTH(D144)</f>
        <v>#VALUE!</v>
      </c>
      <c r="AH144" s="101" t="e">
        <f aca="false">(EOMONTH(D144,0)-EOMONTH(D144-DAY(D144),0))*AF144</f>
        <v>#VALUE!</v>
      </c>
      <c r="AI144" s="101" t="e">
        <f aca="false">AI143+AH143</f>
        <v>#VALUE!</v>
      </c>
      <c r="AJ144" s="101" t="e">
        <f aca="false">D144-$BV$5</f>
        <v>#VALUE!</v>
      </c>
      <c r="AK144" s="226" t="e">
        <f aca="false">((AL144+AM144+AN144)/(1-0.03))-(AL144+AM144+AN144)</f>
        <v>#VALUE!</v>
      </c>
      <c r="AL144" s="92" t="e">
        <f aca="false">VLOOKUP($D144,CurveTbl,$AK$4)</f>
        <v>#VALUE!</v>
      </c>
      <c r="AM144" s="227" t="e">
        <f aca="false">VLOOKUP($D144,CurveTbl,$AH$3)</f>
        <v>#VALUE!</v>
      </c>
      <c r="AN144" s="227" t="e">
        <f aca="false">VLOOKUP($D144,CurveTbl,$AH$4)+VLOOKUP($AG144,$AL$3:$AS$15,6)</f>
        <v>#VALUE!</v>
      </c>
      <c r="AO144" s="228" t="e">
        <f aca="false">VLOOKUP($D144,CurveTbl,$AH$5)</f>
        <v>#VALUE!</v>
      </c>
      <c r="AP144" s="227" t="e">
        <f aca="false">VLOOKUP($D144,CurveTbl,$AH$6)+VLOOKUP($AG144,$AL$3:$AS$15,7)</f>
        <v>#VALUE!</v>
      </c>
      <c r="AQ144" s="92" t="e">
        <f aca="false">VLOOKUP($AG144,$AL$4:$AS$15,3)+VLOOKUP($AG144,$AL$4:$AS$15,5)+($AH$10*VLOOKUP(D144,GRITable,2))</f>
        <v>#VALUE!</v>
      </c>
      <c r="AR144" s="93" t="e">
        <f aca="false">VLOOKUP($AG144,$AL$4:$AS$15,4)</f>
        <v>#VALUE!</v>
      </c>
      <c r="AS144" s="92" t="e">
        <f aca="false">(AL144+AM144+AN144)*AR144/(1-AR144)</f>
        <v>#VALUE!</v>
      </c>
      <c r="AT144" s="93" t="e">
        <f aca="false">VLOOKUP(D144,CurveTbl,$AK$6)</f>
        <v>#VALUE!</v>
      </c>
      <c r="AU144" s="93" t="e">
        <f aca="false">(1+$AT144/2)^(-2*($D144-$G$5)/365.25)*$AF144</f>
        <v>#VALUE!</v>
      </c>
      <c r="AV144" s="91" t="e">
        <f aca="false">ROUND(G144*AR144,0)</f>
        <v>#VALUE!</v>
      </c>
      <c r="AW144" s="93" t="e">
        <f aca="false">VLOOKUP($D144,CurveTbl,$AK$8)</f>
        <v>#VALUE!</v>
      </c>
      <c r="AX144" s="93" t="e">
        <f aca="false">VLOOKUP($D144,CurveTbl,$AH$7)</f>
        <v>#VALUE!</v>
      </c>
      <c r="AY144" s="93" t="e">
        <f aca="false">VLOOKUP($D144,CurveTbl,$AH$8)</f>
        <v>#VALUE!</v>
      </c>
      <c r="AZ144" s="93"/>
      <c r="BA144" s="229"/>
      <c r="BB144" s="227" t="e">
        <f aca="false">$H144-$BV144</f>
        <v>#VALUE!</v>
      </c>
      <c r="BC144" s="227" t="e">
        <f aca="false">I144-BW144</f>
        <v>#VALUE!</v>
      </c>
      <c r="BD144" s="93" t="e">
        <f aca="false">N144-BX144</f>
        <v>#VALUE!</v>
      </c>
      <c r="BE144" s="93" t="e">
        <f aca="false">O144-BY144</f>
        <v>#VALUE!</v>
      </c>
      <c r="BF144" s="93" t="e">
        <f aca="false">xSPRDOPT($BW144,$BV144,$CG144,0,$BY144,$BX144,$BZ144,$AJ144,1,4)*$CB144</f>
        <v>#NAME?</v>
      </c>
      <c r="BG144" s="93" t="e">
        <f aca="false">xSPRDOPT($BW144,$BV144,$CG144,0,$BY144,$BX144,$BZ144,$AJ144,1,3)*$CB144</f>
        <v>#NAME?</v>
      </c>
      <c r="BH144" s="93" t="e">
        <f aca="false">IF(OR(BF144&lt;&gt;0,BG144&lt;&gt;0),xSPRDOPT($BW144,$BV144,$CG144,0,$BY144,$BX144,$BZ144,$AJ144,1,12)*$CB144,0)</f>
        <v>#NAME?</v>
      </c>
      <c r="BI144" s="93" t="e">
        <f aca="false">xSPRDOPT($BW144,$BV144,$CG144,2*LN(1+CA144/2),$BY144,$BX144,$BZ144,$AJ144,1,9)</f>
        <v>#NAME?</v>
      </c>
      <c r="BJ144" s="93" t="e">
        <f aca="false">xSPRDOPT($BW144,$BV144,$CG144,0,$BY144,$BX144,$BZ144,$AJ144,1,6)*$CB144</f>
        <v>#NAME?</v>
      </c>
      <c r="BK144" s="93" t="e">
        <f aca="false">xSPRDOPT($BW144,$BV144,$CG144,0,$BY144,$BX144,$BZ144,$AJ144,1,5)*$CB144</f>
        <v>#NAME?</v>
      </c>
      <c r="BL144" s="93" t="e">
        <f aca="false">xSPRDOPT(BW144,BV144,CG144,0,BY144,BX144,BZ144,AJ144,1,2)*CB144</f>
        <v>#NAME?</v>
      </c>
      <c r="BM144" s="93" t="e">
        <f aca="false">xSPRDOPT(BW144,BV144,CG144,0,BY144,BX144,BZ144,AJ144,1,1)*CB144</f>
        <v>#NAME?</v>
      </c>
      <c r="BN144" s="93" t="e">
        <f aca="false">IF(AH144&lt;&gt;0,xSPRDOPT($BW144,$BV144,$CG144,2*LN(1+CA144/2),$BY144,$BX144,$BZ144,$AJ144,1,8)+(AJ144/365.25)*CH144/AH144,0)</f>
        <v>#VALUE!</v>
      </c>
      <c r="BO144" s="93" t="e">
        <f aca="false">xSPRDOPT($BW144,$BV144,$CG144,0,$BY144,$BX144,$BZ144,$AJ144,1,0)</f>
        <v>#NAME?</v>
      </c>
      <c r="BP144" s="93"/>
      <c r="BQ144" s="93"/>
      <c r="BR144" s="93"/>
      <c r="BS144" s="101" t="e">
        <f aca="false">G144*AF144*AH144</f>
        <v>#VALUE!</v>
      </c>
      <c r="BV144" s="230" t="n">
        <v>4.40214035809837</v>
      </c>
      <c r="BW144" s="92" t="n">
        <v>4.4155</v>
      </c>
      <c r="BX144" s="93" t="n">
        <v>0.628251079270582</v>
      </c>
      <c r="BY144" s="93" t="n">
        <v>0.621945092170055</v>
      </c>
      <c r="BZ144" s="93" t="n">
        <v>0.99287864325662</v>
      </c>
      <c r="CA144" s="93" t="n">
        <v>0.068263969545907</v>
      </c>
      <c r="CB144" s="93" t="n">
        <v>0.987217950295506</v>
      </c>
      <c r="CC144" s="227" t="n">
        <v>-0.03</v>
      </c>
      <c r="CD144" s="227" t="n">
        <v>0.06</v>
      </c>
      <c r="CE144" s="227" t="n">
        <v>0.175</v>
      </c>
      <c r="CF144" s="227" t="n">
        <v>-0.0075</v>
      </c>
      <c r="CG144" s="227" t="n">
        <v>0.0192</v>
      </c>
      <c r="CH144" s="227" t="n">
        <v>3.06531173566755</v>
      </c>
      <c r="CI144" s="82" t="n">
        <v>4.248</v>
      </c>
    </row>
    <row r="145" customFormat="false" ht="12.75" hidden="false" customHeight="false" outlineLevel="0" collapsed="false">
      <c r="D145" s="83" t="e">
        <f aca="false">D144+AH144</f>
        <v>#VALUE!</v>
      </c>
      <c r="F145" s="84" t="e">
        <f aca="false">VLOOKUP(AG145,$AL$4:$AS$15,2)</f>
        <v>#VALUE!</v>
      </c>
      <c r="G145" s="84" t="e">
        <f aca="false">F145*$AU145</f>
        <v>#VALUE!</v>
      </c>
      <c r="H145" s="85" t="e">
        <f aca="false">(AL145+AM145+AN145)/(1-(AR145))</f>
        <v>#VALUE!</v>
      </c>
      <c r="I145" s="85" t="e">
        <f aca="false">(AL145+AO145+AP145)</f>
        <v>#VALUE!</v>
      </c>
      <c r="K145" s="85" t="e">
        <f aca="false">MAX(((I145-H145)-AQ145)*AH145*AU145,0)</f>
        <v>#VALUE!</v>
      </c>
      <c r="L145" s="220" t="e">
        <f aca="false">MAX(Q145-K145,0)</f>
        <v>#VALUE!</v>
      </c>
      <c r="M145" s="86"/>
      <c r="N145" s="231" t="e">
        <f aca="false">SQRT(($AX145^2*$AE145+$AW145^2*$AI145)/($AE145+$AI145))</f>
        <v>#VALUE!</v>
      </c>
      <c r="O145" s="231" t="e">
        <f aca="false">SQRT(($AY145^2*$AE145+$AW145^2*$AI145)/($AE145+$AI145))</f>
        <v>#VALUE!</v>
      </c>
      <c r="P145" s="94" t="e">
        <f aca="false">(VLOOKUP(AI145,CorrelationTwo,2)*(AW145^2)*AI145+VLOOKUP(D145,CorrelationOne,$AK$9)*AX145*AY145*AE145)/((AI145+AE145)*O145*N145)</f>
        <v>#VALUE!</v>
      </c>
      <c r="Q145" s="220" t="e">
        <f aca="false">xSPRDOPT(I145,H145,AQ145,0,O145,N145,P145,D145-$G$5,1,0)*AH145*AU145</f>
        <v>#VALUE!</v>
      </c>
      <c r="R145" s="223"/>
      <c r="S145" s="87" t="e">
        <f aca="false">xSPRDOPT(I145,H145,AQ145,AT145,O145,N145,P145,D145-$G$5,1,2)*AF145*F145*AH145</f>
        <v>#VALUE!</v>
      </c>
      <c r="T145" s="87" t="e">
        <f aca="false">xSPRDOPT(I145,H145,AQ145,AT145,O145,N145,P145,D145-$G$5,1,1)*AF145*F145*AH145</f>
        <v>#VALUE!</v>
      </c>
      <c r="U145" s="220"/>
      <c r="V145" s="224" t="e">
        <f aca="false">VLOOKUP($AG145,$AL$4:$AS$15,8)*AH145*AU145</f>
        <v>#VALUE!</v>
      </c>
      <c r="W145" s="224"/>
      <c r="X145" s="225" t="e">
        <f aca="false">((BM145*BC145)+(BL145*BB145))*AH145*F145</f>
        <v>#VALUE!</v>
      </c>
      <c r="Y145" s="225" t="e">
        <f aca="false">($F145*$AH145)*((($BG145/2)*($BC145)^2)+(($BF145/2)*($BB145)^2)+($BH145*$BC145*$BB145))</f>
        <v>#VALUE!</v>
      </c>
      <c r="Z145" s="225" t="e">
        <f aca="false">($BI145*$F145*$AH145*($G$5-$BV$5))/365.25</f>
        <v>#VALUE!</v>
      </c>
      <c r="AA145" s="225" t="e">
        <f aca="false">(($BK145*$BE145)+($BJ145*$BD145))*$F145*$AH145*$AF145</f>
        <v>#VALUE!</v>
      </c>
      <c r="AB145" s="225" t="e">
        <f aca="false">BN145*(AT145-CA145)*F145*AH145</f>
        <v>#VALUE!</v>
      </c>
      <c r="AC145" s="225" t="e">
        <f aca="false">BO145*CB145*F145*AH145*CA145*($G$5-$BV$5)/365.25</f>
        <v>#NAME?</v>
      </c>
      <c r="AE145" s="101" t="n">
        <v>15</v>
      </c>
      <c r="AF145" s="101" t="e">
        <f aca="false">IF(AND(D145&gt;=$G$7,D145&lt;=$G$8),1,0)</f>
        <v>#VALUE!</v>
      </c>
      <c r="AG145" s="101" t="e">
        <f aca="false">MONTH(D145)</f>
        <v>#VALUE!</v>
      </c>
      <c r="AH145" s="101" t="e">
        <f aca="false">(EOMONTH(D145,0)-EOMONTH(D145-DAY(D145),0))*AF145</f>
        <v>#VALUE!</v>
      </c>
      <c r="AI145" s="101" t="e">
        <f aca="false">AI144+AH144</f>
        <v>#VALUE!</v>
      </c>
      <c r="AJ145" s="101" t="e">
        <f aca="false">D145-$BV$5</f>
        <v>#VALUE!</v>
      </c>
      <c r="AK145" s="226" t="e">
        <f aca="false">((AL145+AM145+AN145)/(1-0.03))-(AL145+AM145+AN145)</f>
        <v>#VALUE!</v>
      </c>
      <c r="AL145" s="92" t="e">
        <f aca="false">VLOOKUP($D145,CurveTbl,$AK$4)</f>
        <v>#VALUE!</v>
      </c>
      <c r="AM145" s="227" t="e">
        <f aca="false">VLOOKUP($D145,CurveTbl,$AH$3)</f>
        <v>#VALUE!</v>
      </c>
      <c r="AN145" s="227" t="e">
        <f aca="false">VLOOKUP($D145,CurveTbl,$AH$4)+VLOOKUP($AG145,$AL$3:$AS$15,6)</f>
        <v>#VALUE!</v>
      </c>
      <c r="AO145" s="228" t="e">
        <f aca="false">VLOOKUP($D145,CurveTbl,$AH$5)</f>
        <v>#VALUE!</v>
      </c>
      <c r="AP145" s="227" t="e">
        <f aca="false">VLOOKUP($D145,CurveTbl,$AH$6)+VLOOKUP($AG145,$AL$3:$AS$15,7)</f>
        <v>#VALUE!</v>
      </c>
      <c r="AQ145" s="92" t="e">
        <f aca="false">VLOOKUP($AG145,$AL$4:$AS$15,3)+VLOOKUP($AG145,$AL$4:$AS$15,5)+($AH$10*VLOOKUP(D145,GRITable,2))</f>
        <v>#VALUE!</v>
      </c>
      <c r="AR145" s="93" t="e">
        <f aca="false">VLOOKUP($AG145,$AL$4:$AS$15,4)</f>
        <v>#VALUE!</v>
      </c>
      <c r="AS145" s="92" t="e">
        <f aca="false">(AL145+AM145+AN145)*AR145/(1-AR145)</f>
        <v>#VALUE!</v>
      </c>
      <c r="AT145" s="93" t="e">
        <f aca="false">VLOOKUP(D145,CurveTbl,$AK$6)</f>
        <v>#VALUE!</v>
      </c>
      <c r="AU145" s="93" t="e">
        <f aca="false">(1+$AT145/2)^(-2*($D145-$G$5)/365.25)*$AF145</f>
        <v>#VALUE!</v>
      </c>
      <c r="AV145" s="91" t="e">
        <f aca="false">ROUND(G145*AR145,0)</f>
        <v>#VALUE!</v>
      </c>
      <c r="AW145" s="93" t="e">
        <f aca="false">VLOOKUP($D145,CurveTbl,$AK$8)</f>
        <v>#VALUE!</v>
      </c>
      <c r="AX145" s="93" t="e">
        <f aca="false">VLOOKUP($D145,CurveTbl,$AH$7)</f>
        <v>#VALUE!</v>
      </c>
      <c r="AY145" s="93" t="e">
        <f aca="false">VLOOKUP($D145,CurveTbl,$AH$8)</f>
        <v>#VALUE!</v>
      </c>
      <c r="AZ145" s="93"/>
      <c r="BA145" s="229"/>
      <c r="BB145" s="227" t="e">
        <f aca="false">$H145-$BV145</f>
        <v>#VALUE!</v>
      </c>
      <c r="BC145" s="227" t="e">
        <f aca="false">I145-BW145</f>
        <v>#VALUE!</v>
      </c>
      <c r="BD145" s="93" t="e">
        <f aca="false">N145-BX145</f>
        <v>#VALUE!</v>
      </c>
      <c r="BE145" s="93" t="e">
        <f aca="false">O145-BY145</f>
        <v>#VALUE!</v>
      </c>
      <c r="BF145" s="93" t="e">
        <f aca="false">xSPRDOPT($BW145,$BV145,$CG145,0,$BY145,$BX145,$BZ145,$AJ145,1,4)*$CB145</f>
        <v>#NAME?</v>
      </c>
      <c r="BG145" s="93" t="e">
        <f aca="false">xSPRDOPT($BW145,$BV145,$CG145,0,$BY145,$BX145,$BZ145,$AJ145,1,3)*$CB145</f>
        <v>#NAME?</v>
      </c>
      <c r="BH145" s="93" t="e">
        <f aca="false">IF(OR(BF145&lt;&gt;0,BG145&lt;&gt;0),xSPRDOPT($BW145,$BV145,$CG145,0,$BY145,$BX145,$BZ145,$AJ145,1,12)*$CB145,0)</f>
        <v>#NAME?</v>
      </c>
      <c r="BI145" s="93" t="e">
        <f aca="false">xSPRDOPT($BW145,$BV145,$CG145,2*LN(1+CA145/2),$BY145,$BX145,$BZ145,$AJ145,1,9)</f>
        <v>#NAME?</v>
      </c>
      <c r="BJ145" s="93" t="e">
        <f aca="false">xSPRDOPT($BW145,$BV145,$CG145,0,$BY145,$BX145,$BZ145,$AJ145,1,6)*$CB145</f>
        <v>#NAME?</v>
      </c>
      <c r="BK145" s="93" t="e">
        <f aca="false">xSPRDOPT($BW145,$BV145,$CG145,0,$BY145,$BX145,$BZ145,$AJ145,1,5)*$CB145</f>
        <v>#NAME?</v>
      </c>
      <c r="BL145" s="93" t="e">
        <f aca="false">xSPRDOPT(BW145,BV145,CG145,0,BY145,BX145,BZ145,AJ145,1,2)*CB145</f>
        <v>#NAME?</v>
      </c>
      <c r="BM145" s="93" t="e">
        <f aca="false">xSPRDOPT(BW145,BV145,CG145,0,BY145,BX145,BZ145,AJ145,1,1)*CB145</f>
        <v>#NAME?</v>
      </c>
      <c r="BN145" s="93" t="e">
        <f aca="false">IF(AH145&lt;&gt;0,xSPRDOPT($BW145,$BV145,$CG145,2*LN(1+CA145/2),$BY145,$BX145,$BZ145,$AJ145,1,8)+(AJ145/365.25)*CH145/AH145,0)</f>
        <v>#VALUE!</v>
      </c>
      <c r="BO145" s="93" t="e">
        <f aca="false">xSPRDOPT($BW145,$BV145,$CG145,0,$BY145,$BX145,$BZ145,$AJ145,1,0)</f>
        <v>#NAME?</v>
      </c>
      <c r="BP145" s="93"/>
      <c r="BQ145" s="93"/>
      <c r="BR145" s="93"/>
      <c r="BS145" s="101" t="e">
        <f aca="false">G145*AF145*AH145</f>
        <v>#VALUE!</v>
      </c>
      <c r="BV145" s="230" t="n">
        <v>4.40214035809837</v>
      </c>
      <c r="BW145" s="92" t="n">
        <v>4.4155</v>
      </c>
      <c r="BX145" s="93" t="n">
        <v>0.628251079270582</v>
      </c>
      <c r="BY145" s="93" t="n">
        <v>0.621945092170055</v>
      </c>
      <c r="BZ145" s="93" t="n">
        <v>0.99287864325662</v>
      </c>
      <c r="CA145" s="93" t="n">
        <v>0.068263969545907</v>
      </c>
      <c r="CB145" s="93" t="n">
        <v>0.987217950295506</v>
      </c>
      <c r="CC145" s="227" t="n">
        <v>-0.03</v>
      </c>
      <c r="CD145" s="227" t="n">
        <v>0.06</v>
      </c>
      <c r="CE145" s="227" t="n">
        <v>0.175</v>
      </c>
      <c r="CF145" s="227" t="n">
        <v>-0.0075</v>
      </c>
      <c r="CG145" s="227" t="n">
        <v>0.0192</v>
      </c>
      <c r="CH145" s="227" t="n">
        <v>3.06531173566755</v>
      </c>
      <c r="CI145" s="82" t="n">
        <v>4.248</v>
      </c>
    </row>
    <row r="146" customFormat="false" ht="12.75" hidden="false" customHeight="false" outlineLevel="0" collapsed="false">
      <c r="D146" s="83" t="e">
        <f aca="false">D145+AH145</f>
        <v>#VALUE!</v>
      </c>
      <c r="F146" s="84" t="e">
        <f aca="false">VLOOKUP(AG146,$AL$4:$AS$15,2)</f>
        <v>#VALUE!</v>
      </c>
      <c r="G146" s="84" t="e">
        <f aca="false">F146*$AU146</f>
        <v>#VALUE!</v>
      </c>
      <c r="H146" s="85" t="e">
        <f aca="false">(AL146+AM146+AN146)/(1-(AR146))</f>
        <v>#VALUE!</v>
      </c>
      <c r="I146" s="85" t="e">
        <f aca="false">(AL146+AO146+AP146)</f>
        <v>#VALUE!</v>
      </c>
      <c r="K146" s="85" t="e">
        <f aca="false">MAX(((I146-H146)-AQ146)*AH146*AU146,0)</f>
        <v>#VALUE!</v>
      </c>
      <c r="L146" s="220" t="e">
        <f aca="false">MAX(Q146-K146,0)</f>
        <v>#VALUE!</v>
      </c>
      <c r="M146" s="86"/>
      <c r="N146" s="231" t="e">
        <f aca="false">SQRT(($AX146^2*$AE146+$AW146^2*$AI146)/($AE146+$AI146))</f>
        <v>#VALUE!</v>
      </c>
      <c r="O146" s="231" t="e">
        <f aca="false">SQRT(($AY146^2*$AE146+$AW146^2*$AI146)/($AE146+$AI146))</f>
        <v>#VALUE!</v>
      </c>
      <c r="P146" s="94" t="e">
        <f aca="false">(VLOOKUP(AI146,CorrelationTwo,2)*(AW146^2)*AI146+VLOOKUP(D146,CorrelationOne,$AK$9)*AX146*AY146*AE146)/((AI146+AE146)*O146*N146)</f>
        <v>#VALUE!</v>
      </c>
      <c r="Q146" s="220" t="e">
        <f aca="false">xSPRDOPT(I146,H146,AQ146,0,O146,N146,P146,D146-$G$5,1,0)*AH146*AU146</f>
        <v>#VALUE!</v>
      </c>
      <c r="R146" s="223"/>
      <c r="S146" s="87" t="e">
        <f aca="false">xSPRDOPT(I146,H146,AQ146,AT146,O146,N146,P146,D146-$G$5,1,2)*AF146*F146*AH146</f>
        <v>#VALUE!</v>
      </c>
      <c r="T146" s="87" t="e">
        <f aca="false">xSPRDOPT(I146,H146,AQ146,AT146,O146,N146,P146,D146-$G$5,1,1)*AF146*F146*AH146</f>
        <v>#VALUE!</v>
      </c>
      <c r="U146" s="220"/>
      <c r="V146" s="224" t="e">
        <f aca="false">VLOOKUP($AG146,$AL$4:$AS$15,8)*AH146*AU146</f>
        <v>#VALUE!</v>
      </c>
      <c r="W146" s="224"/>
      <c r="X146" s="225" t="e">
        <f aca="false">((BM146*BC146)+(BL146*BB146))*AH146*F146</f>
        <v>#VALUE!</v>
      </c>
      <c r="Y146" s="225" t="e">
        <f aca="false">($F146*$AH146)*((($BG146/2)*($BC146)^2)+(($BF146/2)*($BB146)^2)+($BH146*$BC146*$BB146))</f>
        <v>#VALUE!</v>
      </c>
      <c r="Z146" s="225" t="e">
        <f aca="false">($BI146*$F146*$AH146*($G$5-$BV$5))/365.25</f>
        <v>#VALUE!</v>
      </c>
      <c r="AA146" s="225" t="e">
        <f aca="false">(($BK146*$BE146)+($BJ146*$BD146))*$F146*$AH146*$AF146</f>
        <v>#VALUE!</v>
      </c>
      <c r="AB146" s="225" t="e">
        <f aca="false">BN146*(AT146-CA146)*F146*AH146</f>
        <v>#VALUE!</v>
      </c>
      <c r="AC146" s="225" t="e">
        <f aca="false">BO146*CB146*F146*AH146*CA146*($G$5-$BV$5)/365.25</f>
        <v>#NAME?</v>
      </c>
      <c r="AE146" s="101" t="n">
        <v>15</v>
      </c>
      <c r="AF146" s="101" t="e">
        <f aca="false">IF(AND(D146&gt;=$G$7,D146&lt;=$G$8),1,0)</f>
        <v>#VALUE!</v>
      </c>
      <c r="AG146" s="101" t="e">
        <f aca="false">MONTH(D146)</f>
        <v>#VALUE!</v>
      </c>
      <c r="AH146" s="101" t="e">
        <f aca="false">(EOMONTH(D146,0)-EOMONTH(D146-DAY(D146),0))*AF146</f>
        <v>#VALUE!</v>
      </c>
      <c r="AI146" s="101" t="e">
        <f aca="false">AI145+AH145</f>
        <v>#VALUE!</v>
      </c>
      <c r="AJ146" s="101" t="e">
        <f aca="false">D146-$BV$5</f>
        <v>#VALUE!</v>
      </c>
      <c r="AK146" s="226" t="e">
        <f aca="false">((AL146+AM146+AN146)/(1-0.03))-(AL146+AM146+AN146)</f>
        <v>#VALUE!</v>
      </c>
      <c r="AL146" s="92" t="e">
        <f aca="false">VLOOKUP($D146,CurveTbl,$AK$4)</f>
        <v>#VALUE!</v>
      </c>
      <c r="AM146" s="227" t="e">
        <f aca="false">VLOOKUP($D146,CurveTbl,$AH$3)</f>
        <v>#VALUE!</v>
      </c>
      <c r="AN146" s="227" t="e">
        <f aca="false">VLOOKUP($D146,CurveTbl,$AH$4)+VLOOKUP($AG146,$AL$3:$AS$15,6)</f>
        <v>#VALUE!</v>
      </c>
      <c r="AO146" s="228" t="e">
        <f aca="false">VLOOKUP($D146,CurveTbl,$AH$5)</f>
        <v>#VALUE!</v>
      </c>
      <c r="AP146" s="227" t="e">
        <f aca="false">VLOOKUP($D146,CurveTbl,$AH$6)+VLOOKUP($AG146,$AL$3:$AS$15,7)</f>
        <v>#VALUE!</v>
      </c>
      <c r="AQ146" s="92" t="e">
        <f aca="false">VLOOKUP($AG146,$AL$4:$AS$15,3)+VLOOKUP($AG146,$AL$4:$AS$15,5)+($AH$10*VLOOKUP(D146,GRITable,2))</f>
        <v>#VALUE!</v>
      </c>
      <c r="AR146" s="93" t="e">
        <f aca="false">VLOOKUP($AG146,$AL$4:$AS$15,4)</f>
        <v>#VALUE!</v>
      </c>
      <c r="AS146" s="92" t="e">
        <f aca="false">(AL146+AM146+AN146)*AR146/(1-AR146)</f>
        <v>#VALUE!</v>
      </c>
      <c r="AT146" s="93" t="e">
        <f aca="false">VLOOKUP(D146,CurveTbl,$AK$6)</f>
        <v>#VALUE!</v>
      </c>
      <c r="AU146" s="93" t="e">
        <f aca="false">(1+$AT146/2)^(-2*($D146-$G$5)/365.25)*$AF146</f>
        <v>#VALUE!</v>
      </c>
      <c r="AV146" s="91" t="e">
        <f aca="false">ROUND(G146*AR146,0)</f>
        <v>#VALUE!</v>
      </c>
      <c r="AW146" s="93" t="e">
        <f aca="false">VLOOKUP($D146,CurveTbl,$AK$8)</f>
        <v>#VALUE!</v>
      </c>
      <c r="AX146" s="93" t="e">
        <f aca="false">VLOOKUP($D146,CurveTbl,$AH$7)</f>
        <v>#VALUE!</v>
      </c>
      <c r="AY146" s="93" t="e">
        <f aca="false">VLOOKUP($D146,CurveTbl,$AH$8)</f>
        <v>#VALUE!</v>
      </c>
      <c r="AZ146" s="93"/>
      <c r="BA146" s="229"/>
      <c r="BB146" s="227" t="e">
        <f aca="false">$H146-$BV146</f>
        <v>#VALUE!</v>
      </c>
      <c r="BC146" s="227" t="e">
        <f aca="false">I146-BW146</f>
        <v>#VALUE!</v>
      </c>
      <c r="BD146" s="93" t="e">
        <f aca="false">N146-BX146</f>
        <v>#VALUE!</v>
      </c>
      <c r="BE146" s="93" t="e">
        <f aca="false">O146-BY146</f>
        <v>#VALUE!</v>
      </c>
      <c r="BF146" s="93" t="e">
        <f aca="false">xSPRDOPT($BW146,$BV146,$CG146,0,$BY146,$BX146,$BZ146,$AJ146,1,4)*$CB146</f>
        <v>#NAME?</v>
      </c>
      <c r="BG146" s="93" t="e">
        <f aca="false">xSPRDOPT($BW146,$BV146,$CG146,0,$BY146,$BX146,$BZ146,$AJ146,1,3)*$CB146</f>
        <v>#NAME?</v>
      </c>
      <c r="BH146" s="93" t="e">
        <f aca="false">IF(OR(BF146&lt;&gt;0,BG146&lt;&gt;0),xSPRDOPT($BW146,$BV146,$CG146,0,$BY146,$BX146,$BZ146,$AJ146,1,12)*$CB146,0)</f>
        <v>#NAME?</v>
      </c>
      <c r="BI146" s="93" t="e">
        <f aca="false">xSPRDOPT($BW146,$BV146,$CG146,2*LN(1+CA146/2),$BY146,$BX146,$BZ146,$AJ146,1,9)</f>
        <v>#NAME?</v>
      </c>
      <c r="BJ146" s="93" t="e">
        <f aca="false">xSPRDOPT($BW146,$BV146,$CG146,0,$BY146,$BX146,$BZ146,$AJ146,1,6)*$CB146</f>
        <v>#NAME?</v>
      </c>
      <c r="BK146" s="93" t="e">
        <f aca="false">xSPRDOPT($BW146,$BV146,$CG146,0,$BY146,$BX146,$BZ146,$AJ146,1,5)*$CB146</f>
        <v>#NAME?</v>
      </c>
      <c r="BL146" s="93" t="e">
        <f aca="false">xSPRDOPT(BW146,BV146,CG146,0,BY146,BX146,BZ146,AJ146,1,2)*CB146</f>
        <v>#NAME?</v>
      </c>
      <c r="BM146" s="93" t="e">
        <f aca="false">xSPRDOPT(BW146,BV146,CG146,0,BY146,BX146,BZ146,AJ146,1,1)*CB146</f>
        <v>#NAME?</v>
      </c>
      <c r="BN146" s="93" t="e">
        <f aca="false">IF(AH146&lt;&gt;0,xSPRDOPT($BW146,$BV146,$CG146,2*LN(1+CA146/2),$BY146,$BX146,$BZ146,$AJ146,1,8)+(AJ146/365.25)*CH146/AH146,0)</f>
        <v>#VALUE!</v>
      </c>
      <c r="BO146" s="93" t="e">
        <f aca="false">xSPRDOPT($BW146,$BV146,$CG146,0,$BY146,$BX146,$BZ146,$AJ146,1,0)</f>
        <v>#NAME?</v>
      </c>
      <c r="BP146" s="93"/>
      <c r="BQ146" s="93"/>
      <c r="BR146" s="93"/>
      <c r="BS146" s="101" t="e">
        <f aca="false">G146*AF146*AH146</f>
        <v>#VALUE!</v>
      </c>
      <c r="BV146" s="230" t="n">
        <v>4.40214035809837</v>
      </c>
      <c r="BW146" s="92" t="n">
        <v>4.4155</v>
      </c>
      <c r="BX146" s="93" t="n">
        <v>0.628251079270582</v>
      </c>
      <c r="BY146" s="93" t="n">
        <v>0.621945092170055</v>
      </c>
      <c r="BZ146" s="93" t="n">
        <v>0.99287864325662</v>
      </c>
      <c r="CA146" s="93" t="n">
        <v>0.068263969545907</v>
      </c>
      <c r="CB146" s="93" t="n">
        <v>0.987217950295506</v>
      </c>
      <c r="CC146" s="227" t="n">
        <v>-0.03</v>
      </c>
      <c r="CD146" s="227" t="n">
        <v>0.06</v>
      </c>
      <c r="CE146" s="227" t="n">
        <v>0.175</v>
      </c>
      <c r="CF146" s="227" t="n">
        <v>-0.0075</v>
      </c>
      <c r="CG146" s="227" t="n">
        <v>0.0192</v>
      </c>
      <c r="CH146" s="227" t="n">
        <v>3.06531173566755</v>
      </c>
      <c r="CI146" s="82" t="n">
        <v>4.248</v>
      </c>
    </row>
    <row r="147" customFormat="false" ht="12.75" hidden="false" customHeight="false" outlineLevel="0" collapsed="false">
      <c r="D147" s="83" t="e">
        <f aca="false">D146+AH146</f>
        <v>#VALUE!</v>
      </c>
      <c r="F147" s="84" t="e">
        <f aca="false">VLOOKUP(AG147,$AL$4:$AS$15,2)</f>
        <v>#VALUE!</v>
      </c>
      <c r="G147" s="84" t="e">
        <f aca="false">F147*$AU147</f>
        <v>#VALUE!</v>
      </c>
      <c r="H147" s="85" t="e">
        <f aca="false">(AL147+AM147+AN147)/(1-(AR147))</f>
        <v>#VALUE!</v>
      </c>
      <c r="I147" s="85" t="e">
        <f aca="false">(AL147+AO147+AP147)</f>
        <v>#VALUE!</v>
      </c>
      <c r="K147" s="85" t="e">
        <f aca="false">MAX(((I147-H147)-AQ147)*AH147*AU147,0)</f>
        <v>#VALUE!</v>
      </c>
      <c r="L147" s="220" t="e">
        <f aca="false">MAX(Q147-K147,0)</f>
        <v>#VALUE!</v>
      </c>
      <c r="M147" s="86"/>
      <c r="N147" s="231" t="e">
        <f aca="false">SQRT(($AX147^2*$AE147+$AW147^2*$AI147)/($AE147+$AI147))</f>
        <v>#VALUE!</v>
      </c>
      <c r="O147" s="231" t="e">
        <f aca="false">SQRT(($AY147^2*$AE147+$AW147^2*$AI147)/($AE147+$AI147))</f>
        <v>#VALUE!</v>
      </c>
      <c r="P147" s="94" t="e">
        <f aca="false">(VLOOKUP(AI147,CorrelationTwo,2)*(AW147^2)*AI147+VLOOKUP(D147,CorrelationOne,$AK$9)*AX147*AY147*AE147)/((AI147+AE147)*O147*N147)</f>
        <v>#VALUE!</v>
      </c>
      <c r="Q147" s="220" t="e">
        <f aca="false">xSPRDOPT(I147,H147,AQ147,0,O147,N147,P147,D147-$G$5,1,0)*AH147*AU147</f>
        <v>#VALUE!</v>
      </c>
      <c r="R147" s="223"/>
      <c r="S147" s="87" t="e">
        <f aca="false">xSPRDOPT(I147,H147,AQ147,AT147,O147,N147,P147,D147-$G$5,1,2)*AF147*F147*AH147</f>
        <v>#VALUE!</v>
      </c>
      <c r="T147" s="87" t="e">
        <f aca="false">xSPRDOPT(I147,H147,AQ147,AT147,O147,N147,P147,D147-$G$5,1,1)*AF147*F147*AH147</f>
        <v>#VALUE!</v>
      </c>
      <c r="U147" s="220"/>
      <c r="V147" s="224" t="e">
        <f aca="false">VLOOKUP($AG147,$AL$4:$AS$15,8)*AH147*AU147</f>
        <v>#VALUE!</v>
      </c>
      <c r="W147" s="224"/>
      <c r="X147" s="225" t="e">
        <f aca="false">((BM147*BC147)+(BL147*BB147))*AH147*F147</f>
        <v>#VALUE!</v>
      </c>
      <c r="Y147" s="225" t="e">
        <f aca="false">($F147*$AH147)*((($BG147/2)*($BC147)^2)+(($BF147/2)*($BB147)^2)+($BH147*$BC147*$BB147))</f>
        <v>#VALUE!</v>
      </c>
      <c r="Z147" s="225" t="e">
        <f aca="false">($BI147*$F147*$AH147*($G$5-$BV$5))/365.25</f>
        <v>#VALUE!</v>
      </c>
      <c r="AA147" s="225" t="e">
        <f aca="false">(($BK147*$BE147)+($BJ147*$BD147))*$F147*$AH147*$AF147</f>
        <v>#VALUE!</v>
      </c>
      <c r="AB147" s="225" t="e">
        <f aca="false">BN147*(AT147-CA147)*F147*AH147</f>
        <v>#VALUE!</v>
      </c>
      <c r="AC147" s="225" t="e">
        <f aca="false">BO147*CB147*F147*AH147*CA147*($G$5-$BV$5)/365.25</f>
        <v>#NAME?</v>
      </c>
      <c r="AE147" s="101" t="n">
        <v>15</v>
      </c>
      <c r="AF147" s="101" t="e">
        <f aca="false">IF(AND(D147&gt;=$G$7,D147&lt;=$G$8),1,0)</f>
        <v>#VALUE!</v>
      </c>
      <c r="AG147" s="101" t="e">
        <f aca="false">MONTH(D147)</f>
        <v>#VALUE!</v>
      </c>
      <c r="AH147" s="101" t="e">
        <f aca="false">(EOMONTH(D147,0)-EOMONTH(D147-DAY(D147),0))*AF147</f>
        <v>#VALUE!</v>
      </c>
      <c r="AI147" s="101" t="e">
        <f aca="false">AI146+AH146</f>
        <v>#VALUE!</v>
      </c>
      <c r="AJ147" s="101" t="e">
        <f aca="false">D147-$BV$5</f>
        <v>#VALUE!</v>
      </c>
      <c r="AK147" s="226" t="e">
        <f aca="false">((AL147+AM147+AN147)/(1-0.03))-(AL147+AM147+AN147)</f>
        <v>#VALUE!</v>
      </c>
      <c r="AL147" s="92" t="e">
        <f aca="false">VLOOKUP($D147,CurveTbl,$AK$4)</f>
        <v>#VALUE!</v>
      </c>
      <c r="AM147" s="227" t="e">
        <f aca="false">VLOOKUP($D147,CurveTbl,$AH$3)</f>
        <v>#VALUE!</v>
      </c>
      <c r="AN147" s="227" t="e">
        <f aca="false">VLOOKUP($D147,CurveTbl,$AH$4)+VLOOKUP($AG147,$AL$3:$AS$15,6)</f>
        <v>#VALUE!</v>
      </c>
      <c r="AO147" s="228" t="e">
        <f aca="false">VLOOKUP($D147,CurveTbl,$AH$5)</f>
        <v>#VALUE!</v>
      </c>
      <c r="AP147" s="227" t="e">
        <f aca="false">VLOOKUP($D147,CurveTbl,$AH$6)+VLOOKUP($AG147,$AL$3:$AS$15,7)</f>
        <v>#VALUE!</v>
      </c>
      <c r="AQ147" s="92" t="e">
        <f aca="false">VLOOKUP($AG147,$AL$4:$AS$15,3)+VLOOKUP($AG147,$AL$4:$AS$15,5)+($AH$10*VLOOKUP(D147,GRITable,2))</f>
        <v>#VALUE!</v>
      </c>
      <c r="AR147" s="93" t="e">
        <f aca="false">VLOOKUP($AG147,$AL$4:$AS$15,4)</f>
        <v>#VALUE!</v>
      </c>
      <c r="AS147" s="92" t="e">
        <f aca="false">(AL147+AM147+AN147)*AR147/(1-AR147)</f>
        <v>#VALUE!</v>
      </c>
      <c r="AT147" s="93" t="e">
        <f aca="false">VLOOKUP(D147,CurveTbl,$AK$6)</f>
        <v>#VALUE!</v>
      </c>
      <c r="AU147" s="93" t="e">
        <f aca="false">(1+$AT147/2)^(-2*($D147-$G$5)/365.25)*$AF147</f>
        <v>#VALUE!</v>
      </c>
      <c r="AV147" s="91" t="e">
        <f aca="false">ROUND(G147*AR147,0)</f>
        <v>#VALUE!</v>
      </c>
      <c r="AW147" s="93" t="e">
        <f aca="false">VLOOKUP($D147,CurveTbl,$AK$8)</f>
        <v>#VALUE!</v>
      </c>
      <c r="AX147" s="93" t="e">
        <f aca="false">VLOOKUP($D147,CurveTbl,$AH$7)</f>
        <v>#VALUE!</v>
      </c>
      <c r="AY147" s="93" t="e">
        <f aca="false">VLOOKUP($D147,CurveTbl,$AH$8)</f>
        <v>#VALUE!</v>
      </c>
      <c r="AZ147" s="93"/>
      <c r="BA147" s="229"/>
      <c r="BB147" s="227" t="e">
        <f aca="false">$H147-$BV147</f>
        <v>#VALUE!</v>
      </c>
      <c r="BC147" s="227" t="e">
        <f aca="false">I147-BW147</f>
        <v>#VALUE!</v>
      </c>
      <c r="BD147" s="93" t="e">
        <f aca="false">N147-BX147</f>
        <v>#VALUE!</v>
      </c>
      <c r="BE147" s="93" t="e">
        <f aca="false">O147-BY147</f>
        <v>#VALUE!</v>
      </c>
      <c r="BF147" s="93" t="e">
        <f aca="false">xSPRDOPT($BW147,$BV147,$CG147,0,$BY147,$BX147,$BZ147,$AJ147,1,4)*$CB147</f>
        <v>#NAME?</v>
      </c>
      <c r="BG147" s="93" t="e">
        <f aca="false">xSPRDOPT($BW147,$BV147,$CG147,0,$BY147,$BX147,$BZ147,$AJ147,1,3)*$CB147</f>
        <v>#NAME?</v>
      </c>
      <c r="BH147" s="93" t="e">
        <f aca="false">IF(OR(BF147&lt;&gt;0,BG147&lt;&gt;0),xSPRDOPT($BW147,$BV147,$CG147,0,$BY147,$BX147,$BZ147,$AJ147,1,12)*$CB147,0)</f>
        <v>#NAME?</v>
      </c>
      <c r="BI147" s="93" t="e">
        <f aca="false">xSPRDOPT($BW147,$BV147,$CG147,2*LN(1+CA147/2),$BY147,$BX147,$BZ147,$AJ147,1,9)</f>
        <v>#NAME?</v>
      </c>
      <c r="BJ147" s="93" t="e">
        <f aca="false">xSPRDOPT($BW147,$BV147,$CG147,0,$BY147,$BX147,$BZ147,$AJ147,1,6)*$CB147</f>
        <v>#NAME?</v>
      </c>
      <c r="BK147" s="93" t="e">
        <f aca="false">xSPRDOPT($BW147,$BV147,$CG147,0,$BY147,$BX147,$BZ147,$AJ147,1,5)*$CB147</f>
        <v>#NAME?</v>
      </c>
      <c r="BL147" s="93" t="e">
        <f aca="false">xSPRDOPT(BW147,BV147,CG147,0,BY147,BX147,BZ147,AJ147,1,2)*CB147</f>
        <v>#NAME?</v>
      </c>
      <c r="BM147" s="93" t="e">
        <f aca="false">xSPRDOPT(BW147,BV147,CG147,0,BY147,BX147,BZ147,AJ147,1,1)*CB147</f>
        <v>#NAME?</v>
      </c>
      <c r="BN147" s="93" t="e">
        <f aca="false">IF(AH147&lt;&gt;0,xSPRDOPT($BW147,$BV147,$CG147,2*LN(1+CA147/2),$BY147,$BX147,$BZ147,$AJ147,1,8)+(AJ147/365.25)*CH147/AH147,0)</f>
        <v>#VALUE!</v>
      </c>
      <c r="BO147" s="93" t="e">
        <f aca="false">xSPRDOPT($BW147,$BV147,$CG147,0,$BY147,$BX147,$BZ147,$AJ147,1,0)</f>
        <v>#NAME?</v>
      </c>
      <c r="BP147" s="93"/>
      <c r="BQ147" s="93"/>
      <c r="BR147" s="93"/>
      <c r="BS147" s="101" t="e">
        <f aca="false">G147*AF147*AH147</f>
        <v>#VALUE!</v>
      </c>
      <c r="BV147" s="230" t="n">
        <v>4.40214035809837</v>
      </c>
      <c r="BW147" s="92" t="n">
        <v>4.4155</v>
      </c>
      <c r="BX147" s="93" t="n">
        <v>0.628251079270582</v>
      </c>
      <c r="BY147" s="93" t="n">
        <v>0.621945092170055</v>
      </c>
      <c r="BZ147" s="93" t="n">
        <v>0.99287864325662</v>
      </c>
      <c r="CA147" s="93" t="n">
        <v>0.068263969545907</v>
      </c>
      <c r="CB147" s="93" t="n">
        <v>0.987217950295506</v>
      </c>
      <c r="CC147" s="227" t="n">
        <v>-0.03</v>
      </c>
      <c r="CD147" s="227" t="n">
        <v>0.06</v>
      </c>
      <c r="CE147" s="227" t="n">
        <v>0.175</v>
      </c>
      <c r="CF147" s="227" t="n">
        <v>-0.0075</v>
      </c>
      <c r="CG147" s="227" t="n">
        <v>0.0192</v>
      </c>
      <c r="CH147" s="227" t="n">
        <v>3.06531173566755</v>
      </c>
      <c r="CI147" s="82" t="n">
        <v>4.248</v>
      </c>
    </row>
    <row r="148" customFormat="false" ht="12.75" hidden="false" customHeight="false" outlineLevel="0" collapsed="false">
      <c r="D148" s="83" t="e">
        <f aca="false">D147+AH147</f>
        <v>#VALUE!</v>
      </c>
      <c r="F148" s="84" t="e">
        <f aca="false">VLOOKUP(AG148,$AL$4:$AS$15,2)</f>
        <v>#VALUE!</v>
      </c>
      <c r="G148" s="84" t="e">
        <f aca="false">F148*$AU148</f>
        <v>#VALUE!</v>
      </c>
      <c r="H148" s="85" t="e">
        <f aca="false">(AL148+AM148+AN148)/(1-(AR148))</f>
        <v>#VALUE!</v>
      </c>
      <c r="I148" s="85" t="e">
        <f aca="false">(AL148+AO148+AP148)</f>
        <v>#VALUE!</v>
      </c>
      <c r="K148" s="85" t="e">
        <f aca="false">MAX(((I148-H148)-AQ148)*AH148*AU148,0)</f>
        <v>#VALUE!</v>
      </c>
      <c r="L148" s="220" t="e">
        <f aca="false">MAX(Q148-K148,0)</f>
        <v>#VALUE!</v>
      </c>
      <c r="M148" s="86"/>
      <c r="N148" s="231" t="e">
        <f aca="false">SQRT(($AX148^2*$AE148+$AW148^2*$AI148)/($AE148+$AI148))</f>
        <v>#VALUE!</v>
      </c>
      <c r="O148" s="231" t="e">
        <f aca="false">SQRT(($AY148^2*$AE148+$AW148^2*$AI148)/($AE148+$AI148))</f>
        <v>#VALUE!</v>
      </c>
      <c r="P148" s="94" t="e">
        <f aca="false">(VLOOKUP(AI148,CorrelationTwo,2)*(AW148^2)*AI148+VLOOKUP(D148,CorrelationOne,$AK$9)*AX148*AY148*AE148)/((AI148+AE148)*O148*N148)</f>
        <v>#VALUE!</v>
      </c>
      <c r="Q148" s="220" t="e">
        <f aca="false">xSPRDOPT(I148,H148,AQ148,0,O148,N148,P148,D148-$G$5,1,0)*AH148*AU148</f>
        <v>#VALUE!</v>
      </c>
      <c r="R148" s="223"/>
      <c r="S148" s="87" t="e">
        <f aca="false">xSPRDOPT(I148,H148,AQ148,AT148,O148,N148,P148,D148-$G$5,1,2)*AF148*F148*AH148</f>
        <v>#VALUE!</v>
      </c>
      <c r="T148" s="87" t="e">
        <f aca="false">xSPRDOPT(I148,H148,AQ148,AT148,O148,N148,P148,D148-$G$5,1,1)*AF148*F148*AH148</f>
        <v>#VALUE!</v>
      </c>
      <c r="U148" s="220"/>
      <c r="V148" s="224" t="e">
        <f aca="false">VLOOKUP($AG148,$AL$4:$AS$15,8)*AH148*AU148</f>
        <v>#VALUE!</v>
      </c>
      <c r="W148" s="224"/>
      <c r="X148" s="225" t="e">
        <f aca="false">((BM148*BC148)+(BL148*BB148))*AH148*F148</f>
        <v>#VALUE!</v>
      </c>
      <c r="Y148" s="225" t="e">
        <f aca="false">($F148*$AH148)*((($BG148/2)*($BC148)^2)+(($BF148/2)*($BB148)^2)+($BH148*$BC148*$BB148))</f>
        <v>#VALUE!</v>
      </c>
      <c r="Z148" s="225" t="e">
        <f aca="false">($BI148*$F148*$AH148*($G$5-$BV$5))/365.25</f>
        <v>#VALUE!</v>
      </c>
      <c r="AA148" s="225" t="e">
        <f aca="false">(($BK148*$BE148)+($BJ148*$BD148))*$F148*$AH148*$AF148</f>
        <v>#VALUE!</v>
      </c>
      <c r="AB148" s="225" t="e">
        <f aca="false">BN148*(AT148-CA148)*F148*AH148</f>
        <v>#VALUE!</v>
      </c>
      <c r="AC148" s="225" t="e">
        <f aca="false">BO148*CB148*F148*AH148*CA148*($G$5-$BV$5)/365.25</f>
        <v>#NAME?</v>
      </c>
      <c r="AE148" s="101" t="n">
        <v>15</v>
      </c>
      <c r="AF148" s="101" t="e">
        <f aca="false">IF(AND(D148&gt;=$G$7,D148&lt;=$G$8),1,0)</f>
        <v>#VALUE!</v>
      </c>
      <c r="AG148" s="101" t="e">
        <f aca="false">MONTH(D148)</f>
        <v>#VALUE!</v>
      </c>
      <c r="AH148" s="101" t="e">
        <f aca="false">(EOMONTH(D148,0)-EOMONTH(D148-DAY(D148),0))*AF148</f>
        <v>#VALUE!</v>
      </c>
      <c r="AI148" s="101" t="e">
        <f aca="false">AI147+AH147</f>
        <v>#VALUE!</v>
      </c>
      <c r="AJ148" s="101" t="e">
        <f aca="false">D148-$BV$5</f>
        <v>#VALUE!</v>
      </c>
      <c r="AK148" s="226" t="e">
        <f aca="false">((AL148+AM148+AN148)/(1-0.03))-(AL148+AM148+AN148)</f>
        <v>#VALUE!</v>
      </c>
      <c r="AL148" s="92" t="e">
        <f aca="false">VLOOKUP($D148,CurveTbl,$AK$4)</f>
        <v>#VALUE!</v>
      </c>
      <c r="AM148" s="227" t="e">
        <f aca="false">VLOOKUP($D148,CurveTbl,$AH$3)</f>
        <v>#VALUE!</v>
      </c>
      <c r="AN148" s="227" t="e">
        <f aca="false">VLOOKUP($D148,CurveTbl,$AH$4)+VLOOKUP($AG148,$AL$3:$AS$15,6)</f>
        <v>#VALUE!</v>
      </c>
      <c r="AO148" s="228" t="e">
        <f aca="false">VLOOKUP($D148,CurveTbl,$AH$5)</f>
        <v>#VALUE!</v>
      </c>
      <c r="AP148" s="227" t="e">
        <f aca="false">VLOOKUP($D148,CurveTbl,$AH$6)+VLOOKUP($AG148,$AL$3:$AS$15,7)</f>
        <v>#VALUE!</v>
      </c>
      <c r="AQ148" s="92" t="e">
        <f aca="false">VLOOKUP($AG148,$AL$4:$AS$15,3)+VLOOKUP($AG148,$AL$4:$AS$15,5)+($AH$10*VLOOKUP(D148,GRITable,2))</f>
        <v>#VALUE!</v>
      </c>
      <c r="AR148" s="93" t="e">
        <f aca="false">VLOOKUP($AG148,$AL$4:$AS$15,4)</f>
        <v>#VALUE!</v>
      </c>
      <c r="AS148" s="92" t="e">
        <f aca="false">(AL148+AM148+AN148)*AR148/(1-AR148)</f>
        <v>#VALUE!</v>
      </c>
      <c r="AT148" s="93" t="e">
        <f aca="false">VLOOKUP(D148,CurveTbl,$AK$6)</f>
        <v>#VALUE!</v>
      </c>
      <c r="AU148" s="93" t="e">
        <f aca="false">(1+$AT148/2)^(-2*($D148-$G$5)/365.25)*$AF148</f>
        <v>#VALUE!</v>
      </c>
      <c r="AV148" s="91" t="e">
        <f aca="false">ROUND(G148*AR148,0)</f>
        <v>#VALUE!</v>
      </c>
      <c r="AW148" s="93" t="e">
        <f aca="false">VLOOKUP($D148,CurveTbl,$AK$8)</f>
        <v>#VALUE!</v>
      </c>
      <c r="AX148" s="93" t="e">
        <f aca="false">VLOOKUP($D148,CurveTbl,$AH$7)</f>
        <v>#VALUE!</v>
      </c>
      <c r="AY148" s="93" t="e">
        <f aca="false">VLOOKUP($D148,CurveTbl,$AH$8)</f>
        <v>#VALUE!</v>
      </c>
      <c r="AZ148" s="93"/>
      <c r="BA148" s="229"/>
      <c r="BB148" s="227" t="e">
        <f aca="false">$H148-$BV148</f>
        <v>#VALUE!</v>
      </c>
      <c r="BC148" s="227" t="e">
        <f aca="false">I148-BW148</f>
        <v>#VALUE!</v>
      </c>
      <c r="BD148" s="93" t="e">
        <f aca="false">N148-BX148</f>
        <v>#VALUE!</v>
      </c>
      <c r="BE148" s="93" t="e">
        <f aca="false">O148-BY148</f>
        <v>#VALUE!</v>
      </c>
      <c r="BF148" s="93" t="e">
        <f aca="false">xSPRDOPT($BW148,$BV148,$CG148,0,$BY148,$BX148,$BZ148,$AJ148,1,4)*$CB148</f>
        <v>#NAME?</v>
      </c>
      <c r="BG148" s="93" t="e">
        <f aca="false">xSPRDOPT($BW148,$BV148,$CG148,0,$BY148,$BX148,$BZ148,$AJ148,1,3)*$CB148</f>
        <v>#NAME?</v>
      </c>
      <c r="BH148" s="93" t="e">
        <f aca="false">IF(OR(BF148&lt;&gt;0,BG148&lt;&gt;0),xSPRDOPT($BW148,$BV148,$CG148,0,$BY148,$BX148,$BZ148,$AJ148,1,12)*$CB148,0)</f>
        <v>#NAME?</v>
      </c>
      <c r="BI148" s="93" t="e">
        <f aca="false">xSPRDOPT($BW148,$BV148,$CG148,2*LN(1+CA148/2),$BY148,$BX148,$BZ148,$AJ148,1,9)</f>
        <v>#NAME?</v>
      </c>
      <c r="BJ148" s="93" t="e">
        <f aca="false">xSPRDOPT($BW148,$BV148,$CG148,0,$BY148,$BX148,$BZ148,$AJ148,1,6)*$CB148</f>
        <v>#NAME?</v>
      </c>
      <c r="BK148" s="93" t="e">
        <f aca="false">xSPRDOPT($BW148,$BV148,$CG148,0,$BY148,$BX148,$BZ148,$AJ148,1,5)*$CB148</f>
        <v>#NAME?</v>
      </c>
      <c r="BL148" s="93" t="e">
        <f aca="false">xSPRDOPT(BW148,BV148,CG148,0,BY148,BX148,BZ148,AJ148,1,2)*CB148</f>
        <v>#NAME?</v>
      </c>
      <c r="BM148" s="93" t="e">
        <f aca="false">xSPRDOPT(BW148,BV148,CG148,0,BY148,BX148,BZ148,AJ148,1,1)*CB148</f>
        <v>#NAME?</v>
      </c>
      <c r="BN148" s="93" t="e">
        <f aca="false">IF(AH148&lt;&gt;0,xSPRDOPT($BW148,$BV148,$CG148,2*LN(1+CA148/2),$BY148,$BX148,$BZ148,$AJ148,1,8)+(AJ148/365.25)*CH148/AH148,0)</f>
        <v>#VALUE!</v>
      </c>
      <c r="BO148" s="93" t="e">
        <f aca="false">xSPRDOPT($BW148,$BV148,$CG148,0,$BY148,$BX148,$BZ148,$AJ148,1,0)</f>
        <v>#NAME?</v>
      </c>
      <c r="BP148" s="93"/>
      <c r="BQ148" s="93"/>
      <c r="BR148" s="93"/>
      <c r="BS148" s="101" t="e">
        <f aca="false">G148*AF148*AH148</f>
        <v>#VALUE!</v>
      </c>
      <c r="BV148" s="230" t="n">
        <v>4.40214035809837</v>
      </c>
      <c r="BW148" s="92" t="n">
        <v>4.4155</v>
      </c>
      <c r="BX148" s="93" t="n">
        <v>0.628251079270582</v>
      </c>
      <c r="BY148" s="93" t="n">
        <v>0.621945092170055</v>
      </c>
      <c r="BZ148" s="93" t="n">
        <v>0.99287864325662</v>
      </c>
      <c r="CA148" s="93" t="n">
        <v>0.068263969545907</v>
      </c>
      <c r="CB148" s="93" t="n">
        <v>0.987217950295506</v>
      </c>
      <c r="CC148" s="227" t="n">
        <v>-0.03</v>
      </c>
      <c r="CD148" s="227" t="n">
        <v>0.06</v>
      </c>
      <c r="CE148" s="227" t="n">
        <v>0.175</v>
      </c>
      <c r="CF148" s="227" t="n">
        <v>-0.0075</v>
      </c>
      <c r="CG148" s="227" t="n">
        <v>0.0192</v>
      </c>
      <c r="CH148" s="227" t="n">
        <v>3.06531173566755</v>
      </c>
      <c r="CI148" s="82" t="n">
        <v>4.248</v>
      </c>
    </row>
    <row r="149" customFormat="false" ht="12.75" hidden="false" customHeight="false" outlineLevel="0" collapsed="false">
      <c r="D149" s="83" t="e">
        <f aca="false">D148+AH148</f>
        <v>#VALUE!</v>
      </c>
      <c r="F149" s="84" t="e">
        <f aca="false">VLOOKUP(AG149,$AL$4:$AS$15,2)</f>
        <v>#VALUE!</v>
      </c>
      <c r="G149" s="84" t="e">
        <f aca="false">F149*$AU149</f>
        <v>#VALUE!</v>
      </c>
      <c r="H149" s="85" t="e">
        <f aca="false">(AL149+AM149+AN149)/(1-(AR149))</f>
        <v>#VALUE!</v>
      </c>
      <c r="I149" s="85" t="e">
        <f aca="false">(AL149+AO149+AP149)</f>
        <v>#VALUE!</v>
      </c>
      <c r="K149" s="85" t="e">
        <f aca="false">MAX(((I149-H149)-AQ149)*AH149*AU149,0)</f>
        <v>#VALUE!</v>
      </c>
      <c r="L149" s="220" t="e">
        <f aca="false">MAX(Q149-K149,0)</f>
        <v>#VALUE!</v>
      </c>
      <c r="M149" s="86"/>
      <c r="N149" s="231" t="e">
        <f aca="false">SQRT(($AX149^2*$AE149+$AW149^2*$AI149)/($AE149+$AI149))</f>
        <v>#VALUE!</v>
      </c>
      <c r="O149" s="231" t="e">
        <f aca="false">SQRT(($AY149^2*$AE149+$AW149^2*$AI149)/($AE149+$AI149))</f>
        <v>#VALUE!</v>
      </c>
      <c r="P149" s="94" t="e">
        <f aca="false">(VLOOKUP(AI149,CorrelationTwo,2)*(AW149^2)*AI149+VLOOKUP(D149,CorrelationOne,$AK$9)*AX149*AY149*AE149)/((AI149+AE149)*O149*N149)</f>
        <v>#VALUE!</v>
      </c>
      <c r="Q149" s="220" t="e">
        <f aca="false">xSPRDOPT(I149,H149,AQ149,0,O149,N149,P149,D149-$G$5,1,0)*AH149*AU149</f>
        <v>#VALUE!</v>
      </c>
      <c r="R149" s="223"/>
      <c r="S149" s="87" t="e">
        <f aca="false">xSPRDOPT(I149,H149,AQ149,AT149,O149,N149,P149,D149-$G$5,1,2)*AF149*F149*AH149</f>
        <v>#VALUE!</v>
      </c>
      <c r="T149" s="87" t="e">
        <f aca="false">xSPRDOPT(I149,H149,AQ149,AT149,O149,N149,P149,D149-$G$5,1,1)*AF149*F149*AH149</f>
        <v>#VALUE!</v>
      </c>
      <c r="U149" s="220"/>
      <c r="V149" s="224" t="e">
        <f aca="false">VLOOKUP($AG149,$AL$4:$AS$15,8)*AH149*AU149</f>
        <v>#VALUE!</v>
      </c>
      <c r="W149" s="224"/>
      <c r="X149" s="225" t="e">
        <f aca="false">((BM149*BC149)+(BL149*BB149))*AH149*F149</f>
        <v>#VALUE!</v>
      </c>
      <c r="Y149" s="225" t="e">
        <f aca="false">($F149*$AH149)*((($BG149/2)*($BC149)^2)+(($BF149/2)*($BB149)^2)+($BH149*$BC149*$BB149))</f>
        <v>#VALUE!</v>
      </c>
      <c r="Z149" s="225" t="e">
        <f aca="false">($BI149*$F149*$AH149*($G$5-$BV$5))/365.25</f>
        <v>#VALUE!</v>
      </c>
      <c r="AA149" s="225" t="e">
        <f aca="false">(($BK149*$BE149)+($BJ149*$BD149))*$F149*$AH149*$AF149</f>
        <v>#VALUE!</v>
      </c>
      <c r="AB149" s="225" t="e">
        <f aca="false">BN149*(AT149-CA149)*F149*AH149</f>
        <v>#VALUE!</v>
      </c>
      <c r="AC149" s="225" t="e">
        <f aca="false">BO149*CB149*F149*AH149*CA149*($G$5-$BV$5)/365.25</f>
        <v>#NAME?</v>
      </c>
      <c r="AE149" s="101" t="n">
        <v>15</v>
      </c>
      <c r="AF149" s="101" t="e">
        <f aca="false">IF(AND(D149&gt;=$G$7,D149&lt;=$G$8),1,0)</f>
        <v>#VALUE!</v>
      </c>
      <c r="AG149" s="101" t="e">
        <f aca="false">MONTH(D149)</f>
        <v>#VALUE!</v>
      </c>
      <c r="AH149" s="101" t="e">
        <f aca="false">(EOMONTH(D149,0)-EOMONTH(D149-DAY(D149),0))*AF149</f>
        <v>#VALUE!</v>
      </c>
      <c r="AI149" s="101" t="e">
        <f aca="false">AI148+AH148</f>
        <v>#VALUE!</v>
      </c>
      <c r="AJ149" s="101" t="e">
        <f aca="false">D149-$BV$5</f>
        <v>#VALUE!</v>
      </c>
      <c r="AK149" s="226" t="e">
        <f aca="false">((AL149+AM149+AN149)/(1-0.03))-(AL149+AM149+AN149)</f>
        <v>#VALUE!</v>
      </c>
      <c r="AL149" s="92" t="e">
        <f aca="false">VLOOKUP($D149,CurveTbl,$AK$4)</f>
        <v>#VALUE!</v>
      </c>
      <c r="AM149" s="227" t="e">
        <f aca="false">VLOOKUP($D149,CurveTbl,$AH$3)</f>
        <v>#VALUE!</v>
      </c>
      <c r="AN149" s="227" t="e">
        <f aca="false">VLOOKUP($D149,CurveTbl,$AH$4)+VLOOKUP($AG149,$AL$3:$AS$15,6)</f>
        <v>#VALUE!</v>
      </c>
      <c r="AO149" s="228" t="e">
        <f aca="false">VLOOKUP($D149,CurveTbl,$AH$5)</f>
        <v>#VALUE!</v>
      </c>
      <c r="AP149" s="227" t="e">
        <f aca="false">VLOOKUP($D149,CurveTbl,$AH$6)+VLOOKUP($AG149,$AL$3:$AS$15,7)</f>
        <v>#VALUE!</v>
      </c>
      <c r="AQ149" s="92" t="e">
        <f aca="false">VLOOKUP($AG149,$AL$4:$AS$15,3)+VLOOKUP($AG149,$AL$4:$AS$15,5)+($AH$10*VLOOKUP(D149,GRITable,2))</f>
        <v>#VALUE!</v>
      </c>
      <c r="AR149" s="93" t="e">
        <f aca="false">VLOOKUP($AG149,$AL$4:$AS$15,4)</f>
        <v>#VALUE!</v>
      </c>
      <c r="AS149" s="92" t="e">
        <f aca="false">(AL149+AM149+AN149)*AR149/(1-AR149)</f>
        <v>#VALUE!</v>
      </c>
      <c r="AT149" s="93" t="e">
        <f aca="false">VLOOKUP(D149,CurveTbl,$AK$6)</f>
        <v>#VALUE!</v>
      </c>
      <c r="AU149" s="93" t="e">
        <f aca="false">(1+$AT149/2)^(-2*($D149-$G$5)/365.25)*$AF149</f>
        <v>#VALUE!</v>
      </c>
      <c r="AV149" s="91" t="e">
        <f aca="false">ROUND(G149*AR149,0)</f>
        <v>#VALUE!</v>
      </c>
      <c r="AW149" s="93" t="e">
        <f aca="false">VLOOKUP($D149,CurveTbl,$AK$8)</f>
        <v>#VALUE!</v>
      </c>
      <c r="AX149" s="93" t="e">
        <f aca="false">VLOOKUP($D149,CurveTbl,$AH$7)</f>
        <v>#VALUE!</v>
      </c>
      <c r="AY149" s="93" t="e">
        <f aca="false">VLOOKUP($D149,CurveTbl,$AH$8)</f>
        <v>#VALUE!</v>
      </c>
      <c r="AZ149" s="93"/>
      <c r="BA149" s="229"/>
      <c r="BB149" s="227" t="e">
        <f aca="false">$H149-$BV149</f>
        <v>#VALUE!</v>
      </c>
      <c r="BC149" s="227" t="e">
        <f aca="false">I149-BW149</f>
        <v>#VALUE!</v>
      </c>
      <c r="BD149" s="93" t="e">
        <f aca="false">N149-BX149</f>
        <v>#VALUE!</v>
      </c>
      <c r="BE149" s="93" t="e">
        <f aca="false">O149-BY149</f>
        <v>#VALUE!</v>
      </c>
      <c r="BF149" s="93" t="e">
        <f aca="false">xSPRDOPT($BW149,$BV149,$CG149,0,$BY149,$BX149,$BZ149,$AJ149,1,4)*$CB149</f>
        <v>#NAME?</v>
      </c>
      <c r="BG149" s="93" t="e">
        <f aca="false">xSPRDOPT($BW149,$BV149,$CG149,0,$BY149,$BX149,$BZ149,$AJ149,1,3)*$CB149</f>
        <v>#NAME?</v>
      </c>
      <c r="BH149" s="93" t="e">
        <f aca="false">IF(OR(BF149&lt;&gt;0,BG149&lt;&gt;0),xSPRDOPT($BW149,$BV149,$CG149,0,$BY149,$BX149,$BZ149,$AJ149,1,12)*$CB149,0)</f>
        <v>#NAME?</v>
      </c>
      <c r="BI149" s="93" t="e">
        <f aca="false">xSPRDOPT($BW149,$BV149,$CG149,2*LN(1+CA149/2),$BY149,$BX149,$BZ149,$AJ149,1,9)</f>
        <v>#NAME?</v>
      </c>
      <c r="BJ149" s="93" t="e">
        <f aca="false">xSPRDOPT($BW149,$BV149,$CG149,0,$BY149,$BX149,$BZ149,$AJ149,1,6)*$CB149</f>
        <v>#NAME?</v>
      </c>
      <c r="BK149" s="93" t="e">
        <f aca="false">xSPRDOPT($BW149,$BV149,$CG149,0,$BY149,$BX149,$BZ149,$AJ149,1,5)*$CB149</f>
        <v>#NAME?</v>
      </c>
      <c r="BL149" s="93" t="e">
        <f aca="false">xSPRDOPT(BW149,BV149,CG149,0,BY149,BX149,BZ149,AJ149,1,2)*CB149</f>
        <v>#NAME?</v>
      </c>
      <c r="BM149" s="93" t="e">
        <f aca="false">xSPRDOPT(BW149,BV149,CG149,0,BY149,BX149,BZ149,AJ149,1,1)*CB149</f>
        <v>#NAME?</v>
      </c>
      <c r="BN149" s="93" t="e">
        <f aca="false">IF(AH149&lt;&gt;0,xSPRDOPT($BW149,$BV149,$CG149,2*LN(1+CA149/2),$BY149,$BX149,$BZ149,$AJ149,1,8)+(AJ149/365.25)*CH149/AH149,0)</f>
        <v>#VALUE!</v>
      </c>
      <c r="BO149" s="93" t="e">
        <f aca="false">xSPRDOPT($BW149,$BV149,$CG149,0,$BY149,$BX149,$BZ149,$AJ149,1,0)</f>
        <v>#NAME?</v>
      </c>
      <c r="BP149" s="93"/>
      <c r="BQ149" s="93"/>
      <c r="BR149" s="93"/>
      <c r="BS149" s="101" t="e">
        <f aca="false">G149*AF149*AH149</f>
        <v>#VALUE!</v>
      </c>
      <c r="BV149" s="230" t="n">
        <v>4.40214035809837</v>
      </c>
      <c r="BW149" s="92" t="n">
        <v>4.4155</v>
      </c>
      <c r="BX149" s="93" t="n">
        <v>0.628251079270582</v>
      </c>
      <c r="BY149" s="93" t="n">
        <v>0.621945092170055</v>
      </c>
      <c r="BZ149" s="93" t="n">
        <v>0.99287864325662</v>
      </c>
      <c r="CA149" s="93" t="n">
        <v>0.068263969545907</v>
      </c>
      <c r="CB149" s="93" t="n">
        <v>0.987217950295506</v>
      </c>
      <c r="CC149" s="227" t="n">
        <v>-0.03</v>
      </c>
      <c r="CD149" s="227" t="n">
        <v>0.06</v>
      </c>
      <c r="CE149" s="227" t="n">
        <v>0.175</v>
      </c>
      <c r="CF149" s="227" t="n">
        <v>-0.0075</v>
      </c>
      <c r="CG149" s="227" t="n">
        <v>0.0192</v>
      </c>
      <c r="CH149" s="227" t="n">
        <v>3.06531173566755</v>
      </c>
      <c r="CI149" s="82" t="n">
        <v>4.248</v>
      </c>
    </row>
    <row r="150" customFormat="false" ht="12.75" hidden="false" customHeight="false" outlineLevel="0" collapsed="false">
      <c r="D150" s="83" t="e">
        <f aca="false">D149+AH149</f>
        <v>#VALUE!</v>
      </c>
      <c r="F150" s="84" t="e">
        <f aca="false">VLOOKUP(AG150,$AL$4:$AS$15,2)</f>
        <v>#VALUE!</v>
      </c>
      <c r="G150" s="84" t="e">
        <f aca="false">F150*$AU150</f>
        <v>#VALUE!</v>
      </c>
      <c r="H150" s="85" t="e">
        <f aca="false">(AL150+AM150+AN150)/(1-(AR150))</f>
        <v>#VALUE!</v>
      </c>
      <c r="I150" s="85" t="e">
        <f aca="false">(AL150+AO150+AP150)</f>
        <v>#VALUE!</v>
      </c>
      <c r="K150" s="85" t="e">
        <f aca="false">MAX(((I150-H150)-AQ150)*AH150*AU150,0)</f>
        <v>#VALUE!</v>
      </c>
      <c r="L150" s="220" t="e">
        <f aca="false">MAX(Q150-K150,0)</f>
        <v>#VALUE!</v>
      </c>
      <c r="M150" s="86"/>
      <c r="N150" s="231" t="e">
        <f aca="false">SQRT(($AX150^2*$AE150+$AW150^2*$AI150)/($AE150+$AI150))</f>
        <v>#VALUE!</v>
      </c>
      <c r="O150" s="231" t="e">
        <f aca="false">SQRT(($AY150^2*$AE150+$AW150^2*$AI150)/($AE150+$AI150))</f>
        <v>#VALUE!</v>
      </c>
      <c r="P150" s="94" t="e">
        <f aca="false">(VLOOKUP(AI150,CorrelationTwo,2)*(AW150^2)*AI150+VLOOKUP(D150,CorrelationOne,$AK$9)*AX150*AY150*AE150)/((AI150+AE150)*O150*N150)</f>
        <v>#VALUE!</v>
      </c>
      <c r="Q150" s="220" t="e">
        <f aca="false">xSPRDOPT(I150,H150,AQ150,0,O150,N150,P150,D150-$G$5,1,0)*AH150*AU150</f>
        <v>#VALUE!</v>
      </c>
      <c r="R150" s="223"/>
      <c r="S150" s="87" t="e">
        <f aca="false">xSPRDOPT(I150,H150,AQ150,AT150,O150,N150,P150,D150-$G$5,1,2)*AF150*F150*AH150</f>
        <v>#VALUE!</v>
      </c>
      <c r="T150" s="87" t="e">
        <f aca="false">xSPRDOPT(I150,H150,AQ150,AT150,O150,N150,P150,D150-$G$5,1,1)*AF150*F150*AH150</f>
        <v>#VALUE!</v>
      </c>
      <c r="U150" s="220"/>
      <c r="V150" s="224" t="e">
        <f aca="false">VLOOKUP($AG150,$AL$4:$AS$15,8)*AH150*AU150</f>
        <v>#VALUE!</v>
      </c>
      <c r="W150" s="224"/>
      <c r="X150" s="225" t="e">
        <f aca="false">((BM150*BC150)+(BL150*BB150))*AH150*F150</f>
        <v>#VALUE!</v>
      </c>
      <c r="Y150" s="225" t="e">
        <f aca="false">($F150*$AH150)*((($BG150/2)*($BC150)^2)+(($BF150/2)*($BB150)^2)+($BH150*$BC150*$BB150))</f>
        <v>#VALUE!</v>
      </c>
      <c r="Z150" s="225" t="e">
        <f aca="false">($BI150*$F150*$AH150*($G$5-$BV$5))/365.25</f>
        <v>#VALUE!</v>
      </c>
      <c r="AA150" s="225" t="e">
        <f aca="false">(($BK150*$BE150)+($BJ150*$BD150))*$F150*$AH150*$AF150</f>
        <v>#VALUE!</v>
      </c>
      <c r="AB150" s="225" t="e">
        <f aca="false">BN150*(AT150-CA150)*F150*AH150</f>
        <v>#VALUE!</v>
      </c>
      <c r="AC150" s="225" t="e">
        <f aca="false">BO150*CB150*F150*AH150*CA150*($G$5-$BV$5)/365.25</f>
        <v>#NAME?</v>
      </c>
      <c r="AE150" s="101" t="n">
        <v>15</v>
      </c>
      <c r="AF150" s="101" t="e">
        <f aca="false">IF(AND(D150&gt;=$G$7,D150&lt;=$G$8),1,0)</f>
        <v>#VALUE!</v>
      </c>
      <c r="AG150" s="101" t="e">
        <f aca="false">MONTH(D150)</f>
        <v>#VALUE!</v>
      </c>
      <c r="AH150" s="101" t="e">
        <f aca="false">(EOMONTH(D150,0)-EOMONTH(D150-DAY(D150),0))*AF150</f>
        <v>#VALUE!</v>
      </c>
      <c r="AI150" s="101" t="e">
        <f aca="false">AI149+AH149</f>
        <v>#VALUE!</v>
      </c>
      <c r="AJ150" s="101" t="e">
        <f aca="false">D150-$BV$5</f>
        <v>#VALUE!</v>
      </c>
      <c r="AK150" s="226" t="e">
        <f aca="false">((AL150+AM150+AN150)/(1-0.03))-(AL150+AM150+AN150)</f>
        <v>#VALUE!</v>
      </c>
      <c r="AL150" s="92" t="e">
        <f aca="false">VLOOKUP($D150,CurveTbl,$AK$4)</f>
        <v>#VALUE!</v>
      </c>
      <c r="AM150" s="227" t="e">
        <f aca="false">VLOOKUP($D150,CurveTbl,$AH$3)</f>
        <v>#VALUE!</v>
      </c>
      <c r="AN150" s="227" t="e">
        <f aca="false">VLOOKUP($D150,CurveTbl,$AH$4)+VLOOKUP($AG150,$AL$3:$AS$15,6)</f>
        <v>#VALUE!</v>
      </c>
      <c r="AO150" s="228" t="e">
        <f aca="false">VLOOKUP($D150,CurveTbl,$AH$5)</f>
        <v>#VALUE!</v>
      </c>
      <c r="AP150" s="227" t="e">
        <f aca="false">VLOOKUP($D150,CurveTbl,$AH$6)+VLOOKUP($AG150,$AL$3:$AS$15,7)</f>
        <v>#VALUE!</v>
      </c>
      <c r="AQ150" s="92" t="e">
        <f aca="false">VLOOKUP($AG150,$AL$4:$AS$15,3)+VLOOKUP($AG150,$AL$4:$AS$15,5)+($AH$10*VLOOKUP(D150,GRITable,2))</f>
        <v>#VALUE!</v>
      </c>
      <c r="AR150" s="93" t="e">
        <f aca="false">VLOOKUP($AG150,$AL$4:$AS$15,4)</f>
        <v>#VALUE!</v>
      </c>
      <c r="AS150" s="92" t="e">
        <f aca="false">(AL150+AM150+AN150)*AR150/(1-AR150)</f>
        <v>#VALUE!</v>
      </c>
      <c r="AT150" s="93" t="e">
        <f aca="false">VLOOKUP(D150,CurveTbl,$AK$6)</f>
        <v>#VALUE!</v>
      </c>
      <c r="AU150" s="93" t="e">
        <f aca="false">(1+$AT150/2)^(-2*($D150-$G$5)/365.25)*$AF150</f>
        <v>#VALUE!</v>
      </c>
      <c r="AV150" s="91" t="e">
        <f aca="false">ROUND(G150*AR150,0)</f>
        <v>#VALUE!</v>
      </c>
      <c r="AW150" s="93" t="e">
        <f aca="false">VLOOKUP($D150,CurveTbl,$AK$8)</f>
        <v>#VALUE!</v>
      </c>
      <c r="AX150" s="93" t="e">
        <f aca="false">VLOOKUP($D150,CurveTbl,$AH$7)</f>
        <v>#VALUE!</v>
      </c>
      <c r="AY150" s="93" t="e">
        <f aca="false">VLOOKUP($D150,CurveTbl,$AH$8)</f>
        <v>#VALUE!</v>
      </c>
      <c r="AZ150" s="93"/>
      <c r="BA150" s="229"/>
      <c r="BB150" s="227" t="e">
        <f aca="false">$H150-$BV150</f>
        <v>#VALUE!</v>
      </c>
      <c r="BC150" s="227" t="e">
        <f aca="false">I150-BW150</f>
        <v>#VALUE!</v>
      </c>
      <c r="BD150" s="93" t="e">
        <f aca="false">N150-BX150</f>
        <v>#VALUE!</v>
      </c>
      <c r="BE150" s="93" t="e">
        <f aca="false">O150-BY150</f>
        <v>#VALUE!</v>
      </c>
      <c r="BF150" s="93" t="e">
        <f aca="false">xSPRDOPT($BW150,$BV150,$CG150,0,$BY150,$BX150,$BZ150,$AJ150,1,4)*$CB150</f>
        <v>#NAME?</v>
      </c>
      <c r="BG150" s="93" t="e">
        <f aca="false">xSPRDOPT($BW150,$BV150,$CG150,0,$BY150,$BX150,$BZ150,$AJ150,1,3)*$CB150</f>
        <v>#NAME?</v>
      </c>
      <c r="BH150" s="93" t="e">
        <f aca="false">IF(OR(BF150&lt;&gt;0,BG150&lt;&gt;0),xSPRDOPT($BW150,$BV150,$CG150,0,$BY150,$BX150,$BZ150,$AJ150,1,12)*$CB150,0)</f>
        <v>#NAME?</v>
      </c>
      <c r="BI150" s="93" t="e">
        <f aca="false">xSPRDOPT($BW150,$BV150,$CG150,2*LN(1+CA150/2),$BY150,$BX150,$BZ150,$AJ150,1,9)</f>
        <v>#NAME?</v>
      </c>
      <c r="BJ150" s="93" t="e">
        <f aca="false">xSPRDOPT($BW150,$BV150,$CG150,0,$BY150,$BX150,$BZ150,$AJ150,1,6)*$CB150</f>
        <v>#NAME?</v>
      </c>
      <c r="BK150" s="93" t="e">
        <f aca="false">xSPRDOPT($BW150,$BV150,$CG150,0,$BY150,$BX150,$BZ150,$AJ150,1,5)*$CB150</f>
        <v>#NAME?</v>
      </c>
      <c r="BL150" s="93" t="e">
        <f aca="false">xSPRDOPT(BW150,BV150,CG150,0,BY150,BX150,BZ150,AJ150,1,2)*CB150</f>
        <v>#NAME?</v>
      </c>
      <c r="BM150" s="93" t="e">
        <f aca="false">xSPRDOPT(BW150,BV150,CG150,0,BY150,BX150,BZ150,AJ150,1,1)*CB150</f>
        <v>#NAME?</v>
      </c>
      <c r="BN150" s="93" t="e">
        <f aca="false">IF(AH150&lt;&gt;0,xSPRDOPT($BW150,$BV150,$CG150,2*LN(1+CA150/2),$BY150,$BX150,$BZ150,$AJ150,1,8)+(AJ150/365.25)*CH150/AH150,0)</f>
        <v>#VALUE!</v>
      </c>
      <c r="BO150" s="93" t="e">
        <f aca="false">xSPRDOPT($BW150,$BV150,$CG150,0,$BY150,$BX150,$BZ150,$AJ150,1,0)</f>
        <v>#NAME?</v>
      </c>
      <c r="BP150" s="93"/>
      <c r="BQ150" s="93"/>
      <c r="BR150" s="93"/>
      <c r="BS150" s="101" t="e">
        <f aca="false">G150*AF150*AH150</f>
        <v>#VALUE!</v>
      </c>
      <c r="BV150" s="230" t="n">
        <v>4.40214035809837</v>
      </c>
      <c r="BW150" s="92" t="n">
        <v>4.4155</v>
      </c>
      <c r="BX150" s="93" t="n">
        <v>0.628251079270582</v>
      </c>
      <c r="BY150" s="93" t="n">
        <v>0.621945092170055</v>
      </c>
      <c r="BZ150" s="93" t="n">
        <v>0.99287864325662</v>
      </c>
      <c r="CA150" s="93" t="n">
        <v>0.068263969545907</v>
      </c>
      <c r="CB150" s="93" t="n">
        <v>0.987217950295506</v>
      </c>
      <c r="CC150" s="227" t="n">
        <v>-0.03</v>
      </c>
      <c r="CD150" s="227" t="n">
        <v>0.06</v>
      </c>
      <c r="CE150" s="227" t="n">
        <v>0.175</v>
      </c>
      <c r="CF150" s="227" t="n">
        <v>-0.0075</v>
      </c>
      <c r="CG150" s="227" t="n">
        <v>0.0192</v>
      </c>
      <c r="CH150" s="227" t="n">
        <v>3.06531173566755</v>
      </c>
      <c r="CI150" s="82" t="n">
        <v>4.248</v>
      </c>
    </row>
    <row r="151" customFormat="false" ht="12.75" hidden="false" customHeight="false" outlineLevel="0" collapsed="false">
      <c r="D151" s="83" t="e">
        <f aca="false">D150+AH150</f>
        <v>#VALUE!</v>
      </c>
      <c r="F151" s="84" t="e">
        <f aca="false">VLOOKUP(AG151,$AL$4:$AS$15,2)</f>
        <v>#VALUE!</v>
      </c>
      <c r="G151" s="84" t="e">
        <f aca="false">F151*$AU151</f>
        <v>#VALUE!</v>
      </c>
      <c r="H151" s="85" t="e">
        <f aca="false">(AL151+AM151+AN151)/(1-(AR151))</f>
        <v>#VALUE!</v>
      </c>
      <c r="I151" s="85" t="e">
        <f aca="false">(AL151+AO151+AP151)</f>
        <v>#VALUE!</v>
      </c>
      <c r="K151" s="85" t="e">
        <f aca="false">MAX(((I151-H151)-AQ151)*AH151*AU151,0)</f>
        <v>#VALUE!</v>
      </c>
      <c r="L151" s="220" t="e">
        <f aca="false">MAX(Q151-K151,0)</f>
        <v>#VALUE!</v>
      </c>
      <c r="M151" s="86"/>
      <c r="N151" s="231" t="e">
        <f aca="false">SQRT(($AX151^2*$AE151+$AW151^2*$AI151)/($AE151+$AI151))</f>
        <v>#VALUE!</v>
      </c>
      <c r="O151" s="231" t="e">
        <f aca="false">SQRT(($AY151^2*$AE151+$AW151^2*$AI151)/($AE151+$AI151))</f>
        <v>#VALUE!</v>
      </c>
      <c r="P151" s="94" t="e">
        <f aca="false">(VLOOKUP(AI151,CorrelationTwo,2)*(AW151^2)*AI151+VLOOKUP(D151,CorrelationOne,$AK$9)*AX151*AY151*AE151)/((AI151+AE151)*O151*N151)</f>
        <v>#VALUE!</v>
      </c>
      <c r="Q151" s="220" t="e">
        <f aca="false">xSPRDOPT(I151,H151,AQ151,0,O151,N151,P151,D151-$G$5,1,0)*AH151*AU151</f>
        <v>#VALUE!</v>
      </c>
      <c r="R151" s="223"/>
      <c r="S151" s="87" t="e">
        <f aca="false">xSPRDOPT(I151,H151,AQ151,AT151,O151,N151,P151,D151-$G$5,1,2)*AF151*F151*AH151</f>
        <v>#VALUE!</v>
      </c>
      <c r="T151" s="87" t="e">
        <f aca="false">xSPRDOPT(I151,H151,AQ151,AT151,O151,N151,P151,D151-$G$5,1,1)*AF151*F151*AH151</f>
        <v>#VALUE!</v>
      </c>
      <c r="U151" s="220"/>
      <c r="V151" s="224" t="e">
        <f aca="false">VLOOKUP($AG151,$AL$4:$AS$15,8)*AH151*AU151</f>
        <v>#VALUE!</v>
      </c>
      <c r="W151" s="224"/>
      <c r="X151" s="225" t="e">
        <f aca="false">((BM151*BC151)+(BL151*BB151))*AH151*F151</f>
        <v>#VALUE!</v>
      </c>
      <c r="Y151" s="225" t="e">
        <f aca="false">($F151*$AH151)*((($BG151/2)*($BC151)^2)+(($BF151/2)*($BB151)^2)+($BH151*$BC151*$BB151))</f>
        <v>#VALUE!</v>
      </c>
      <c r="Z151" s="225" t="e">
        <f aca="false">($BI151*$F151*$AH151*($G$5-$BV$5))/365.25</f>
        <v>#VALUE!</v>
      </c>
      <c r="AA151" s="225" t="e">
        <f aca="false">(($BK151*$BE151)+($BJ151*$BD151))*$F151*$AH151*$AF151</f>
        <v>#VALUE!</v>
      </c>
      <c r="AB151" s="225" t="e">
        <f aca="false">BN151*(AT151-CA151)*F151*AH151</f>
        <v>#VALUE!</v>
      </c>
      <c r="AC151" s="225" t="e">
        <f aca="false">BO151*CB151*F151*AH151*CA151*($G$5-$BV$5)/365.25</f>
        <v>#NAME?</v>
      </c>
      <c r="AE151" s="101" t="n">
        <v>15</v>
      </c>
      <c r="AF151" s="101" t="e">
        <f aca="false">IF(AND(D151&gt;=$G$7,D151&lt;=$G$8),1,0)</f>
        <v>#VALUE!</v>
      </c>
      <c r="AG151" s="101" t="e">
        <f aca="false">MONTH(D151)</f>
        <v>#VALUE!</v>
      </c>
      <c r="AH151" s="101" t="e">
        <f aca="false">(EOMONTH(D151,0)-EOMONTH(D151-DAY(D151),0))*AF151</f>
        <v>#VALUE!</v>
      </c>
      <c r="AI151" s="101" t="e">
        <f aca="false">AI150+AH150</f>
        <v>#VALUE!</v>
      </c>
      <c r="AJ151" s="101" t="e">
        <f aca="false">D151-$BV$5</f>
        <v>#VALUE!</v>
      </c>
      <c r="AK151" s="226" t="e">
        <f aca="false">((AL151+AM151+AN151)/(1-0.03))-(AL151+AM151+AN151)</f>
        <v>#VALUE!</v>
      </c>
      <c r="AL151" s="92" t="e">
        <f aca="false">VLOOKUP($D151,CurveTbl,$AK$4)</f>
        <v>#VALUE!</v>
      </c>
      <c r="AM151" s="227" t="e">
        <f aca="false">VLOOKUP($D151,CurveTbl,$AH$3)</f>
        <v>#VALUE!</v>
      </c>
      <c r="AN151" s="227" t="e">
        <f aca="false">VLOOKUP($D151,CurveTbl,$AH$4)+VLOOKUP($AG151,$AL$3:$AS$15,6)</f>
        <v>#VALUE!</v>
      </c>
      <c r="AO151" s="228" t="e">
        <f aca="false">VLOOKUP($D151,CurveTbl,$AH$5)</f>
        <v>#VALUE!</v>
      </c>
      <c r="AP151" s="227" t="e">
        <f aca="false">VLOOKUP($D151,CurveTbl,$AH$6)+VLOOKUP($AG151,$AL$3:$AS$15,7)</f>
        <v>#VALUE!</v>
      </c>
      <c r="AQ151" s="92" t="e">
        <f aca="false">VLOOKUP($AG151,$AL$4:$AS$15,3)+VLOOKUP($AG151,$AL$4:$AS$15,5)+($AH$10*VLOOKUP(D151,GRITable,2))</f>
        <v>#VALUE!</v>
      </c>
      <c r="AR151" s="93" t="e">
        <f aca="false">VLOOKUP($AG151,$AL$4:$AS$15,4)</f>
        <v>#VALUE!</v>
      </c>
      <c r="AS151" s="92" t="e">
        <f aca="false">(AL151+AM151+AN151)*AR151/(1-AR151)</f>
        <v>#VALUE!</v>
      </c>
      <c r="AT151" s="93" t="e">
        <f aca="false">VLOOKUP(D151,CurveTbl,$AK$6)</f>
        <v>#VALUE!</v>
      </c>
      <c r="AU151" s="93" t="e">
        <f aca="false">(1+$AT151/2)^(-2*($D151-$G$5)/365.25)*$AF151</f>
        <v>#VALUE!</v>
      </c>
      <c r="AV151" s="91" t="e">
        <f aca="false">ROUND(G151*AR151,0)</f>
        <v>#VALUE!</v>
      </c>
      <c r="AW151" s="93" t="e">
        <f aca="false">VLOOKUP($D151,CurveTbl,$AK$8)</f>
        <v>#VALUE!</v>
      </c>
      <c r="AX151" s="93" t="e">
        <f aca="false">VLOOKUP($D151,CurveTbl,$AH$7)</f>
        <v>#VALUE!</v>
      </c>
      <c r="AY151" s="93" t="e">
        <f aca="false">VLOOKUP($D151,CurveTbl,$AH$8)</f>
        <v>#VALUE!</v>
      </c>
      <c r="AZ151" s="93"/>
      <c r="BA151" s="229"/>
      <c r="BB151" s="227" t="e">
        <f aca="false">$H151-$BV151</f>
        <v>#VALUE!</v>
      </c>
      <c r="BC151" s="227" t="e">
        <f aca="false">I151-BW151</f>
        <v>#VALUE!</v>
      </c>
      <c r="BD151" s="93" t="e">
        <f aca="false">N151-BX151</f>
        <v>#VALUE!</v>
      </c>
      <c r="BE151" s="93" t="e">
        <f aca="false">O151-BY151</f>
        <v>#VALUE!</v>
      </c>
      <c r="BF151" s="93" t="e">
        <f aca="false">xSPRDOPT($BW151,$BV151,$CG151,0,$BY151,$BX151,$BZ151,$AJ151,1,4)*$CB151</f>
        <v>#NAME?</v>
      </c>
      <c r="BG151" s="93" t="e">
        <f aca="false">xSPRDOPT($BW151,$BV151,$CG151,0,$BY151,$BX151,$BZ151,$AJ151,1,3)*$CB151</f>
        <v>#NAME?</v>
      </c>
      <c r="BH151" s="93" t="e">
        <f aca="false">IF(OR(BF151&lt;&gt;0,BG151&lt;&gt;0),xSPRDOPT($BW151,$BV151,$CG151,0,$BY151,$BX151,$BZ151,$AJ151,1,12)*$CB151,0)</f>
        <v>#NAME?</v>
      </c>
      <c r="BI151" s="93" t="e">
        <f aca="false">xSPRDOPT($BW151,$BV151,$CG151,2*LN(1+CA151/2),$BY151,$BX151,$BZ151,$AJ151,1,9)</f>
        <v>#NAME?</v>
      </c>
      <c r="BJ151" s="93" t="e">
        <f aca="false">xSPRDOPT($BW151,$BV151,$CG151,0,$BY151,$BX151,$BZ151,$AJ151,1,6)*$CB151</f>
        <v>#NAME?</v>
      </c>
      <c r="BK151" s="93" t="e">
        <f aca="false">xSPRDOPT($BW151,$BV151,$CG151,0,$BY151,$BX151,$BZ151,$AJ151,1,5)*$CB151</f>
        <v>#NAME?</v>
      </c>
      <c r="BL151" s="93" t="e">
        <f aca="false">xSPRDOPT(BW151,BV151,CG151,0,BY151,BX151,BZ151,AJ151,1,2)*CB151</f>
        <v>#NAME?</v>
      </c>
      <c r="BM151" s="93" t="e">
        <f aca="false">xSPRDOPT(BW151,BV151,CG151,0,BY151,BX151,BZ151,AJ151,1,1)*CB151</f>
        <v>#NAME?</v>
      </c>
      <c r="BN151" s="93" t="e">
        <f aca="false">IF(AH151&lt;&gt;0,xSPRDOPT($BW151,$BV151,$CG151,2*LN(1+CA151/2),$BY151,$BX151,$BZ151,$AJ151,1,8)+(AJ151/365.25)*CH151/AH151,0)</f>
        <v>#VALUE!</v>
      </c>
      <c r="BO151" s="93" t="e">
        <f aca="false">xSPRDOPT($BW151,$BV151,$CG151,0,$BY151,$BX151,$BZ151,$AJ151,1,0)</f>
        <v>#NAME?</v>
      </c>
      <c r="BP151" s="93"/>
      <c r="BQ151" s="93"/>
      <c r="BR151" s="93"/>
      <c r="BS151" s="101" t="e">
        <f aca="false">G151*AF151*AH151</f>
        <v>#VALUE!</v>
      </c>
      <c r="BV151" s="230" t="n">
        <v>4.40214035809837</v>
      </c>
      <c r="BW151" s="92" t="n">
        <v>4.4155</v>
      </c>
      <c r="BX151" s="93" t="n">
        <v>0.628251079270582</v>
      </c>
      <c r="BY151" s="93" t="n">
        <v>0.621945092170055</v>
      </c>
      <c r="BZ151" s="93" t="n">
        <v>0.99287864325662</v>
      </c>
      <c r="CA151" s="93" t="n">
        <v>0.068263969545907</v>
      </c>
      <c r="CB151" s="93" t="n">
        <v>0.987217950295506</v>
      </c>
      <c r="CC151" s="227" t="n">
        <v>-0.03</v>
      </c>
      <c r="CD151" s="227" t="n">
        <v>0.06</v>
      </c>
      <c r="CE151" s="227" t="n">
        <v>0.175</v>
      </c>
      <c r="CF151" s="227" t="n">
        <v>-0.0075</v>
      </c>
      <c r="CG151" s="227" t="n">
        <v>0.0192</v>
      </c>
      <c r="CH151" s="227" t="n">
        <v>3.06531173566755</v>
      </c>
      <c r="CI151" s="82" t="n">
        <v>4.248</v>
      </c>
    </row>
    <row r="152" customFormat="false" ht="12.75" hidden="false" customHeight="false" outlineLevel="0" collapsed="false">
      <c r="D152" s="83" t="e">
        <f aca="false">D151+AH151</f>
        <v>#VALUE!</v>
      </c>
      <c r="F152" s="84" t="e">
        <f aca="false">VLOOKUP(AG152,$AL$4:$AS$15,2)</f>
        <v>#VALUE!</v>
      </c>
      <c r="G152" s="84" t="e">
        <f aca="false">F152*$AU152</f>
        <v>#VALUE!</v>
      </c>
      <c r="H152" s="85" t="e">
        <f aca="false">(AL152+AM152+AN152)/(1-(AR152))</f>
        <v>#VALUE!</v>
      </c>
      <c r="I152" s="85" t="e">
        <f aca="false">(AL152+AO152+AP152)</f>
        <v>#VALUE!</v>
      </c>
      <c r="K152" s="85" t="e">
        <f aca="false">MAX(((I152-H152)-AQ152)*AH152*AU152,0)</f>
        <v>#VALUE!</v>
      </c>
      <c r="L152" s="220" t="e">
        <f aca="false">MAX(Q152-K152,0)</f>
        <v>#VALUE!</v>
      </c>
      <c r="M152" s="86"/>
      <c r="N152" s="231" t="e">
        <f aca="false">SQRT(($AX152^2*$AE152+$AW152^2*$AI152)/($AE152+$AI152))</f>
        <v>#VALUE!</v>
      </c>
      <c r="O152" s="231" t="e">
        <f aca="false">SQRT(($AY152^2*$AE152+$AW152^2*$AI152)/($AE152+$AI152))</f>
        <v>#VALUE!</v>
      </c>
      <c r="P152" s="94" t="e">
        <f aca="false">(VLOOKUP(AI152,CorrelationTwo,2)*(AW152^2)*AI152+VLOOKUP(D152,CorrelationOne,$AK$9)*AX152*AY152*AE152)/((AI152+AE152)*O152*N152)</f>
        <v>#VALUE!</v>
      </c>
      <c r="Q152" s="220" t="e">
        <f aca="false">xSPRDOPT(I152,H152,AQ152,0,O152,N152,P152,D152-$G$5,1,0)*AH152*AU152</f>
        <v>#VALUE!</v>
      </c>
      <c r="R152" s="223"/>
      <c r="S152" s="87" t="e">
        <f aca="false">xSPRDOPT(I152,H152,AQ152,AT152,O152,N152,P152,D152-$G$5,1,2)*AF152*F152*AH152</f>
        <v>#VALUE!</v>
      </c>
      <c r="T152" s="87" t="e">
        <f aca="false">xSPRDOPT(I152,H152,AQ152,AT152,O152,N152,P152,D152-$G$5,1,1)*AF152*F152*AH152</f>
        <v>#VALUE!</v>
      </c>
      <c r="U152" s="220"/>
      <c r="V152" s="224" t="e">
        <f aca="false">VLOOKUP($AG152,$AL$4:$AS$15,8)*AH152*AU152</f>
        <v>#VALUE!</v>
      </c>
      <c r="W152" s="224"/>
      <c r="X152" s="225" t="e">
        <f aca="false">((BM152*BC152)+(BL152*BB152))*AH152*F152</f>
        <v>#VALUE!</v>
      </c>
      <c r="Y152" s="225" t="e">
        <f aca="false">($F152*$AH152)*((($BG152/2)*($BC152)^2)+(($BF152/2)*($BB152)^2)+($BH152*$BC152*$BB152))</f>
        <v>#VALUE!</v>
      </c>
      <c r="Z152" s="225" t="e">
        <f aca="false">($BI152*$F152*$AH152*($G$5-$BV$5))/365.25</f>
        <v>#VALUE!</v>
      </c>
      <c r="AA152" s="225" t="e">
        <f aca="false">(($BK152*$BE152)+($BJ152*$BD152))*$F152*$AH152*$AF152</f>
        <v>#VALUE!</v>
      </c>
      <c r="AB152" s="225" t="e">
        <f aca="false">BN152*(AT152-CA152)*F152*AH152</f>
        <v>#VALUE!</v>
      </c>
      <c r="AC152" s="225" t="e">
        <f aca="false">BO152*CB152*F152*AH152*CA152*($G$5-$BV$5)/365.25</f>
        <v>#NAME?</v>
      </c>
      <c r="AE152" s="101" t="n">
        <v>15</v>
      </c>
      <c r="AF152" s="101" t="e">
        <f aca="false">IF(AND(D152&gt;=$G$7,D152&lt;=$G$8),1,0)</f>
        <v>#VALUE!</v>
      </c>
      <c r="AG152" s="101" t="e">
        <f aca="false">MONTH(D152)</f>
        <v>#VALUE!</v>
      </c>
      <c r="AH152" s="101" t="e">
        <f aca="false">(EOMONTH(D152,0)-EOMONTH(D152-DAY(D152),0))*AF152</f>
        <v>#VALUE!</v>
      </c>
      <c r="AI152" s="101" t="e">
        <f aca="false">AI151+AH151</f>
        <v>#VALUE!</v>
      </c>
      <c r="AJ152" s="101" t="e">
        <f aca="false">D152-$BV$5</f>
        <v>#VALUE!</v>
      </c>
      <c r="AK152" s="226" t="e">
        <f aca="false">((AL152+AM152+AN152)/(1-0.03))-(AL152+AM152+AN152)</f>
        <v>#VALUE!</v>
      </c>
      <c r="AL152" s="92" t="e">
        <f aca="false">VLOOKUP($D152,CurveTbl,$AK$4)</f>
        <v>#VALUE!</v>
      </c>
      <c r="AM152" s="227" t="e">
        <f aca="false">VLOOKUP($D152,CurveTbl,$AH$3)</f>
        <v>#VALUE!</v>
      </c>
      <c r="AN152" s="227" t="e">
        <f aca="false">VLOOKUP($D152,CurveTbl,$AH$4)+VLOOKUP($AG152,$AL$3:$AS$15,6)</f>
        <v>#VALUE!</v>
      </c>
      <c r="AO152" s="228" t="e">
        <f aca="false">VLOOKUP($D152,CurveTbl,$AH$5)</f>
        <v>#VALUE!</v>
      </c>
      <c r="AP152" s="227" t="e">
        <f aca="false">VLOOKUP($D152,CurveTbl,$AH$6)+VLOOKUP($AG152,$AL$3:$AS$15,7)</f>
        <v>#VALUE!</v>
      </c>
      <c r="AQ152" s="92" t="e">
        <f aca="false">VLOOKUP($AG152,$AL$4:$AS$15,3)+VLOOKUP($AG152,$AL$4:$AS$15,5)+($AH$10*VLOOKUP(D152,GRITable,2))</f>
        <v>#VALUE!</v>
      </c>
      <c r="AR152" s="93" t="e">
        <f aca="false">VLOOKUP($AG152,$AL$4:$AS$15,4)</f>
        <v>#VALUE!</v>
      </c>
      <c r="AS152" s="92" t="e">
        <f aca="false">(AL152+AM152+AN152)*AR152/(1-AR152)</f>
        <v>#VALUE!</v>
      </c>
      <c r="AT152" s="93" t="e">
        <f aca="false">VLOOKUP(D152,CurveTbl,$AK$6)</f>
        <v>#VALUE!</v>
      </c>
      <c r="AU152" s="93" t="e">
        <f aca="false">(1+$AT152/2)^(-2*($D152-$G$5)/365.25)*$AF152</f>
        <v>#VALUE!</v>
      </c>
      <c r="AV152" s="91" t="e">
        <f aca="false">ROUND(G152*AR152,0)</f>
        <v>#VALUE!</v>
      </c>
      <c r="AW152" s="93" t="e">
        <f aca="false">VLOOKUP($D152,CurveTbl,$AK$8)</f>
        <v>#VALUE!</v>
      </c>
      <c r="AX152" s="93" t="e">
        <f aca="false">VLOOKUP($D152,CurveTbl,$AH$7)</f>
        <v>#VALUE!</v>
      </c>
      <c r="AY152" s="93" t="e">
        <f aca="false">VLOOKUP($D152,CurveTbl,$AH$8)</f>
        <v>#VALUE!</v>
      </c>
      <c r="AZ152" s="93"/>
      <c r="BA152" s="229"/>
      <c r="BB152" s="227" t="e">
        <f aca="false">$H152-$BV152</f>
        <v>#VALUE!</v>
      </c>
      <c r="BC152" s="227" t="e">
        <f aca="false">I152-BW152</f>
        <v>#VALUE!</v>
      </c>
      <c r="BD152" s="93" t="e">
        <f aca="false">N152-BX152</f>
        <v>#VALUE!</v>
      </c>
      <c r="BE152" s="93" t="e">
        <f aca="false">O152-BY152</f>
        <v>#VALUE!</v>
      </c>
      <c r="BF152" s="93" t="e">
        <f aca="false">xSPRDOPT($BW152,$BV152,$CG152,0,$BY152,$BX152,$BZ152,$AJ152,1,4)*$CB152</f>
        <v>#NAME?</v>
      </c>
      <c r="BG152" s="93" t="e">
        <f aca="false">xSPRDOPT($BW152,$BV152,$CG152,0,$BY152,$BX152,$BZ152,$AJ152,1,3)*$CB152</f>
        <v>#NAME?</v>
      </c>
      <c r="BH152" s="93" t="e">
        <f aca="false">IF(OR(BF152&lt;&gt;0,BG152&lt;&gt;0),xSPRDOPT($BW152,$BV152,$CG152,0,$BY152,$BX152,$BZ152,$AJ152,1,12)*$CB152,0)</f>
        <v>#NAME?</v>
      </c>
      <c r="BI152" s="93" t="e">
        <f aca="false">xSPRDOPT($BW152,$BV152,$CG152,2*LN(1+CA152/2),$BY152,$BX152,$BZ152,$AJ152,1,9)</f>
        <v>#NAME?</v>
      </c>
      <c r="BJ152" s="93" t="e">
        <f aca="false">xSPRDOPT($BW152,$BV152,$CG152,0,$BY152,$BX152,$BZ152,$AJ152,1,6)*$CB152</f>
        <v>#NAME?</v>
      </c>
      <c r="BK152" s="93" t="e">
        <f aca="false">xSPRDOPT($BW152,$BV152,$CG152,0,$BY152,$BX152,$BZ152,$AJ152,1,5)*$CB152</f>
        <v>#NAME?</v>
      </c>
      <c r="BL152" s="93" t="e">
        <f aca="false">xSPRDOPT(BW152,BV152,CG152,0,BY152,BX152,BZ152,AJ152,1,2)*CB152</f>
        <v>#NAME?</v>
      </c>
      <c r="BM152" s="93" t="e">
        <f aca="false">xSPRDOPT(BW152,BV152,CG152,0,BY152,BX152,BZ152,AJ152,1,1)*CB152</f>
        <v>#NAME?</v>
      </c>
      <c r="BN152" s="93" t="e">
        <f aca="false">IF(AH152&lt;&gt;0,xSPRDOPT($BW152,$BV152,$CG152,2*LN(1+CA152/2),$BY152,$BX152,$BZ152,$AJ152,1,8)+(AJ152/365.25)*CH152/AH152,0)</f>
        <v>#VALUE!</v>
      </c>
      <c r="BO152" s="93" t="e">
        <f aca="false">xSPRDOPT($BW152,$BV152,$CG152,0,$BY152,$BX152,$BZ152,$AJ152,1,0)</f>
        <v>#NAME?</v>
      </c>
      <c r="BP152" s="93"/>
      <c r="BQ152" s="93"/>
      <c r="BR152" s="93"/>
      <c r="BS152" s="101" t="e">
        <f aca="false">G152*AF152*AH152</f>
        <v>#VALUE!</v>
      </c>
      <c r="BV152" s="230" t="n">
        <v>4.40214035809837</v>
      </c>
      <c r="BW152" s="92" t="n">
        <v>4.4155</v>
      </c>
      <c r="BX152" s="93" t="n">
        <v>0.628251079270582</v>
      </c>
      <c r="BY152" s="93" t="n">
        <v>0.621945092170055</v>
      </c>
      <c r="BZ152" s="93" t="n">
        <v>0.99287864325662</v>
      </c>
      <c r="CA152" s="93" t="n">
        <v>0.068263969545907</v>
      </c>
      <c r="CB152" s="93" t="n">
        <v>0.987217950295506</v>
      </c>
      <c r="CC152" s="227" t="n">
        <v>-0.03</v>
      </c>
      <c r="CD152" s="227" t="n">
        <v>0.06</v>
      </c>
      <c r="CE152" s="227" t="n">
        <v>0.175</v>
      </c>
      <c r="CF152" s="227" t="n">
        <v>-0.0075</v>
      </c>
      <c r="CG152" s="227" t="n">
        <v>0.0192</v>
      </c>
      <c r="CH152" s="227" t="n">
        <v>3.06531173566755</v>
      </c>
      <c r="CI152" s="82" t="n">
        <v>4.248</v>
      </c>
    </row>
    <row r="153" customFormat="false" ht="12.75" hidden="false" customHeight="false" outlineLevel="0" collapsed="false">
      <c r="D153" s="83" t="e">
        <f aca="false">D152+AH152</f>
        <v>#VALUE!</v>
      </c>
      <c r="F153" s="84" t="e">
        <f aca="false">VLOOKUP(AG153,$AL$4:$AS$15,2)</f>
        <v>#VALUE!</v>
      </c>
      <c r="G153" s="84" t="e">
        <f aca="false">F153*$AU153</f>
        <v>#VALUE!</v>
      </c>
      <c r="H153" s="85" t="e">
        <f aca="false">(AL153+AM153+AN153)/(1-(AR153))</f>
        <v>#VALUE!</v>
      </c>
      <c r="I153" s="85" t="e">
        <f aca="false">(AL153+AO153+AP153)</f>
        <v>#VALUE!</v>
      </c>
      <c r="K153" s="85" t="e">
        <f aca="false">MAX(((I153-H153)-AQ153)*AH153*AU153,0)</f>
        <v>#VALUE!</v>
      </c>
      <c r="L153" s="220" t="e">
        <f aca="false">MAX(Q153-K153,0)</f>
        <v>#VALUE!</v>
      </c>
      <c r="M153" s="86"/>
      <c r="N153" s="231" t="e">
        <f aca="false">SQRT(($AX153^2*$AE153+$AW153^2*$AI153)/($AE153+$AI153))</f>
        <v>#VALUE!</v>
      </c>
      <c r="O153" s="231" t="e">
        <f aca="false">SQRT(($AY153^2*$AE153+$AW153^2*$AI153)/($AE153+$AI153))</f>
        <v>#VALUE!</v>
      </c>
      <c r="P153" s="94" t="e">
        <f aca="false">(VLOOKUP(AI153,CorrelationTwo,2)*(AW153^2)*AI153+VLOOKUP(D153,CorrelationOne,$AK$9)*AX153*AY153*AE153)/((AI153+AE153)*O153*N153)</f>
        <v>#VALUE!</v>
      </c>
      <c r="Q153" s="220" t="e">
        <f aca="false">xSPRDOPT(I153,H153,AQ153,0,O153,N153,P153,D153-$G$5,1,0)*AH153*AU153</f>
        <v>#VALUE!</v>
      </c>
      <c r="R153" s="223"/>
      <c r="S153" s="87" t="e">
        <f aca="false">xSPRDOPT(I153,H153,AQ153,AT153,O153,N153,P153,D153-$G$5,1,2)*AF153*F153*AH153</f>
        <v>#VALUE!</v>
      </c>
      <c r="T153" s="87" t="e">
        <f aca="false">xSPRDOPT(I153,H153,AQ153,AT153,O153,N153,P153,D153-$G$5,1,1)*AF153*F153*AH153</f>
        <v>#VALUE!</v>
      </c>
      <c r="U153" s="220"/>
      <c r="V153" s="224" t="e">
        <f aca="false">VLOOKUP($AG153,$AL$4:$AS$15,8)*AH153*AU153</f>
        <v>#VALUE!</v>
      </c>
      <c r="W153" s="224"/>
      <c r="X153" s="225" t="e">
        <f aca="false">((BM153*BC153)+(BL153*BB153))*AH153*F153</f>
        <v>#VALUE!</v>
      </c>
      <c r="Y153" s="225" t="e">
        <f aca="false">($F153*$AH153)*((($BG153/2)*($BC153)^2)+(($BF153/2)*($BB153)^2)+($BH153*$BC153*$BB153))</f>
        <v>#VALUE!</v>
      </c>
      <c r="Z153" s="225" t="e">
        <f aca="false">($BI153*$F153*$AH153*($G$5-$BV$5))/365.25</f>
        <v>#VALUE!</v>
      </c>
      <c r="AA153" s="225" t="e">
        <f aca="false">(($BK153*$BE153)+($BJ153*$BD153))*$F153*$AH153*$AF153</f>
        <v>#VALUE!</v>
      </c>
      <c r="AB153" s="225" t="e">
        <f aca="false">BN153*(AT153-CA153)*F153*AH153</f>
        <v>#VALUE!</v>
      </c>
      <c r="AC153" s="225" t="e">
        <f aca="false">BO153*CB153*F153*AH153*CA153*($G$5-$BV$5)/365.25</f>
        <v>#NAME?</v>
      </c>
      <c r="AE153" s="101" t="n">
        <v>15</v>
      </c>
      <c r="AF153" s="101" t="e">
        <f aca="false">IF(AND(D153&gt;=$G$7,D153&lt;=$G$8),1,0)</f>
        <v>#VALUE!</v>
      </c>
      <c r="AG153" s="101" t="e">
        <f aca="false">MONTH(D153)</f>
        <v>#VALUE!</v>
      </c>
      <c r="AH153" s="101" t="e">
        <f aca="false">(EOMONTH(D153,0)-EOMONTH(D153-DAY(D153),0))*AF153</f>
        <v>#VALUE!</v>
      </c>
      <c r="AI153" s="101" t="e">
        <f aca="false">AI152+AH152</f>
        <v>#VALUE!</v>
      </c>
      <c r="AJ153" s="101" t="e">
        <f aca="false">D153-$BV$5</f>
        <v>#VALUE!</v>
      </c>
      <c r="AK153" s="226" t="e">
        <f aca="false">((AL153+AM153+AN153)/(1-0.03))-(AL153+AM153+AN153)</f>
        <v>#VALUE!</v>
      </c>
      <c r="AL153" s="92" t="e">
        <f aca="false">VLOOKUP($D153,CurveTbl,$AK$4)</f>
        <v>#VALUE!</v>
      </c>
      <c r="AM153" s="227" t="e">
        <f aca="false">VLOOKUP($D153,CurveTbl,$AH$3)</f>
        <v>#VALUE!</v>
      </c>
      <c r="AN153" s="227" t="e">
        <f aca="false">VLOOKUP($D153,CurveTbl,$AH$4)+VLOOKUP($AG153,$AL$3:$AS$15,6)</f>
        <v>#VALUE!</v>
      </c>
      <c r="AO153" s="228" t="e">
        <f aca="false">VLOOKUP($D153,CurveTbl,$AH$5)</f>
        <v>#VALUE!</v>
      </c>
      <c r="AP153" s="227" t="e">
        <f aca="false">VLOOKUP($D153,CurveTbl,$AH$6)+VLOOKUP($AG153,$AL$3:$AS$15,7)</f>
        <v>#VALUE!</v>
      </c>
      <c r="AQ153" s="92" t="e">
        <f aca="false">VLOOKUP($AG153,$AL$4:$AS$15,3)+VLOOKUP($AG153,$AL$4:$AS$15,5)+($AH$10*VLOOKUP(D153,GRITable,2))</f>
        <v>#VALUE!</v>
      </c>
      <c r="AR153" s="93" t="e">
        <f aca="false">VLOOKUP($AG153,$AL$4:$AS$15,4)</f>
        <v>#VALUE!</v>
      </c>
      <c r="AS153" s="92" t="e">
        <f aca="false">(AL153+AM153+AN153)*AR153/(1-AR153)</f>
        <v>#VALUE!</v>
      </c>
      <c r="AT153" s="93" t="e">
        <f aca="false">VLOOKUP(D153,CurveTbl,$AK$6)</f>
        <v>#VALUE!</v>
      </c>
      <c r="AU153" s="93" t="e">
        <f aca="false">(1+$AT153/2)^(-2*($D153-$G$5)/365.25)*$AF153</f>
        <v>#VALUE!</v>
      </c>
      <c r="AV153" s="91" t="e">
        <f aca="false">ROUND(G153*AR153,0)</f>
        <v>#VALUE!</v>
      </c>
      <c r="AW153" s="93" t="e">
        <f aca="false">VLOOKUP($D153,CurveTbl,$AK$8)</f>
        <v>#VALUE!</v>
      </c>
      <c r="AX153" s="93" t="e">
        <f aca="false">VLOOKUP($D153,CurveTbl,$AH$7)</f>
        <v>#VALUE!</v>
      </c>
      <c r="AY153" s="93" t="e">
        <f aca="false">VLOOKUP($D153,CurveTbl,$AH$8)</f>
        <v>#VALUE!</v>
      </c>
      <c r="AZ153" s="93"/>
      <c r="BA153" s="229"/>
      <c r="BB153" s="227" t="e">
        <f aca="false">$H153-$BV153</f>
        <v>#VALUE!</v>
      </c>
      <c r="BC153" s="227" t="e">
        <f aca="false">I153-BW153</f>
        <v>#VALUE!</v>
      </c>
      <c r="BD153" s="93" t="e">
        <f aca="false">N153-BX153</f>
        <v>#VALUE!</v>
      </c>
      <c r="BE153" s="93" t="e">
        <f aca="false">O153-BY153</f>
        <v>#VALUE!</v>
      </c>
      <c r="BF153" s="93" t="e">
        <f aca="false">xSPRDOPT($BW153,$BV153,$CG153,0,$BY153,$BX153,$BZ153,$AJ153,1,4)*$CB153</f>
        <v>#NAME?</v>
      </c>
      <c r="BG153" s="93" t="e">
        <f aca="false">xSPRDOPT($BW153,$BV153,$CG153,0,$BY153,$BX153,$BZ153,$AJ153,1,3)*$CB153</f>
        <v>#NAME?</v>
      </c>
      <c r="BH153" s="93" t="e">
        <f aca="false">IF(OR(BF153&lt;&gt;0,BG153&lt;&gt;0),xSPRDOPT($BW153,$BV153,$CG153,0,$BY153,$BX153,$BZ153,$AJ153,1,12)*$CB153,0)</f>
        <v>#NAME?</v>
      </c>
      <c r="BI153" s="93" t="e">
        <f aca="false">xSPRDOPT($BW153,$BV153,$CG153,2*LN(1+CA153/2),$BY153,$BX153,$BZ153,$AJ153,1,9)</f>
        <v>#NAME?</v>
      </c>
      <c r="BJ153" s="93" t="e">
        <f aca="false">xSPRDOPT($BW153,$BV153,$CG153,0,$BY153,$BX153,$BZ153,$AJ153,1,6)*$CB153</f>
        <v>#NAME?</v>
      </c>
      <c r="BK153" s="93" t="e">
        <f aca="false">xSPRDOPT($BW153,$BV153,$CG153,0,$BY153,$BX153,$BZ153,$AJ153,1,5)*$CB153</f>
        <v>#NAME?</v>
      </c>
      <c r="BL153" s="93" t="e">
        <f aca="false">xSPRDOPT(BW153,BV153,CG153,0,BY153,BX153,BZ153,AJ153,1,2)*CB153</f>
        <v>#NAME?</v>
      </c>
      <c r="BM153" s="93" t="e">
        <f aca="false">xSPRDOPT(BW153,BV153,CG153,0,BY153,BX153,BZ153,AJ153,1,1)*CB153</f>
        <v>#NAME?</v>
      </c>
      <c r="BN153" s="93" t="e">
        <f aca="false">IF(AH153&lt;&gt;0,xSPRDOPT($BW153,$BV153,$CG153,2*LN(1+CA153/2),$BY153,$BX153,$BZ153,$AJ153,1,8)+(AJ153/365.25)*CH153/AH153,0)</f>
        <v>#VALUE!</v>
      </c>
      <c r="BO153" s="93" t="e">
        <f aca="false">xSPRDOPT($BW153,$BV153,$CG153,0,$BY153,$BX153,$BZ153,$AJ153,1,0)</f>
        <v>#NAME?</v>
      </c>
      <c r="BP153" s="93"/>
      <c r="BQ153" s="93"/>
      <c r="BR153" s="93"/>
      <c r="BS153" s="101" t="e">
        <f aca="false">G153*AF153*AH153</f>
        <v>#VALUE!</v>
      </c>
      <c r="BV153" s="230" t="n">
        <v>4.40214035809837</v>
      </c>
      <c r="BW153" s="92" t="n">
        <v>4.4155</v>
      </c>
      <c r="BX153" s="93" t="n">
        <v>0.628251079270582</v>
      </c>
      <c r="BY153" s="93" t="n">
        <v>0.621945092170055</v>
      </c>
      <c r="BZ153" s="93" t="n">
        <v>0.99287864325662</v>
      </c>
      <c r="CA153" s="93" t="n">
        <v>0.068263969545907</v>
      </c>
      <c r="CB153" s="93" t="n">
        <v>0.987217950295506</v>
      </c>
      <c r="CC153" s="227" t="n">
        <v>-0.03</v>
      </c>
      <c r="CD153" s="227" t="n">
        <v>0.06</v>
      </c>
      <c r="CE153" s="227" t="n">
        <v>0.175</v>
      </c>
      <c r="CF153" s="227" t="n">
        <v>-0.0075</v>
      </c>
      <c r="CG153" s="227" t="n">
        <v>0.0192</v>
      </c>
      <c r="CH153" s="227" t="n">
        <v>3.06531173566755</v>
      </c>
      <c r="CI153" s="82" t="n">
        <v>4.248</v>
      </c>
    </row>
    <row r="154" customFormat="false" ht="12.75" hidden="false" customHeight="false" outlineLevel="0" collapsed="false">
      <c r="D154" s="83" t="e">
        <f aca="false">D153+AH153</f>
        <v>#VALUE!</v>
      </c>
      <c r="F154" s="84" t="e">
        <f aca="false">VLOOKUP(AG154,$AL$4:$AS$15,2)</f>
        <v>#VALUE!</v>
      </c>
      <c r="G154" s="84" t="e">
        <f aca="false">F154*$AU154</f>
        <v>#VALUE!</v>
      </c>
      <c r="H154" s="85" t="e">
        <f aca="false">(AL154+AM154+AN154)/(1-(AR154))</f>
        <v>#VALUE!</v>
      </c>
      <c r="I154" s="85" t="e">
        <f aca="false">(AL154+AO154+AP154)</f>
        <v>#VALUE!</v>
      </c>
      <c r="K154" s="85" t="e">
        <f aca="false">MAX(((I154-H154)-AQ154)*AH154*AU154,0)</f>
        <v>#VALUE!</v>
      </c>
      <c r="L154" s="220" t="e">
        <f aca="false">MAX(Q154-K154,0)</f>
        <v>#VALUE!</v>
      </c>
      <c r="M154" s="86"/>
      <c r="N154" s="231" t="e">
        <f aca="false">SQRT(($AX154^2*$AE154+$AW154^2*$AI154)/($AE154+$AI154))</f>
        <v>#VALUE!</v>
      </c>
      <c r="O154" s="231" t="e">
        <f aca="false">SQRT(($AY154^2*$AE154+$AW154^2*$AI154)/($AE154+$AI154))</f>
        <v>#VALUE!</v>
      </c>
      <c r="P154" s="94" t="e">
        <f aca="false">(VLOOKUP(AI154,CorrelationTwo,2)*(AW154^2)*AI154+VLOOKUP(D154,CorrelationOne,$AK$9)*AX154*AY154*AE154)/((AI154+AE154)*O154*N154)</f>
        <v>#VALUE!</v>
      </c>
      <c r="Q154" s="220" t="e">
        <f aca="false">xSPRDOPT(I154,H154,AQ154,0,O154,N154,P154,D154-$G$5,1,0)*AH154*AU154</f>
        <v>#VALUE!</v>
      </c>
      <c r="R154" s="223"/>
      <c r="S154" s="87" t="e">
        <f aca="false">xSPRDOPT(I154,H154,AQ154,AT154,O154,N154,P154,D154-$G$5,1,2)*AF154*F154*AH154</f>
        <v>#VALUE!</v>
      </c>
      <c r="T154" s="87" t="e">
        <f aca="false">xSPRDOPT(I154,H154,AQ154,AT154,O154,N154,P154,D154-$G$5,1,1)*AF154*F154*AH154</f>
        <v>#VALUE!</v>
      </c>
      <c r="U154" s="220"/>
      <c r="V154" s="224" t="e">
        <f aca="false">VLOOKUP($AG154,$AL$4:$AS$15,8)*AH154*AU154</f>
        <v>#VALUE!</v>
      </c>
      <c r="W154" s="224"/>
      <c r="X154" s="225" t="e">
        <f aca="false">((BM154*BC154)+(BL154*BB154))*AH154*F154</f>
        <v>#VALUE!</v>
      </c>
      <c r="Y154" s="225" t="e">
        <f aca="false">($F154*$AH154)*((($BG154/2)*($BC154)^2)+(($BF154/2)*($BB154)^2)+($BH154*$BC154*$BB154))</f>
        <v>#VALUE!</v>
      </c>
      <c r="Z154" s="225" t="e">
        <f aca="false">($BI154*$F154*$AH154*($G$5-$BV$5))/365.25</f>
        <v>#VALUE!</v>
      </c>
      <c r="AA154" s="225" t="e">
        <f aca="false">(($BK154*$BE154)+($BJ154*$BD154))*$F154*$AH154*$AF154</f>
        <v>#VALUE!</v>
      </c>
      <c r="AB154" s="225" t="e">
        <f aca="false">BN154*(AT154-CA154)*F154*AH154</f>
        <v>#VALUE!</v>
      </c>
      <c r="AC154" s="225" t="e">
        <f aca="false">BO154*CB154*F154*AH154*CA154*($G$5-$BV$5)/365.25</f>
        <v>#NAME?</v>
      </c>
      <c r="AE154" s="101" t="n">
        <v>15</v>
      </c>
      <c r="AF154" s="101" t="e">
        <f aca="false">IF(AND(D154&gt;=$G$7,D154&lt;=$G$8),1,0)</f>
        <v>#VALUE!</v>
      </c>
      <c r="AG154" s="101" t="e">
        <f aca="false">MONTH(D154)</f>
        <v>#VALUE!</v>
      </c>
      <c r="AH154" s="101" t="e">
        <f aca="false">(EOMONTH(D154,0)-EOMONTH(D154-DAY(D154),0))*AF154</f>
        <v>#VALUE!</v>
      </c>
      <c r="AI154" s="101" t="e">
        <f aca="false">AI153+AH153</f>
        <v>#VALUE!</v>
      </c>
      <c r="AJ154" s="101" t="e">
        <f aca="false">D154-$BV$5</f>
        <v>#VALUE!</v>
      </c>
      <c r="AK154" s="226" t="e">
        <f aca="false">((AL154+AM154+AN154)/(1-0.03))-(AL154+AM154+AN154)</f>
        <v>#VALUE!</v>
      </c>
      <c r="AL154" s="92" t="e">
        <f aca="false">VLOOKUP($D154,CurveTbl,$AK$4)</f>
        <v>#VALUE!</v>
      </c>
      <c r="AM154" s="227" t="e">
        <f aca="false">VLOOKUP($D154,CurveTbl,$AH$3)</f>
        <v>#VALUE!</v>
      </c>
      <c r="AN154" s="227" t="e">
        <f aca="false">VLOOKUP($D154,CurveTbl,$AH$4)+VLOOKUP($AG154,$AL$3:$AS$15,6)</f>
        <v>#VALUE!</v>
      </c>
      <c r="AO154" s="228" t="e">
        <f aca="false">VLOOKUP($D154,CurveTbl,$AH$5)</f>
        <v>#VALUE!</v>
      </c>
      <c r="AP154" s="227" t="e">
        <f aca="false">VLOOKUP($D154,CurveTbl,$AH$6)+VLOOKUP($AG154,$AL$3:$AS$15,7)</f>
        <v>#VALUE!</v>
      </c>
      <c r="AQ154" s="92" t="e">
        <f aca="false">VLOOKUP($AG154,$AL$4:$AS$15,3)+VLOOKUP($AG154,$AL$4:$AS$15,5)+($AH$10*VLOOKUP(D154,GRITable,2))</f>
        <v>#VALUE!</v>
      </c>
      <c r="AR154" s="93" t="e">
        <f aca="false">VLOOKUP($AG154,$AL$4:$AS$15,4)</f>
        <v>#VALUE!</v>
      </c>
      <c r="AS154" s="92" t="e">
        <f aca="false">(AL154+AM154+AN154)*AR154/(1-AR154)</f>
        <v>#VALUE!</v>
      </c>
      <c r="AT154" s="93" t="e">
        <f aca="false">VLOOKUP(D154,CurveTbl,$AK$6)</f>
        <v>#VALUE!</v>
      </c>
      <c r="AU154" s="93" t="e">
        <f aca="false">(1+$AT154/2)^(-2*($D154-$G$5)/365.25)*$AF154</f>
        <v>#VALUE!</v>
      </c>
      <c r="AV154" s="91" t="e">
        <f aca="false">ROUND(G154*AR154,0)</f>
        <v>#VALUE!</v>
      </c>
      <c r="AW154" s="93" t="e">
        <f aca="false">VLOOKUP($D154,CurveTbl,$AK$8)</f>
        <v>#VALUE!</v>
      </c>
      <c r="AX154" s="93" t="e">
        <f aca="false">VLOOKUP($D154,CurveTbl,$AH$7)</f>
        <v>#VALUE!</v>
      </c>
      <c r="AY154" s="93" t="e">
        <f aca="false">VLOOKUP($D154,CurveTbl,$AH$8)</f>
        <v>#VALUE!</v>
      </c>
      <c r="AZ154" s="93"/>
      <c r="BA154" s="229"/>
      <c r="BB154" s="227" t="e">
        <f aca="false">$H154-$BV154</f>
        <v>#VALUE!</v>
      </c>
      <c r="BC154" s="227" t="e">
        <f aca="false">I154-BW154</f>
        <v>#VALUE!</v>
      </c>
      <c r="BD154" s="93" t="e">
        <f aca="false">N154-BX154</f>
        <v>#VALUE!</v>
      </c>
      <c r="BE154" s="93" t="e">
        <f aca="false">O154-BY154</f>
        <v>#VALUE!</v>
      </c>
      <c r="BF154" s="93" t="e">
        <f aca="false">xSPRDOPT($BW154,$BV154,$CG154,0,$BY154,$BX154,$BZ154,$AJ154,1,4)*$CB154</f>
        <v>#NAME?</v>
      </c>
      <c r="BG154" s="93" t="e">
        <f aca="false">xSPRDOPT($BW154,$BV154,$CG154,0,$BY154,$BX154,$BZ154,$AJ154,1,3)*$CB154</f>
        <v>#NAME?</v>
      </c>
      <c r="BH154" s="93" t="e">
        <f aca="false">IF(OR(BF154&lt;&gt;0,BG154&lt;&gt;0),xSPRDOPT($BW154,$BV154,$CG154,0,$BY154,$BX154,$BZ154,$AJ154,1,12)*$CB154,0)</f>
        <v>#NAME?</v>
      </c>
      <c r="BI154" s="93" t="e">
        <f aca="false">xSPRDOPT($BW154,$BV154,$CG154,2*LN(1+CA154/2),$BY154,$BX154,$BZ154,$AJ154,1,9)</f>
        <v>#NAME?</v>
      </c>
      <c r="BJ154" s="93" t="e">
        <f aca="false">xSPRDOPT($BW154,$BV154,$CG154,0,$BY154,$BX154,$BZ154,$AJ154,1,6)*$CB154</f>
        <v>#NAME?</v>
      </c>
      <c r="BK154" s="93" t="e">
        <f aca="false">xSPRDOPT($BW154,$BV154,$CG154,0,$BY154,$BX154,$BZ154,$AJ154,1,5)*$CB154</f>
        <v>#NAME?</v>
      </c>
      <c r="BL154" s="93" t="e">
        <f aca="false">xSPRDOPT(BW154,BV154,CG154,0,BY154,BX154,BZ154,AJ154,1,2)*CB154</f>
        <v>#NAME?</v>
      </c>
      <c r="BM154" s="93" t="e">
        <f aca="false">xSPRDOPT(BW154,BV154,CG154,0,BY154,BX154,BZ154,AJ154,1,1)*CB154</f>
        <v>#NAME?</v>
      </c>
      <c r="BN154" s="93" t="e">
        <f aca="false">IF(AH154&lt;&gt;0,xSPRDOPT($BW154,$BV154,$CG154,2*LN(1+CA154/2),$BY154,$BX154,$BZ154,$AJ154,1,8)+(AJ154/365.25)*CH154/AH154,0)</f>
        <v>#VALUE!</v>
      </c>
      <c r="BO154" s="93" t="e">
        <f aca="false">xSPRDOPT($BW154,$BV154,$CG154,0,$BY154,$BX154,$BZ154,$AJ154,1,0)</f>
        <v>#NAME?</v>
      </c>
      <c r="BP154" s="93"/>
      <c r="BQ154" s="93"/>
      <c r="BR154" s="93"/>
      <c r="BS154" s="101" t="e">
        <f aca="false">G154*AF154*AH154</f>
        <v>#VALUE!</v>
      </c>
      <c r="BV154" s="230" t="n">
        <v>4.40214035809837</v>
      </c>
      <c r="BW154" s="92" t="n">
        <v>4.4155</v>
      </c>
      <c r="BX154" s="93" t="n">
        <v>0.628251079270582</v>
      </c>
      <c r="BY154" s="93" t="n">
        <v>0.621945092170055</v>
      </c>
      <c r="BZ154" s="93" t="n">
        <v>0.99287864325662</v>
      </c>
      <c r="CA154" s="93" t="n">
        <v>0.068263969545907</v>
      </c>
      <c r="CB154" s="93" t="n">
        <v>0.987217950295506</v>
      </c>
      <c r="CC154" s="227" t="n">
        <v>-0.03</v>
      </c>
      <c r="CD154" s="227" t="n">
        <v>0.06</v>
      </c>
      <c r="CE154" s="227" t="n">
        <v>0.175</v>
      </c>
      <c r="CF154" s="227" t="n">
        <v>-0.0075</v>
      </c>
      <c r="CG154" s="227" t="n">
        <v>0.0192</v>
      </c>
      <c r="CH154" s="227" t="n">
        <v>3.06531173566755</v>
      </c>
      <c r="CI154" s="82" t="n">
        <v>4.248</v>
      </c>
    </row>
    <row r="155" customFormat="false" ht="12.75" hidden="false" customHeight="false" outlineLevel="0" collapsed="false">
      <c r="D155" s="83" t="e">
        <f aca="false">D154+AH154</f>
        <v>#VALUE!</v>
      </c>
      <c r="F155" s="84" t="e">
        <f aca="false">VLOOKUP(AG155,$AL$4:$AS$15,2)</f>
        <v>#VALUE!</v>
      </c>
      <c r="G155" s="84" t="e">
        <f aca="false">F155*$AU155</f>
        <v>#VALUE!</v>
      </c>
      <c r="H155" s="85" t="e">
        <f aca="false">(AL155+AM155+AN155)/(1-(AR155))</f>
        <v>#VALUE!</v>
      </c>
      <c r="I155" s="85" t="e">
        <f aca="false">(AL155+AO155+AP155)</f>
        <v>#VALUE!</v>
      </c>
      <c r="K155" s="85" t="e">
        <f aca="false">MAX(((I155-H155)-AQ155)*AH155*AU155,0)</f>
        <v>#VALUE!</v>
      </c>
      <c r="L155" s="220" t="e">
        <f aca="false">MAX(Q155-K155,0)</f>
        <v>#VALUE!</v>
      </c>
      <c r="M155" s="86"/>
      <c r="N155" s="231" t="e">
        <f aca="false">SQRT(($AX155^2*$AE155+$AW155^2*$AI155)/($AE155+$AI155))</f>
        <v>#VALUE!</v>
      </c>
      <c r="O155" s="231" t="e">
        <f aca="false">SQRT(($AY155^2*$AE155+$AW155^2*$AI155)/($AE155+$AI155))</f>
        <v>#VALUE!</v>
      </c>
      <c r="P155" s="94" t="e">
        <f aca="false">(VLOOKUP(AI155,CorrelationTwo,2)*(AW155^2)*AI155+VLOOKUP(D155,CorrelationOne,$AK$9)*AX155*AY155*AE155)/((AI155+AE155)*O155*N155)</f>
        <v>#VALUE!</v>
      </c>
      <c r="Q155" s="220" t="e">
        <f aca="false">xSPRDOPT(I155,H155,AQ155,0,O155,N155,P155,D155-$G$5,1,0)*AH155*AU155</f>
        <v>#VALUE!</v>
      </c>
      <c r="R155" s="223"/>
      <c r="S155" s="87" t="e">
        <f aca="false">xSPRDOPT(I155,H155,AQ155,AT155,O155,N155,P155,D155-$G$5,1,2)*AF155*F155*AH155</f>
        <v>#VALUE!</v>
      </c>
      <c r="T155" s="87" t="e">
        <f aca="false">xSPRDOPT(I155,H155,AQ155,AT155,O155,N155,P155,D155-$G$5,1,1)*AF155*F155*AH155</f>
        <v>#VALUE!</v>
      </c>
      <c r="U155" s="220"/>
      <c r="V155" s="224" t="e">
        <f aca="false">VLOOKUP($AG155,$AL$4:$AS$15,8)*AH155*AU155</f>
        <v>#VALUE!</v>
      </c>
      <c r="W155" s="224"/>
      <c r="X155" s="225" t="e">
        <f aca="false">((BM155*BC155)+(BL155*BB155))*AH155*F155</f>
        <v>#VALUE!</v>
      </c>
      <c r="Y155" s="225" t="e">
        <f aca="false">($F155*$AH155)*((($BG155/2)*($BC155)^2)+(($BF155/2)*($BB155)^2)+($BH155*$BC155*$BB155))</f>
        <v>#VALUE!</v>
      </c>
      <c r="Z155" s="225" t="e">
        <f aca="false">($BI155*$F155*$AH155*($G$5-$BV$5))/365.25</f>
        <v>#VALUE!</v>
      </c>
      <c r="AA155" s="225" t="e">
        <f aca="false">(($BK155*$BE155)+($BJ155*$BD155))*$F155*$AH155*$AF155</f>
        <v>#VALUE!</v>
      </c>
      <c r="AB155" s="225" t="e">
        <f aca="false">BN155*(AT155-CA155)*F155*AH155</f>
        <v>#VALUE!</v>
      </c>
      <c r="AC155" s="225" t="e">
        <f aca="false">BO155*CB155*F155*AH155*CA155*($G$5-$BV$5)/365.25</f>
        <v>#NAME?</v>
      </c>
      <c r="AE155" s="101" t="n">
        <v>15</v>
      </c>
      <c r="AF155" s="101" t="e">
        <f aca="false">IF(AND(D155&gt;=$G$7,D155&lt;=$G$8),1,0)</f>
        <v>#VALUE!</v>
      </c>
      <c r="AG155" s="101" t="e">
        <f aca="false">MONTH(D155)</f>
        <v>#VALUE!</v>
      </c>
      <c r="AH155" s="101" t="e">
        <f aca="false">(EOMONTH(D155,0)-EOMONTH(D155-DAY(D155),0))*AF155</f>
        <v>#VALUE!</v>
      </c>
      <c r="AI155" s="101" t="e">
        <f aca="false">AI154+AH154</f>
        <v>#VALUE!</v>
      </c>
      <c r="AJ155" s="101" t="e">
        <f aca="false">D155-$BV$5</f>
        <v>#VALUE!</v>
      </c>
      <c r="AK155" s="226" t="e">
        <f aca="false">((AL155+AM155+AN155)/(1-0.03))-(AL155+AM155+AN155)</f>
        <v>#VALUE!</v>
      </c>
      <c r="AL155" s="92" t="e">
        <f aca="false">VLOOKUP($D155,CurveTbl,$AK$4)</f>
        <v>#VALUE!</v>
      </c>
      <c r="AM155" s="227" t="e">
        <f aca="false">VLOOKUP($D155,CurveTbl,$AH$3)</f>
        <v>#VALUE!</v>
      </c>
      <c r="AN155" s="227" t="e">
        <f aca="false">VLOOKUP($D155,CurveTbl,$AH$4)+VLOOKUP($AG155,$AL$3:$AS$15,6)</f>
        <v>#VALUE!</v>
      </c>
      <c r="AO155" s="228" t="e">
        <f aca="false">VLOOKUP($D155,CurveTbl,$AH$5)</f>
        <v>#VALUE!</v>
      </c>
      <c r="AP155" s="227" t="e">
        <f aca="false">VLOOKUP($D155,CurveTbl,$AH$6)+VLOOKUP($AG155,$AL$3:$AS$15,7)</f>
        <v>#VALUE!</v>
      </c>
      <c r="AQ155" s="92" t="e">
        <f aca="false">VLOOKUP($AG155,$AL$4:$AS$15,3)+VLOOKUP($AG155,$AL$4:$AS$15,5)+($AH$10*VLOOKUP(D155,GRITable,2))</f>
        <v>#VALUE!</v>
      </c>
      <c r="AR155" s="93" t="e">
        <f aca="false">VLOOKUP($AG155,$AL$4:$AS$15,4)</f>
        <v>#VALUE!</v>
      </c>
      <c r="AS155" s="92" t="e">
        <f aca="false">(AL155+AM155+AN155)*AR155/(1-AR155)</f>
        <v>#VALUE!</v>
      </c>
      <c r="AT155" s="93" t="e">
        <f aca="false">VLOOKUP(D155,CurveTbl,$AK$6)</f>
        <v>#VALUE!</v>
      </c>
      <c r="AU155" s="93" t="e">
        <f aca="false">(1+$AT155/2)^(-2*($D155-$G$5)/365.25)*$AF155</f>
        <v>#VALUE!</v>
      </c>
      <c r="AV155" s="91" t="e">
        <f aca="false">ROUND(G155*AR155,0)</f>
        <v>#VALUE!</v>
      </c>
      <c r="AW155" s="93" t="e">
        <f aca="false">VLOOKUP($D155,CurveTbl,$AK$8)</f>
        <v>#VALUE!</v>
      </c>
      <c r="AX155" s="93" t="e">
        <f aca="false">VLOOKUP($D155,CurveTbl,$AH$7)</f>
        <v>#VALUE!</v>
      </c>
      <c r="AY155" s="93" t="e">
        <f aca="false">VLOOKUP($D155,CurveTbl,$AH$8)</f>
        <v>#VALUE!</v>
      </c>
      <c r="AZ155" s="93"/>
      <c r="BA155" s="229"/>
      <c r="BB155" s="227" t="e">
        <f aca="false">$H155-$BV155</f>
        <v>#VALUE!</v>
      </c>
      <c r="BC155" s="227" t="e">
        <f aca="false">I155-BW155</f>
        <v>#VALUE!</v>
      </c>
      <c r="BD155" s="93" t="e">
        <f aca="false">N155-BX155</f>
        <v>#VALUE!</v>
      </c>
      <c r="BE155" s="93" t="e">
        <f aca="false">O155-BY155</f>
        <v>#VALUE!</v>
      </c>
      <c r="BF155" s="93" t="e">
        <f aca="false">xSPRDOPT($BW155,$BV155,$CG155,0,$BY155,$BX155,$BZ155,$AJ155,1,4)*$CB155</f>
        <v>#NAME?</v>
      </c>
      <c r="BG155" s="93" t="e">
        <f aca="false">xSPRDOPT($BW155,$BV155,$CG155,0,$BY155,$BX155,$BZ155,$AJ155,1,3)*$CB155</f>
        <v>#NAME?</v>
      </c>
      <c r="BH155" s="93" t="e">
        <f aca="false">IF(OR(BF155&lt;&gt;0,BG155&lt;&gt;0),xSPRDOPT($BW155,$BV155,$CG155,0,$BY155,$BX155,$BZ155,$AJ155,1,12)*$CB155,0)</f>
        <v>#NAME?</v>
      </c>
      <c r="BI155" s="93" t="e">
        <f aca="false">xSPRDOPT($BW155,$BV155,$CG155,2*LN(1+CA155/2),$BY155,$BX155,$BZ155,$AJ155,1,9)</f>
        <v>#NAME?</v>
      </c>
      <c r="BJ155" s="93" t="e">
        <f aca="false">xSPRDOPT($BW155,$BV155,$CG155,0,$BY155,$BX155,$BZ155,$AJ155,1,6)*$CB155</f>
        <v>#NAME?</v>
      </c>
      <c r="BK155" s="93" t="e">
        <f aca="false">xSPRDOPT($BW155,$BV155,$CG155,0,$BY155,$BX155,$BZ155,$AJ155,1,5)*$CB155</f>
        <v>#NAME?</v>
      </c>
      <c r="BL155" s="93" t="e">
        <f aca="false">xSPRDOPT(BW155,BV155,CG155,0,BY155,BX155,BZ155,AJ155,1,2)*CB155</f>
        <v>#NAME?</v>
      </c>
      <c r="BM155" s="93" t="e">
        <f aca="false">xSPRDOPT(BW155,BV155,CG155,0,BY155,BX155,BZ155,AJ155,1,1)*CB155</f>
        <v>#NAME?</v>
      </c>
      <c r="BN155" s="93" t="e">
        <f aca="false">IF(AH155&lt;&gt;0,xSPRDOPT($BW155,$BV155,$CG155,2*LN(1+CA155/2),$BY155,$BX155,$BZ155,$AJ155,1,8)+(AJ155/365.25)*CH155/AH155,0)</f>
        <v>#VALUE!</v>
      </c>
      <c r="BO155" s="93" t="e">
        <f aca="false">xSPRDOPT($BW155,$BV155,$CG155,0,$BY155,$BX155,$BZ155,$AJ155,1,0)</f>
        <v>#NAME?</v>
      </c>
      <c r="BP155" s="93"/>
      <c r="BQ155" s="93"/>
      <c r="BR155" s="93"/>
      <c r="BS155" s="101" t="e">
        <f aca="false">G155*AF155*AH155</f>
        <v>#VALUE!</v>
      </c>
      <c r="BV155" s="230" t="n">
        <v>4.40214035809837</v>
      </c>
      <c r="BW155" s="92" t="n">
        <v>4.4155</v>
      </c>
      <c r="BX155" s="93" t="n">
        <v>0.628251079270582</v>
      </c>
      <c r="BY155" s="93" t="n">
        <v>0.621945092170055</v>
      </c>
      <c r="BZ155" s="93" t="n">
        <v>0.99287864325662</v>
      </c>
      <c r="CA155" s="93" t="n">
        <v>0.068263969545907</v>
      </c>
      <c r="CB155" s="93" t="n">
        <v>0.987217950295506</v>
      </c>
      <c r="CC155" s="227" t="n">
        <v>-0.03</v>
      </c>
      <c r="CD155" s="227" t="n">
        <v>0.06</v>
      </c>
      <c r="CE155" s="227" t="n">
        <v>0.175</v>
      </c>
      <c r="CF155" s="227" t="n">
        <v>-0.0075</v>
      </c>
      <c r="CG155" s="227" t="n">
        <v>0.0192</v>
      </c>
      <c r="CH155" s="227" t="n">
        <v>3.06531173566755</v>
      </c>
      <c r="CI155" s="82" t="n">
        <v>4.248</v>
      </c>
    </row>
    <row r="156" customFormat="false" ht="12.75" hidden="false" customHeight="false" outlineLevel="0" collapsed="false">
      <c r="D156" s="83" t="e">
        <f aca="false">D155+AH155</f>
        <v>#VALUE!</v>
      </c>
      <c r="F156" s="84" t="e">
        <f aca="false">VLOOKUP(AG156,$AL$4:$AS$15,2)</f>
        <v>#VALUE!</v>
      </c>
      <c r="G156" s="84" t="e">
        <f aca="false">F156*$AU156</f>
        <v>#VALUE!</v>
      </c>
      <c r="H156" s="85" t="e">
        <f aca="false">(AL156+AM156+AN156)/(1-(AR156))</f>
        <v>#VALUE!</v>
      </c>
      <c r="I156" s="85" t="e">
        <f aca="false">(AL156+AO156+AP156)</f>
        <v>#VALUE!</v>
      </c>
      <c r="K156" s="85" t="e">
        <f aca="false">MAX(((I156-H156)-AQ156)*AH156*AU156,0)</f>
        <v>#VALUE!</v>
      </c>
      <c r="L156" s="220" t="e">
        <f aca="false">MAX(Q156-K156,0)</f>
        <v>#VALUE!</v>
      </c>
      <c r="M156" s="86"/>
      <c r="N156" s="231" t="e">
        <f aca="false">SQRT(($AX156^2*$AE156+$AW156^2*$AI156)/($AE156+$AI156))</f>
        <v>#VALUE!</v>
      </c>
      <c r="O156" s="231" t="e">
        <f aca="false">SQRT(($AY156^2*$AE156+$AW156^2*$AI156)/($AE156+$AI156))</f>
        <v>#VALUE!</v>
      </c>
      <c r="P156" s="94" t="e">
        <f aca="false">(VLOOKUP(AI156,CorrelationTwo,2)*(AW156^2)*AI156+VLOOKUP(D156,CorrelationOne,$AK$9)*AX156*AY156*AE156)/((AI156+AE156)*O156*N156)</f>
        <v>#VALUE!</v>
      </c>
      <c r="Q156" s="220" t="e">
        <f aca="false">xSPRDOPT(I156,H156,AQ156,0,O156,N156,P156,D156-$G$5,1,0)*AH156*AU156</f>
        <v>#VALUE!</v>
      </c>
      <c r="R156" s="223"/>
      <c r="S156" s="87" t="e">
        <f aca="false">xSPRDOPT(I156,H156,AQ156,AT156,O156,N156,P156,D156-$G$5,1,2)*AF156*F156*AH156</f>
        <v>#VALUE!</v>
      </c>
      <c r="T156" s="87" t="e">
        <f aca="false">xSPRDOPT(I156,H156,AQ156,AT156,O156,N156,P156,D156-$G$5,1,1)*AF156*F156*AH156</f>
        <v>#VALUE!</v>
      </c>
      <c r="U156" s="220"/>
      <c r="V156" s="224" t="e">
        <f aca="false">VLOOKUP($AG156,$AL$4:$AS$15,8)*AH156*AU156</f>
        <v>#VALUE!</v>
      </c>
      <c r="W156" s="224"/>
      <c r="X156" s="225" t="e">
        <f aca="false">((BM156*BC156)+(BL156*BB156))*AH156*F156</f>
        <v>#VALUE!</v>
      </c>
      <c r="Y156" s="225" t="e">
        <f aca="false">($F156*$AH156)*((($BG156/2)*($BC156)^2)+(($BF156/2)*($BB156)^2)+($BH156*$BC156*$BB156))</f>
        <v>#VALUE!</v>
      </c>
      <c r="Z156" s="225" t="e">
        <f aca="false">($BI156*$F156*$AH156*($G$5-$BV$5))/365.25</f>
        <v>#VALUE!</v>
      </c>
      <c r="AA156" s="225" t="e">
        <f aca="false">(($BK156*$BE156)+($BJ156*$BD156))*$F156*$AH156*$AF156</f>
        <v>#VALUE!</v>
      </c>
      <c r="AB156" s="225" t="e">
        <f aca="false">BN156*(AT156-CA156)*F156*AH156</f>
        <v>#VALUE!</v>
      </c>
      <c r="AC156" s="225" t="e">
        <f aca="false">BO156*CB156*F156*AH156*CA156*($G$5-$BV$5)/365.25</f>
        <v>#NAME?</v>
      </c>
      <c r="AE156" s="101" t="n">
        <v>15</v>
      </c>
      <c r="AF156" s="101" t="e">
        <f aca="false">IF(AND(D156&gt;=$G$7,D156&lt;=$G$8),1,0)</f>
        <v>#VALUE!</v>
      </c>
      <c r="AG156" s="101" t="e">
        <f aca="false">MONTH(D156)</f>
        <v>#VALUE!</v>
      </c>
      <c r="AH156" s="101" t="e">
        <f aca="false">(EOMONTH(D156,0)-EOMONTH(D156-DAY(D156),0))*AF156</f>
        <v>#VALUE!</v>
      </c>
      <c r="AI156" s="101" t="e">
        <f aca="false">AI155+AH155</f>
        <v>#VALUE!</v>
      </c>
      <c r="AJ156" s="101" t="e">
        <f aca="false">D156-$BV$5</f>
        <v>#VALUE!</v>
      </c>
      <c r="AK156" s="226" t="e">
        <f aca="false">((AL156+AM156+AN156)/(1-0.03))-(AL156+AM156+AN156)</f>
        <v>#VALUE!</v>
      </c>
      <c r="AL156" s="92" t="e">
        <f aca="false">VLOOKUP($D156,CurveTbl,$AK$4)</f>
        <v>#VALUE!</v>
      </c>
      <c r="AM156" s="227" t="e">
        <f aca="false">VLOOKUP($D156,CurveTbl,$AH$3)</f>
        <v>#VALUE!</v>
      </c>
      <c r="AN156" s="227" t="e">
        <f aca="false">VLOOKUP($D156,CurveTbl,$AH$4)+VLOOKUP($AG156,$AL$3:$AS$15,6)</f>
        <v>#VALUE!</v>
      </c>
      <c r="AO156" s="228" t="e">
        <f aca="false">VLOOKUP($D156,CurveTbl,$AH$5)</f>
        <v>#VALUE!</v>
      </c>
      <c r="AP156" s="227" t="e">
        <f aca="false">VLOOKUP($D156,CurveTbl,$AH$6)+VLOOKUP($AG156,$AL$3:$AS$15,7)</f>
        <v>#VALUE!</v>
      </c>
      <c r="AQ156" s="92" t="e">
        <f aca="false">VLOOKUP($AG156,$AL$4:$AS$15,3)+VLOOKUP($AG156,$AL$4:$AS$15,5)+($AH$10*VLOOKUP(D156,GRITable,2))</f>
        <v>#VALUE!</v>
      </c>
      <c r="AR156" s="93" t="e">
        <f aca="false">VLOOKUP($AG156,$AL$4:$AS$15,4)</f>
        <v>#VALUE!</v>
      </c>
      <c r="AS156" s="92" t="e">
        <f aca="false">(AL156+AM156+AN156)*AR156/(1-AR156)</f>
        <v>#VALUE!</v>
      </c>
      <c r="AT156" s="93" t="e">
        <f aca="false">VLOOKUP(D156,CurveTbl,$AK$6)</f>
        <v>#VALUE!</v>
      </c>
      <c r="AU156" s="93" t="e">
        <f aca="false">(1+$AT156/2)^(-2*($D156-$G$5)/365.25)*$AF156</f>
        <v>#VALUE!</v>
      </c>
      <c r="AV156" s="91" t="e">
        <f aca="false">ROUND(G156*AR156,0)</f>
        <v>#VALUE!</v>
      </c>
      <c r="AW156" s="93" t="e">
        <f aca="false">VLOOKUP($D156,CurveTbl,$AK$8)</f>
        <v>#VALUE!</v>
      </c>
      <c r="AX156" s="93" t="e">
        <f aca="false">VLOOKUP($D156,CurveTbl,$AH$7)</f>
        <v>#VALUE!</v>
      </c>
      <c r="AY156" s="93" t="e">
        <f aca="false">VLOOKUP($D156,CurveTbl,$AH$8)</f>
        <v>#VALUE!</v>
      </c>
      <c r="AZ156" s="93"/>
      <c r="BA156" s="229"/>
      <c r="BB156" s="227" t="e">
        <f aca="false">$H156-$BV156</f>
        <v>#VALUE!</v>
      </c>
      <c r="BC156" s="227" t="e">
        <f aca="false">I156-BW156</f>
        <v>#VALUE!</v>
      </c>
      <c r="BD156" s="93" t="e">
        <f aca="false">N156-BX156</f>
        <v>#VALUE!</v>
      </c>
      <c r="BE156" s="93" t="e">
        <f aca="false">O156-BY156</f>
        <v>#VALUE!</v>
      </c>
      <c r="BF156" s="93" t="e">
        <f aca="false">xSPRDOPT($BW156,$BV156,$CG156,0,$BY156,$BX156,$BZ156,$AJ156,1,4)*$CB156</f>
        <v>#NAME?</v>
      </c>
      <c r="BG156" s="93" t="e">
        <f aca="false">xSPRDOPT($BW156,$BV156,$CG156,0,$BY156,$BX156,$BZ156,$AJ156,1,3)*$CB156</f>
        <v>#NAME?</v>
      </c>
      <c r="BH156" s="93" t="e">
        <f aca="false">IF(OR(BF156&lt;&gt;0,BG156&lt;&gt;0),xSPRDOPT($BW156,$BV156,$CG156,0,$BY156,$BX156,$BZ156,$AJ156,1,12)*$CB156,0)</f>
        <v>#NAME?</v>
      </c>
      <c r="BI156" s="93" t="e">
        <f aca="false">xSPRDOPT($BW156,$BV156,$CG156,2*LN(1+CA156/2),$BY156,$BX156,$BZ156,$AJ156,1,9)</f>
        <v>#NAME?</v>
      </c>
      <c r="BJ156" s="93" t="e">
        <f aca="false">xSPRDOPT($BW156,$BV156,$CG156,0,$BY156,$BX156,$BZ156,$AJ156,1,6)*$CB156</f>
        <v>#NAME?</v>
      </c>
      <c r="BK156" s="93" t="e">
        <f aca="false">xSPRDOPT($BW156,$BV156,$CG156,0,$BY156,$BX156,$BZ156,$AJ156,1,5)*$CB156</f>
        <v>#NAME?</v>
      </c>
      <c r="BL156" s="93" t="e">
        <f aca="false">xSPRDOPT(BW156,BV156,CG156,0,BY156,BX156,BZ156,AJ156,1,2)*CB156</f>
        <v>#NAME?</v>
      </c>
      <c r="BM156" s="93" t="e">
        <f aca="false">xSPRDOPT(BW156,BV156,CG156,0,BY156,BX156,BZ156,AJ156,1,1)*CB156</f>
        <v>#NAME?</v>
      </c>
      <c r="BN156" s="93" t="e">
        <f aca="false">IF(AH156&lt;&gt;0,xSPRDOPT($BW156,$BV156,$CG156,2*LN(1+CA156/2),$BY156,$BX156,$BZ156,$AJ156,1,8)+(AJ156/365.25)*CH156/AH156,0)</f>
        <v>#VALUE!</v>
      </c>
      <c r="BO156" s="93" t="e">
        <f aca="false">xSPRDOPT($BW156,$BV156,$CG156,0,$BY156,$BX156,$BZ156,$AJ156,1,0)</f>
        <v>#NAME?</v>
      </c>
      <c r="BP156" s="93"/>
      <c r="BQ156" s="93"/>
      <c r="BR156" s="93"/>
      <c r="BS156" s="101" t="e">
        <f aca="false">G156*AF156*AH156</f>
        <v>#VALUE!</v>
      </c>
      <c r="BV156" s="230" t="n">
        <v>4.40214035809837</v>
      </c>
      <c r="BW156" s="92" t="n">
        <v>4.4155</v>
      </c>
      <c r="BX156" s="93" t="n">
        <v>0.628251079270582</v>
      </c>
      <c r="BY156" s="93" t="n">
        <v>0.621945092170055</v>
      </c>
      <c r="BZ156" s="93" t="n">
        <v>0.99287864325662</v>
      </c>
      <c r="CA156" s="93" t="n">
        <v>0.068263969545907</v>
      </c>
      <c r="CB156" s="93" t="n">
        <v>0.987217950295506</v>
      </c>
      <c r="CC156" s="227" t="n">
        <v>-0.03</v>
      </c>
      <c r="CD156" s="227" t="n">
        <v>0.06</v>
      </c>
      <c r="CE156" s="227" t="n">
        <v>0.175</v>
      </c>
      <c r="CF156" s="227" t="n">
        <v>-0.0075</v>
      </c>
      <c r="CG156" s="227" t="n">
        <v>0.0192</v>
      </c>
      <c r="CH156" s="227" t="n">
        <v>3.06531173566755</v>
      </c>
      <c r="CI156" s="82" t="n">
        <v>4.248</v>
      </c>
    </row>
    <row r="157" customFormat="false" ht="12.75" hidden="false" customHeight="false" outlineLevel="0" collapsed="false">
      <c r="D157" s="83" t="e">
        <f aca="false">D156+AH156</f>
        <v>#VALUE!</v>
      </c>
      <c r="F157" s="84" t="e">
        <f aca="false">VLOOKUP(AG157,$AL$4:$AS$15,2)</f>
        <v>#VALUE!</v>
      </c>
      <c r="G157" s="84" t="e">
        <f aca="false">F157*$AU157</f>
        <v>#VALUE!</v>
      </c>
      <c r="H157" s="85" t="e">
        <f aca="false">(AL157+AM157+AN157)/(1-(AR157))</f>
        <v>#VALUE!</v>
      </c>
      <c r="I157" s="85" t="e">
        <f aca="false">(AL157+AO157+AP157)</f>
        <v>#VALUE!</v>
      </c>
      <c r="K157" s="85" t="e">
        <f aca="false">MAX(((I157-H157)-AQ157)*AH157*AU157,0)</f>
        <v>#VALUE!</v>
      </c>
      <c r="L157" s="220" t="e">
        <f aca="false">MAX(Q157-K157,0)</f>
        <v>#VALUE!</v>
      </c>
      <c r="M157" s="86"/>
      <c r="N157" s="231" t="e">
        <f aca="false">SQRT(($AX157^2*$AE157+$AW157^2*$AI157)/($AE157+$AI157))</f>
        <v>#VALUE!</v>
      </c>
      <c r="O157" s="231" t="e">
        <f aca="false">SQRT(($AY157^2*$AE157+$AW157^2*$AI157)/($AE157+$AI157))</f>
        <v>#VALUE!</v>
      </c>
      <c r="P157" s="94" t="e">
        <f aca="false">(VLOOKUP(AI157,CorrelationTwo,2)*(AW157^2)*AI157+VLOOKUP(D157,CorrelationOne,$AK$9)*AX157*AY157*AE157)/((AI157+AE157)*O157*N157)</f>
        <v>#VALUE!</v>
      </c>
      <c r="Q157" s="220" t="e">
        <f aca="false">xSPRDOPT(I157,H157,AQ157,0,O157,N157,P157,D157-$G$5,1,0)*AH157*AU157</f>
        <v>#VALUE!</v>
      </c>
      <c r="R157" s="223"/>
      <c r="S157" s="87" t="e">
        <f aca="false">xSPRDOPT(I157,H157,AQ157,AT157,O157,N157,P157,D157-$G$5,1,2)*AF157*F157*AH157</f>
        <v>#VALUE!</v>
      </c>
      <c r="T157" s="87" t="e">
        <f aca="false">xSPRDOPT(I157,H157,AQ157,AT157,O157,N157,P157,D157-$G$5,1,1)*AF157*F157*AH157</f>
        <v>#VALUE!</v>
      </c>
      <c r="U157" s="220"/>
      <c r="V157" s="224" t="e">
        <f aca="false">VLOOKUP($AG157,$AL$4:$AS$15,8)*AH157*AU157</f>
        <v>#VALUE!</v>
      </c>
      <c r="W157" s="224"/>
      <c r="X157" s="225" t="e">
        <f aca="false">((BM157*BC157)+(BL157*BB157))*AH157*F157</f>
        <v>#VALUE!</v>
      </c>
      <c r="Y157" s="225" t="e">
        <f aca="false">($F157*$AH157)*((($BG157/2)*($BC157)^2)+(($BF157/2)*($BB157)^2)+($BH157*$BC157*$BB157))</f>
        <v>#VALUE!</v>
      </c>
      <c r="Z157" s="225" t="e">
        <f aca="false">($BI157*$F157*$AH157*($G$5-$BV$5))/365.25</f>
        <v>#VALUE!</v>
      </c>
      <c r="AA157" s="225" t="e">
        <f aca="false">(($BK157*$BE157)+($BJ157*$BD157))*$F157*$AH157*$AF157</f>
        <v>#VALUE!</v>
      </c>
      <c r="AB157" s="225" t="e">
        <f aca="false">BN157*(AT157-CA157)*F157*AH157</f>
        <v>#VALUE!</v>
      </c>
      <c r="AC157" s="225" t="e">
        <f aca="false">BO157*CB157*F157*AH157*CA157*($G$5-$BV$5)/365.25</f>
        <v>#NAME?</v>
      </c>
      <c r="AE157" s="101" t="n">
        <v>15</v>
      </c>
      <c r="AF157" s="101" t="e">
        <f aca="false">IF(AND(D157&gt;=$G$7,D157&lt;=$G$8),1,0)</f>
        <v>#VALUE!</v>
      </c>
      <c r="AG157" s="101" t="e">
        <f aca="false">MONTH(D157)</f>
        <v>#VALUE!</v>
      </c>
      <c r="AH157" s="101" t="e">
        <f aca="false">(EOMONTH(D157,0)-EOMONTH(D157-DAY(D157),0))*AF157</f>
        <v>#VALUE!</v>
      </c>
      <c r="AI157" s="101" t="e">
        <f aca="false">AI156+AH156</f>
        <v>#VALUE!</v>
      </c>
      <c r="AJ157" s="101" t="e">
        <f aca="false">D157-$BV$5</f>
        <v>#VALUE!</v>
      </c>
      <c r="AK157" s="226" t="e">
        <f aca="false">((AL157+AM157+AN157)/(1-0.03))-(AL157+AM157+AN157)</f>
        <v>#VALUE!</v>
      </c>
      <c r="AL157" s="92" t="e">
        <f aca="false">VLOOKUP($D157,CurveTbl,$AK$4)</f>
        <v>#VALUE!</v>
      </c>
      <c r="AM157" s="227" t="e">
        <f aca="false">VLOOKUP($D157,CurveTbl,$AH$3)</f>
        <v>#VALUE!</v>
      </c>
      <c r="AN157" s="227" t="e">
        <f aca="false">VLOOKUP($D157,CurveTbl,$AH$4)+VLOOKUP($AG157,$AL$3:$AS$15,6)</f>
        <v>#VALUE!</v>
      </c>
      <c r="AO157" s="228" t="e">
        <f aca="false">VLOOKUP($D157,CurveTbl,$AH$5)</f>
        <v>#VALUE!</v>
      </c>
      <c r="AP157" s="227" t="e">
        <f aca="false">VLOOKUP($D157,CurveTbl,$AH$6)+VLOOKUP($AG157,$AL$3:$AS$15,7)</f>
        <v>#VALUE!</v>
      </c>
      <c r="AQ157" s="92" t="e">
        <f aca="false">VLOOKUP($AG157,$AL$4:$AS$15,3)+VLOOKUP($AG157,$AL$4:$AS$15,5)+($AH$10*VLOOKUP(D157,GRITable,2))</f>
        <v>#VALUE!</v>
      </c>
      <c r="AR157" s="93" t="e">
        <f aca="false">VLOOKUP($AG157,$AL$4:$AS$15,4)</f>
        <v>#VALUE!</v>
      </c>
      <c r="AS157" s="92" t="e">
        <f aca="false">(AL157+AM157+AN157)*AR157/(1-AR157)</f>
        <v>#VALUE!</v>
      </c>
      <c r="AT157" s="93" t="e">
        <f aca="false">VLOOKUP(D157,CurveTbl,$AK$6)</f>
        <v>#VALUE!</v>
      </c>
      <c r="AU157" s="93" t="e">
        <f aca="false">(1+$AT157/2)^(-2*($D157-$G$5)/365.25)*$AF157</f>
        <v>#VALUE!</v>
      </c>
      <c r="AV157" s="91" t="e">
        <f aca="false">ROUND(G157*AR157,0)</f>
        <v>#VALUE!</v>
      </c>
      <c r="AW157" s="93" t="e">
        <f aca="false">VLOOKUP($D157,CurveTbl,$AK$8)</f>
        <v>#VALUE!</v>
      </c>
      <c r="AX157" s="93" t="e">
        <f aca="false">VLOOKUP($D157,CurveTbl,$AH$7)</f>
        <v>#VALUE!</v>
      </c>
      <c r="AY157" s="93" t="e">
        <f aca="false">VLOOKUP($D157,CurveTbl,$AH$8)</f>
        <v>#VALUE!</v>
      </c>
      <c r="AZ157" s="93"/>
      <c r="BA157" s="229"/>
      <c r="BB157" s="227" t="e">
        <f aca="false">$H157-$BV157</f>
        <v>#VALUE!</v>
      </c>
      <c r="BC157" s="227" t="e">
        <f aca="false">I157-BW157</f>
        <v>#VALUE!</v>
      </c>
      <c r="BD157" s="93" t="e">
        <f aca="false">N157-BX157</f>
        <v>#VALUE!</v>
      </c>
      <c r="BE157" s="93" t="e">
        <f aca="false">O157-BY157</f>
        <v>#VALUE!</v>
      </c>
      <c r="BF157" s="93" t="e">
        <f aca="false">xSPRDOPT($BW157,$BV157,$CG157,0,$BY157,$BX157,$BZ157,$AJ157,1,4)*$CB157</f>
        <v>#NAME?</v>
      </c>
      <c r="BG157" s="93" t="e">
        <f aca="false">xSPRDOPT($BW157,$BV157,$CG157,0,$BY157,$BX157,$BZ157,$AJ157,1,3)*$CB157</f>
        <v>#NAME?</v>
      </c>
      <c r="BH157" s="93" t="e">
        <f aca="false">IF(OR(BF157&lt;&gt;0,BG157&lt;&gt;0),xSPRDOPT($BW157,$BV157,$CG157,0,$BY157,$BX157,$BZ157,$AJ157,1,12)*$CB157,0)</f>
        <v>#NAME?</v>
      </c>
      <c r="BI157" s="93" t="e">
        <f aca="false">xSPRDOPT($BW157,$BV157,$CG157,2*LN(1+CA157/2),$BY157,$BX157,$BZ157,$AJ157,1,9)</f>
        <v>#NAME?</v>
      </c>
      <c r="BJ157" s="93" t="e">
        <f aca="false">xSPRDOPT($BW157,$BV157,$CG157,0,$BY157,$BX157,$BZ157,$AJ157,1,6)*$CB157</f>
        <v>#NAME?</v>
      </c>
      <c r="BK157" s="93" t="e">
        <f aca="false">xSPRDOPT($BW157,$BV157,$CG157,0,$BY157,$BX157,$BZ157,$AJ157,1,5)*$CB157</f>
        <v>#NAME?</v>
      </c>
      <c r="BL157" s="93" t="e">
        <f aca="false">xSPRDOPT(BW157,BV157,CG157,0,BY157,BX157,BZ157,AJ157,1,2)*CB157</f>
        <v>#NAME?</v>
      </c>
      <c r="BM157" s="93" t="e">
        <f aca="false">xSPRDOPT(BW157,BV157,CG157,0,BY157,BX157,BZ157,AJ157,1,1)*CB157</f>
        <v>#NAME?</v>
      </c>
      <c r="BN157" s="93" t="e">
        <f aca="false">IF(AH157&lt;&gt;0,xSPRDOPT($BW157,$BV157,$CG157,2*LN(1+CA157/2),$BY157,$BX157,$BZ157,$AJ157,1,8)+(AJ157/365.25)*CH157/AH157,0)</f>
        <v>#VALUE!</v>
      </c>
      <c r="BO157" s="93" t="e">
        <f aca="false">xSPRDOPT($BW157,$BV157,$CG157,0,$BY157,$BX157,$BZ157,$AJ157,1,0)</f>
        <v>#NAME?</v>
      </c>
      <c r="BP157" s="93"/>
      <c r="BQ157" s="93"/>
      <c r="BR157" s="93"/>
      <c r="BS157" s="101" t="e">
        <f aca="false">G157*AF157*AH157</f>
        <v>#VALUE!</v>
      </c>
      <c r="BV157" s="230" t="n">
        <v>4.40214035809837</v>
      </c>
      <c r="BW157" s="92" t="n">
        <v>4.4155</v>
      </c>
      <c r="BX157" s="93" t="n">
        <v>0.628251079270582</v>
      </c>
      <c r="BY157" s="93" t="n">
        <v>0.621945092170055</v>
      </c>
      <c r="BZ157" s="93" t="n">
        <v>0.99287864325662</v>
      </c>
      <c r="CA157" s="93" t="n">
        <v>0.068263969545907</v>
      </c>
      <c r="CB157" s="93" t="n">
        <v>0.987217950295506</v>
      </c>
      <c r="CC157" s="227" t="n">
        <v>-0.03</v>
      </c>
      <c r="CD157" s="227" t="n">
        <v>0.06</v>
      </c>
      <c r="CE157" s="227" t="n">
        <v>0.175</v>
      </c>
      <c r="CF157" s="227" t="n">
        <v>-0.0075</v>
      </c>
      <c r="CG157" s="227" t="n">
        <v>0.0192</v>
      </c>
      <c r="CH157" s="227" t="n">
        <v>3.06531173566755</v>
      </c>
      <c r="CI157" s="82" t="n">
        <v>4.248</v>
      </c>
    </row>
    <row r="158" customFormat="false" ht="12.75" hidden="false" customHeight="false" outlineLevel="0" collapsed="false">
      <c r="D158" s="83" t="e">
        <f aca="false">D157+AH157</f>
        <v>#VALUE!</v>
      </c>
      <c r="F158" s="84" t="e">
        <f aca="false">VLOOKUP(AG158,$AL$4:$AS$15,2)</f>
        <v>#VALUE!</v>
      </c>
      <c r="G158" s="84" t="e">
        <f aca="false">F158*$AU158</f>
        <v>#VALUE!</v>
      </c>
      <c r="H158" s="85" t="e">
        <f aca="false">(AL158+AM158+AN158)/(1-(AR158))</f>
        <v>#VALUE!</v>
      </c>
      <c r="I158" s="85" t="e">
        <f aca="false">(AL158+AO158+AP158)</f>
        <v>#VALUE!</v>
      </c>
      <c r="K158" s="85" t="e">
        <f aca="false">MAX(((I158-H158)-AQ158)*AH158*AU158,0)</f>
        <v>#VALUE!</v>
      </c>
      <c r="L158" s="220" t="e">
        <f aca="false">MAX(Q158-K158,0)</f>
        <v>#VALUE!</v>
      </c>
      <c r="M158" s="86"/>
      <c r="N158" s="231" t="e">
        <f aca="false">SQRT(($AX158^2*$AE158+$AW158^2*$AI158)/($AE158+$AI158))</f>
        <v>#VALUE!</v>
      </c>
      <c r="O158" s="231" t="e">
        <f aca="false">SQRT(($AY158^2*$AE158+$AW158^2*$AI158)/($AE158+$AI158))</f>
        <v>#VALUE!</v>
      </c>
      <c r="P158" s="94" t="e">
        <f aca="false">(VLOOKUP(AI158,CorrelationTwo,2)*(AW158^2)*AI158+VLOOKUP(D158,CorrelationOne,$AK$9)*AX158*AY158*AE158)/((AI158+AE158)*O158*N158)</f>
        <v>#VALUE!</v>
      </c>
      <c r="Q158" s="220" t="e">
        <f aca="false">xSPRDOPT(I158,H158,AQ158,0,O158,N158,P158,D158-$G$5,1,0)*AH158*AU158</f>
        <v>#VALUE!</v>
      </c>
      <c r="R158" s="223"/>
      <c r="S158" s="87" t="e">
        <f aca="false">xSPRDOPT(I158,H158,AQ158,AT158,O158,N158,P158,D158-$G$5,1,2)*AF158*F158*AH158</f>
        <v>#VALUE!</v>
      </c>
      <c r="T158" s="87" t="e">
        <f aca="false">xSPRDOPT(I158,H158,AQ158,AT158,O158,N158,P158,D158-$G$5,1,1)*AF158*F158*AH158</f>
        <v>#VALUE!</v>
      </c>
      <c r="U158" s="220"/>
      <c r="V158" s="224" t="e">
        <f aca="false">VLOOKUP($AG158,$AL$4:$AS$15,8)*AH158*AU158</f>
        <v>#VALUE!</v>
      </c>
      <c r="W158" s="224"/>
      <c r="X158" s="225" t="e">
        <f aca="false">((BM158*BC158)+(BL158*BB158))*AH158*F158</f>
        <v>#VALUE!</v>
      </c>
      <c r="Y158" s="225" t="e">
        <f aca="false">($F158*$AH158)*((($BG158/2)*($BC158)^2)+(($BF158/2)*($BB158)^2)+($BH158*$BC158*$BB158))</f>
        <v>#VALUE!</v>
      </c>
      <c r="Z158" s="225" t="e">
        <f aca="false">($BI158*$F158*$AH158*($G$5-$BV$5))/365.25</f>
        <v>#VALUE!</v>
      </c>
      <c r="AA158" s="225" t="e">
        <f aca="false">(($BK158*$BE158)+($BJ158*$BD158))*$F158*$AH158*$AF158</f>
        <v>#VALUE!</v>
      </c>
      <c r="AB158" s="225" t="e">
        <f aca="false">BN158*(AT158-CA158)*F158*AH158</f>
        <v>#VALUE!</v>
      </c>
      <c r="AC158" s="225" t="e">
        <f aca="false">BO158*CB158*F158*AH158*CA158*($G$5-$BV$5)/365.25</f>
        <v>#NAME?</v>
      </c>
      <c r="AE158" s="101" t="n">
        <v>15</v>
      </c>
      <c r="AF158" s="101" t="e">
        <f aca="false">IF(AND(D158&gt;=$G$7,D158&lt;=$G$8),1,0)</f>
        <v>#VALUE!</v>
      </c>
      <c r="AG158" s="101" t="e">
        <f aca="false">MONTH(D158)</f>
        <v>#VALUE!</v>
      </c>
      <c r="AH158" s="101" t="e">
        <f aca="false">(EOMONTH(D158,0)-EOMONTH(D158-DAY(D158),0))*AF158</f>
        <v>#VALUE!</v>
      </c>
      <c r="AI158" s="101" t="e">
        <f aca="false">AI157+AH157</f>
        <v>#VALUE!</v>
      </c>
      <c r="AJ158" s="101" t="e">
        <f aca="false">D158-$BV$5</f>
        <v>#VALUE!</v>
      </c>
      <c r="AK158" s="226" t="e">
        <f aca="false">((AL158+AM158+AN158)/(1-0.03))-(AL158+AM158+AN158)</f>
        <v>#VALUE!</v>
      </c>
      <c r="AL158" s="92" t="e">
        <f aca="false">VLOOKUP($D158,CurveTbl,$AK$4)</f>
        <v>#VALUE!</v>
      </c>
      <c r="AM158" s="227" t="e">
        <f aca="false">VLOOKUP($D158,CurveTbl,$AH$3)</f>
        <v>#VALUE!</v>
      </c>
      <c r="AN158" s="227" t="e">
        <f aca="false">VLOOKUP($D158,CurveTbl,$AH$4)+VLOOKUP($AG158,$AL$3:$AS$15,6)</f>
        <v>#VALUE!</v>
      </c>
      <c r="AO158" s="228" t="e">
        <f aca="false">VLOOKUP($D158,CurveTbl,$AH$5)</f>
        <v>#VALUE!</v>
      </c>
      <c r="AP158" s="227" t="e">
        <f aca="false">VLOOKUP($D158,CurveTbl,$AH$6)+VLOOKUP($AG158,$AL$3:$AS$15,7)</f>
        <v>#VALUE!</v>
      </c>
      <c r="AQ158" s="92" t="e">
        <f aca="false">VLOOKUP($AG158,$AL$4:$AS$15,3)+VLOOKUP($AG158,$AL$4:$AS$15,5)+($AH$10*VLOOKUP(D158,GRITable,2))</f>
        <v>#VALUE!</v>
      </c>
      <c r="AR158" s="93" t="e">
        <f aca="false">VLOOKUP($AG158,$AL$4:$AS$15,4)</f>
        <v>#VALUE!</v>
      </c>
      <c r="AS158" s="92" t="e">
        <f aca="false">(AL158+AM158+AN158)*AR158/(1-AR158)</f>
        <v>#VALUE!</v>
      </c>
      <c r="AT158" s="93" t="e">
        <f aca="false">VLOOKUP(D158,CurveTbl,$AK$6)</f>
        <v>#VALUE!</v>
      </c>
      <c r="AU158" s="93" t="e">
        <f aca="false">(1+$AT158/2)^(-2*($D158-$G$5)/365.25)*$AF158</f>
        <v>#VALUE!</v>
      </c>
      <c r="AV158" s="91" t="e">
        <f aca="false">ROUND(G158*AR158,0)</f>
        <v>#VALUE!</v>
      </c>
      <c r="AW158" s="93" t="e">
        <f aca="false">VLOOKUP($D158,CurveTbl,$AK$8)</f>
        <v>#VALUE!</v>
      </c>
      <c r="AX158" s="93" t="e">
        <f aca="false">VLOOKUP($D158,CurveTbl,$AH$7)</f>
        <v>#VALUE!</v>
      </c>
      <c r="AY158" s="93" t="e">
        <f aca="false">VLOOKUP($D158,CurveTbl,$AH$8)</f>
        <v>#VALUE!</v>
      </c>
      <c r="AZ158" s="93"/>
      <c r="BA158" s="229"/>
      <c r="BB158" s="227" t="e">
        <f aca="false">$H158-$BV158</f>
        <v>#VALUE!</v>
      </c>
      <c r="BC158" s="227" t="e">
        <f aca="false">I158-BW158</f>
        <v>#VALUE!</v>
      </c>
      <c r="BD158" s="93" t="e">
        <f aca="false">N158-BX158</f>
        <v>#VALUE!</v>
      </c>
      <c r="BE158" s="93" t="e">
        <f aca="false">O158-BY158</f>
        <v>#VALUE!</v>
      </c>
      <c r="BF158" s="93" t="e">
        <f aca="false">xSPRDOPT($BW158,$BV158,$CG158,0,$BY158,$BX158,$BZ158,$AJ158,1,4)*$CB158</f>
        <v>#NAME?</v>
      </c>
      <c r="BG158" s="93" t="e">
        <f aca="false">xSPRDOPT($BW158,$BV158,$CG158,0,$BY158,$BX158,$BZ158,$AJ158,1,3)*$CB158</f>
        <v>#NAME?</v>
      </c>
      <c r="BH158" s="93" t="e">
        <f aca="false">IF(OR(BF158&lt;&gt;0,BG158&lt;&gt;0),xSPRDOPT($BW158,$BV158,$CG158,0,$BY158,$BX158,$BZ158,$AJ158,1,12)*$CB158,0)</f>
        <v>#NAME?</v>
      </c>
      <c r="BI158" s="93" t="e">
        <f aca="false">xSPRDOPT($BW158,$BV158,$CG158,2*LN(1+CA158/2),$BY158,$BX158,$BZ158,$AJ158,1,9)</f>
        <v>#NAME?</v>
      </c>
      <c r="BJ158" s="93" t="e">
        <f aca="false">xSPRDOPT($BW158,$BV158,$CG158,0,$BY158,$BX158,$BZ158,$AJ158,1,6)*$CB158</f>
        <v>#NAME?</v>
      </c>
      <c r="BK158" s="93" t="e">
        <f aca="false">xSPRDOPT($BW158,$BV158,$CG158,0,$BY158,$BX158,$BZ158,$AJ158,1,5)*$CB158</f>
        <v>#NAME?</v>
      </c>
      <c r="BL158" s="93" t="e">
        <f aca="false">xSPRDOPT(BW158,BV158,CG158,0,BY158,BX158,BZ158,AJ158,1,2)*CB158</f>
        <v>#NAME?</v>
      </c>
      <c r="BM158" s="93" t="e">
        <f aca="false">xSPRDOPT(BW158,BV158,CG158,0,BY158,BX158,BZ158,AJ158,1,1)*CB158</f>
        <v>#NAME?</v>
      </c>
      <c r="BN158" s="93" t="e">
        <f aca="false">IF(AH158&lt;&gt;0,xSPRDOPT($BW158,$BV158,$CG158,2*LN(1+CA158/2),$BY158,$BX158,$BZ158,$AJ158,1,8)+(AJ158/365.25)*CH158/AH158,0)</f>
        <v>#VALUE!</v>
      </c>
      <c r="BO158" s="93" t="e">
        <f aca="false">xSPRDOPT($BW158,$BV158,$CG158,0,$BY158,$BX158,$BZ158,$AJ158,1,0)</f>
        <v>#NAME?</v>
      </c>
      <c r="BP158" s="93"/>
      <c r="BQ158" s="93"/>
      <c r="BR158" s="93"/>
      <c r="BS158" s="101" t="e">
        <f aca="false">G158*AF158*AH158</f>
        <v>#VALUE!</v>
      </c>
      <c r="BV158" s="230" t="n">
        <v>4.40214035809837</v>
      </c>
      <c r="BW158" s="92" t="n">
        <v>4.4155</v>
      </c>
      <c r="BX158" s="93" t="n">
        <v>0.628251079270582</v>
      </c>
      <c r="BY158" s="93" t="n">
        <v>0.621945092170055</v>
      </c>
      <c r="BZ158" s="93" t="n">
        <v>0.99287864325662</v>
      </c>
      <c r="CA158" s="93" t="n">
        <v>0.068263969545907</v>
      </c>
      <c r="CB158" s="93" t="n">
        <v>0.987217950295506</v>
      </c>
      <c r="CC158" s="227" t="n">
        <v>-0.03</v>
      </c>
      <c r="CD158" s="227" t="n">
        <v>0.06</v>
      </c>
      <c r="CE158" s="227" t="n">
        <v>0.175</v>
      </c>
      <c r="CF158" s="227" t="n">
        <v>-0.0075</v>
      </c>
      <c r="CG158" s="227" t="n">
        <v>0.0192</v>
      </c>
      <c r="CH158" s="227" t="n">
        <v>3.06531173566755</v>
      </c>
      <c r="CI158" s="82" t="n">
        <v>4.248</v>
      </c>
    </row>
    <row r="159" customFormat="false" ht="12.75" hidden="false" customHeight="false" outlineLevel="0" collapsed="false">
      <c r="D159" s="83" t="e">
        <f aca="false">D158+AH158</f>
        <v>#VALUE!</v>
      </c>
      <c r="F159" s="84" t="e">
        <f aca="false">VLOOKUP(AG159,$AL$4:$AS$15,2)</f>
        <v>#VALUE!</v>
      </c>
      <c r="G159" s="84" t="e">
        <f aca="false">F159*$AU159</f>
        <v>#VALUE!</v>
      </c>
      <c r="H159" s="85" t="e">
        <f aca="false">(AL159+AM159+AN159)/(1-(AR159))</f>
        <v>#VALUE!</v>
      </c>
      <c r="I159" s="85" t="e">
        <f aca="false">(AL159+AO159+AP159)</f>
        <v>#VALUE!</v>
      </c>
      <c r="K159" s="85" t="e">
        <f aca="false">MAX(((I159-H159)-AQ159)*AH159*AU159,0)</f>
        <v>#VALUE!</v>
      </c>
      <c r="L159" s="220" t="e">
        <f aca="false">MAX(Q159-K159,0)</f>
        <v>#VALUE!</v>
      </c>
      <c r="M159" s="86"/>
      <c r="N159" s="231" t="e">
        <f aca="false">SQRT(($AX159^2*$AE159+$AW159^2*$AI159)/($AE159+$AI159))</f>
        <v>#VALUE!</v>
      </c>
      <c r="O159" s="231" t="e">
        <f aca="false">SQRT(($AY159^2*$AE159+$AW159^2*$AI159)/($AE159+$AI159))</f>
        <v>#VALUE!</v>
      </c>
      <c r="P159" s="94" t="e">
        <f aca="false">(VLOOKUP(AI159,CorrelationTwo,2)*(AW159^2)*AI159+VLOOKUP(D159,CorrelationOne,$AK$9)*AX159*AY159*AE159)/((AI159+AE159)*O159*N159)</f>
        <v>#VALUE!</v>
      </c>
      <c r="Q159" s="220" t="e">
        <f aca="false">xSPRDOPT(I159,H159,AQ159,0,O159,N159,P159,D159-$G$5,1,0)*AH159*AU159</f>
        <v>#VALUE!</v>
      </c>
      <c r="R159" s="223"/>
      <c r="S159" s="87" t="e">
        <f aca="false">xSPRDOPT(I159,H159,AQ159,AT159,O159,N159,P159,D159-$G$5,1,2)*AF159*F159*AH159</f>
        <v>#VALUE!</v>
      </c>
      <c r="T159" s="87" t="e">
        <f aca="false">xSPRDOPT(I159,H159,AQ159,AT159,O159,N159,P159,D159-$G$5,1,1)*AF159*F159*AH159</f>
        <v>#VALUE!</v>
      </c>
      <c r="U159" s="220"/>
      <c r="V159" s="224" t="e">
        <f aca="false">VLOOKUP($AG159,$AL$4:$AS$15,8)*AH159*AU159</f>
        <v>#VALUE!</v>
      </c>
      <c r="W159" s="224"/>
      <c r="X159" s="225" t="e">
        <f aca="false">((BM159*BC159)+(BL159*BB159))*AH159*F159</f>
        <v>#VALUE!</v>
      </c>
      <c r="Y159" s="225" t="e">
        <f aca="false">($F159*$AH159)*((($BG159/2)*($BC159)^2)+(($BF159/2)*($BB159)^2)+($BH159*$BC159*$BB159))</f>
        <v>#VALUE!</v>
      </c>
      <c r="Z159" s="225" t="e">
        <f aca="false">($BI159*$F159*$AH159*($G$5-$BV$5))/365.25</f>
        <v>#VALUE!</v>
      </c>
      <c r="AA159" s="225" t="e">
        <f aca="false">(($BK159*$BE159)+($BJ159*$BD159))*$F159*$AH159*$AF159</f>
        <v>#VALUE!</v>
      </c>
      <c r="AB159" s="225" t="e">
        <f aca="false">BN159*(AT159-CA159)*F159*AH159</f>
        <v>#VALUE!</v>
      </c>
      <c r="AC159" s="225" t="e">
        <f aca="false">BO159*CB159*F159*AH159*CA159*($G$5-$BV$5)/365.25</f>
        <v>#NAME?</v>
      </c>
      <c r="AE159" s="101" t="n">
        <v>15</v>
      </c>
      <c r="AF159" s="101" t="e">
        <f aca="false">IF(AND(D159&gt;=$G$7,D159&lt;=$G$8),1,0)</f>
        <v>#VALUE!</v>
      </c>
      <c r="AG159" s="101" t="e">
        <f aca="false">MONTH(D159)</f>
        <v>#VALUE!</v>
      </c>
      <c r="AH159" s="101" t="e">
        <f aca="false">(EOMONTH(D159,0)-EOMONTH(D159-DAY(D159),0))*AF159</f>
        <v>#VALUE!</v>
      </c>
      <c r="AI159" s="101" t="e">
        <f aca="false">AI158+AH158</f>
        <v>#VALUE!</v>
      </c>
      <c r="AJ159" s="101" t="e">
        <f aca="false">D159-$BV$5</f>
        <v>#VALUE!</v>
      </c>
      <c r="AK159" s="226" t="e">
        <f aca="false">((AL159+AM159+AN159)/(1-0.03))-(AL159+AM159+AN159)</f>
        <v>#VALUE!</v>
      </c>
      <c r="AL159" s="92" t="e">
        <f aca="false">VLOOKUP($D159,CurveTbl,$AK$4)</f>
        <v>#VALUE!</v>
      </c>
      <c r="AM159" s="227" t="e">
        <f aca="false">VLOOKUP($D159,CurveTbl,$AH$3)</f>
        <v>#VALUE!</v>
      </c>
      <c r="AN159" s="227" t="e">
        <f aca="false">VLOOKUP($D159,CurveTbl,$AH$4)+VLOOKUP($AG159,$AL$3:$AS$15,6)</f>
        <v>#VALUE!</v>
      </c>
      <c r="AO159" s="228" t="e">
        <f aca="false">VLOOKUP($D159,CurveTbl,$AH$5)</f>
        <v>#VALUE!</v>
      </c>
      <c r="AP159" s="227" t="e">
        <f aca="false">VLOOKUP($D159,CurveTbl,$AH$6)+VLOOKUP($AG159,$AL$3:$AS$15,7)</f>
        <v>#VALUE!</v>
      </c>
      <c r="AQ159" s="92" t="e">
        <f aca="false">VLOOKUP($AG159,$AL$4:$AS$15,3)+VLOOKUP($AG159,$AL$4:$AS$15,5)+($AH$10*VLOOKUP(D159,GRITable,2))</f>
        <v>#VALUE!</v>
      </c>
      <c r="AR159" s="93" t="e">
        <f aca="false">VLOOKUP($AG159,$AL$4:$AS$15,4)</f>
        <v>#VALUE!</v>
      </c>
      <c r="AS159" s="92" t="e">
        <f aca="false">(AL159+AM159+AN159)*AR159/(1-AR159)</f>
        <v>#VALUE!</v>
      </c>
      <c r="AT159" s="93" t="e">
        <f aca="false">VLOOKUP(D159,CurveTbl,$AK$6)</f>
        <v>#VALUE!</v>
      </c>
      <c r="AU159" s="93" t="e">
        <f aca="false">(1+$AT159/2)^(-2*($D159-$G$5)/365.25)*$AF159</f>
        <v>#VALUE!</v>
      </c>
      <c r="AV159" s="91" t="e">
        <f aca="false">ROUND(G159*AR159,0)</f>
        <v>#VALUE!</v>
      </c>
      <c r="AW159" s="93" t="e">
        <f aca="false">VLOOKUP($D159,CurveTbl,$AK$8)</f>
        <v>#VALUE!</v>
      </c>
      <c r="AX159" s="93" t="e">
        <f aca="false">VLOOKUP($D159,CurveTbl,$AH$7)</f>
        <v>#VALUE!</v>
      </c>
      <c r="AY159" s="93" t="e">
        <f aca="false">VLOOKUP($D159,CurveTbl,$AH$8)</f>
        <v>#VALUE!</v>
      </c>
      <c r="AZ159" s="93"/>
      <c r="BA159" s="229"/>
      <c r="BB159" s="227" t="e">
        <f aca="false">$H159-$BV159</f>
        <v>#VALUE!</v>
      </c>
      <c r="BC159" s="227" t="e">
        <f aca="false">I159-BW159</f>
        <v>#VALUE!</v>
      </c>
      <c r="BD159" s="93" t="e">
        <f aca="false">N159-BX159</f>
        <v>#VALUE!</v>
      </c>
      <c r="BE159" s="93" t="e">
        <f aca="false">O159-BY159</f>
        <v>#VALUE!</v>
      </c>
      <c r="BF159" s="93" t="e">
        <f aca="false">xSPRDOPT($BW159,$BV159,$CG159,0,$BY159,$BX159,$BZ159,$AJ159,1,4)*$CB159</f>
        <v>#NAME?</v>
      </c>
      <c r="BG159" s="93" t="e">
        <f aca="false">xSPRDOPT($BW159,$BV159,$CG159,0,$BY159,$BX159,$BZ159,$AJ159,1,3)*$CB159</f>
        <v>#NAME?</v>
      </c>
      <c r="BH159" s="93" t="e">
        <f aca="false">IF(OR(BF159&lt;&gt;0,BG159&lt;&gt;0),xSPRDOPT($BW159,$BV159,$CG159,0,$BY159,$BX159,$BZ159,$AJ159,1,12)*$CB159,0)</f>
        <v>#NAME?</v>
      </c>
      <c r="BI159" s="93" t="e">
        <f aca="false">xSPRDOPT($BW159,$BV159,$CG159,2*LN(1+CA159/2),$BY159,$BX159,$BZ159,$AJ159,1,9)</f>
        <v>#NAME?</v>
      </c>
      <c r="BJ159" s="93" t="e">
        <f aca="false">xSPRDOPT($BW159,$BV159,$CG159,0,$BY159,$BX159,$BZ159,$AJ159,1,6)*$CB159</f>
        <v>#NAME?</v>
      </c>
      <c r="BK159" s="93" t="e">
        <f aca="false">xSPRDOPT($BW159,$BV159,$CG159,0,$BY159,$BX159,$BZ159,$AJ159,1,5)*$CB159</f>
        <v>#NAME?</v>
      </c>
      <c r="BL159" s="93" t="e">
        <f aca="false">xSPRDOPT(BW159,BV159,CG159,0,BY159,BX159,BZ159,AJ159,1,2)*CB159</f>
        <v>#NAME?</v>
      </c>
      <c r="BM159" s="93" t="e">
        <f aca="false">xSPRDOPT(BW159,BV159,CG159,0,BY159,BX159,BZ159,AJ159,1,1)*CB159</f>
        <v>#NAME?</v>
      </c>
      <c r="BN159" s="93" t="e">
        <f aca="false">IF(AH159&lt;&gt;0,xSPRDOPT($BW159,$BV159,$CG159,2*LN(1+CA159/2),$BY159,$BX159,$BZ159,$AJ159,1,8)+(AJ159/365.25)*CH159/AH159,0)</f>
        <v>#VALUE!</v>
      </c>
      <c r="BO159" s="93" t="e">
        <f aca="false">xSPRDOPT($BW159,$BV159,$CG159,0,$BY159,$BX159,$BZ159,$AJ159,1,0)</f>
        <v>#NAME?</v>
      </c>
      <c r="BP159" s="93"/>
      <c r="BQ159" s="93"/>
      <c r="BR159" s="93"/>
      <c r="BS159" s="101" t="e">
        <f aca="false">G159*AF159*AH159</f>
        <v>#VALUE!</v>
      </c>
      <c r="BV159" s="230" t="n">
        <v>4.40214035809837</v>
      </c>
      <c r="BW159" s="92" t="n">
        <v>4.4155</v>
      </c>
      <c r="BX159" s="93" t="n">
        <v>0.628251079270582</v>
      </c>
      <c r="BY159" s="93" t="n">
        <v>0.621945092170055</v>
      </c>
      <c r="BZ159" s="93" t="n">
        <v>0.99287864325662</v>
      </c>
      <c r="CA159" s="93" t="n">
        <v>0.068263969545907</v>
      </c>
      <c r="CB159" s="93" t="n">
        <v>0.987217950295506</v>
      </c>
      <c r="CC159" s="227" t="n">
        <v>-0.03</v>
      </c>
      <c r="CD159" s="227" t="n">
        <v>0.06</v>
      </c>
      <c r="CE159" s="227" t="n">
        <v>0.175</v>
      </c>
      <c r="CF159" s="227" t="n">
        <v>-0.0075</v>
      </c>
      <c r="CG159" s="227" t="n">
        <v>0.0192</v>
      </c>
      <c r="CH159" s="227" t="n">
        <v>3.06531173566755</v>
      </c>
      <c r="CI159" s="82" t="n">
        <v>4.248</v>
      </c>
    </row>
    <row r="160" customFormat="false" ht="12.75" hidden="false" customHeight="false" outlineLevel="0" collapsed="false">
      <c r="D160" s="83" t="e">
        <f aca="false">D159+AH159</f>
        <v>#VALUE!</v>
      </c>
      <c r="F160" s="84" t="e">
        <f aca="false">VLOOKUP(AG160,$AL$4:$AS$15,2)</f>
        <v>#VALUE!</v>
      </c>
      <c r="G160" s="84" t="e">
        <f aca="false">F160*$AU160</f>
        <v>#VALUE!</v>
      </c>
      <c r="H160" s="85" t="e">
        <f aca="false">(AL160+AM160+AN160)/(1-(AR160))</f>
        <v>#VALUE!</v>
      </c>
      <c r="I160" s="85" t="e">
        <f aca="false">(AL160+AO160+AP160)</f>
        <v>#VALUE!</v>
      </c>
      <c r="K160" s="85" t="e">
        <f aca="false">MAX(((I160-H160)-AQ160)*AH160*AU160,0)</f>
        <v>#VALUE!</v>
      </c>
      <c r="L160" s="220" t="e">
        <f aca="false">MAX(Q160-K160,0)</f>
        <v>#VALUE!</v>
      </c>
      <c r="M160" s="86"/>
      <c r="N160" s="231" t="e">
        <f aca="false">SQRT(($AX160^2*$AE160+$AW160^2*$AI160)/($AE160+$AI160))</f>
        <v>#VALUE!</v>
      </c>
      <c r="O160" s="231" t="e">
        <f aca="false">SQRT(($AY160^2*$AE160+$AW160^2*$AI160)/($AE160+$AI160))</f>
        <v>#VALUE!</v>
      </c>
      <c r="P160" s="94" t="e">
        <f aca="false">(VLOOKUP(AI160,CorrelationTwo,2)*(AW160^2)*AI160+VLOOKUP(D160,CorrelationOne,$AK$9)*AX160*AY160*AE160)/((AI160+AE160)*O160*N160)</f>
        <v>#VALUE!</v>
      </c>
      <c r="Q160" s="220" t="e">
        <f aca="false">xSPRDOPT(I160,H160,AQ160,0,O160,N160,P160,D160-$G$5,1,0)*AH160*AU160</f>
        <v>#VALUE!</v>
      </c>
      <c r="R160" s="223"/>
      <c r="S160" s="87" t="e">
        <f aca="false">xSPRDOPT(I160,H160,AQ160,AT160,O160,N160,P160,D160-$G$5,1,2)*AF160*F160*AH160</f>
        <v>#VALUE!</v>
      </c>
      <c r="T160" s="87" t="e">
        <f aca="false">xSPRDOPT(I160,H160,AQ160,AT160,O160,N160,P160,D160-$G$5,1,1)*AF160*F160*AH160</f>
        <v>#VALUE!</v>
      </c>
      <c r="U160" s="220"/>
      <c r="V160" s="224" t="e">
        <f aca="false">VLOOKUP($AG160,$AL$4:$AS$15,8)*AH160*AU160</f>
        <v>#VALUE!</v>
      </c>
      <c r="W160" s="224"/>
      <c r="X160" s="225" t="e">
        <f aca="false">((BM160*BC160)+(BL160*BB160))*AH160*F160</f>
        <v>#VALUE!</v>
      </c>
      <c r="Y160" s="225" t="e">
        <f aca="false">($F160*$AH160)*((($BG160/2)*($BC160)^2)+(($BF160/2)*($BB160)^2)+($BH160*$BC160*$BB160))</f>
        <v>#VALUE!</v>
      </c>
      <c r="Z160" s="225" t="e">
        <f aca="false">($BI160*$F160*$AH160*($G$5-$BV$5))/365.25</f>
        <v>#VALUE!</v>
      </c>
      <c r="AA160" s="225" t="e">
        <f aca="false">(($BK160*$BE160)+($BJ160*$BD160))*$F160*$AH160*$AF160</f>
        <v>#VALUE!</v>
      </c>
      <c r="AB160" s="225" t="e">
        <f aca="false">BN160*(AT160-CA160)*F160*AH160</f>
        <v>#VALUE!</v>
      </c>
      <c r="AC160" s="225" t="e">
        <f aca="false">BO160*CB160*F160*AH160*CA160*($G$5-$BV$5)/365.25</f>
        <v>#NAME?</v>
      </c>
      <c r="AE160" s="101" t="n">
        <v>15</v>
      </c>
      <c r="AF160" s="101" t="e">
        <f aca="false">IF(AND(D160&gt;=$G$7,D160&lt;=$G$8),1,0)</f>
        <v>#VALUE!</v>
      </c>
      <c r="AG160" s="101" t="e">
        <f aca="false">MONTH(D160)</f>
        <v>#VALUE!</v>
      </c>
      <c r="AH160" s="101" t="e">
        <f aca="false">(EOMONTH(D160,0)-EOMONTH(D160-DAY(D160),0))*AF160</f>
        <v>#VALUE!</v>
      </c>
      <c r="AI160" s="101" t="e">
        <f aca="false">AI159+AH159</f>
        <v>#VALUE!</v>
      </c>
      <c r="AJ160" s="101" t="e">
        <f aca="false">D160-$BV$5</f>
        <v>#VALUE!</v>
      </c>
      <c r="AK160" s="226" t="e">
        <f aca="false">((AL160+AM160+AN160)/(1-0.03))-(AL160+AM160+AN160)</f>
        <v>#VALUE!</v>
      </c>
      <c r="AL160" s="92" t="e">
        <f aca="false">VLOOKUP($D160,CurveTbl,$AK$4)</f>
        <v>#VALUE!</v>
      </c>
      <c r="AM160" s="227" t="e">
        <f aca="false">VLOOKUP($D160,CurveTbl,$AH$3)</f>
        <v>#VALUE!</v>
      </c>
      <c r="AN160" s="227" t="e">
        <f aca="false">VLOOKUP($D160,CurveTbl,$AH$4)+VLOOKUP($AG160,$AL$3:$AS$15,6)</f>
        <v>#VALUE!</v>
      </c>
      <c r="AO160" s="228" t="e">
        <f aca="false">VLOOKUP($D160,CurveTbl,$AH$5)</f>
        <v>#VALUE!</v>
      </c>
      <c r="AP160" s="227" t="e">
        <f aca="false">VLOOKUP($D160,CurveTbl,$AH$6)+VLOOKUP($AG160,$AL$3:$AS$15,7)</f>
        <v>#VALUE!</v>
      </c>
      <c r="AQ160" s="92" t="e">
        <f aca="false">VLOOKUP($AG160,$AL$4:$AS$15,3)+VLOOKUP($AG160,$AL$4:$AS$15,5)+($AH$10*VLOOKUP(D160,GRITable,2))</f>
        <v>#VALUE!</v>
      </c>
      <c r="AR160" s="93" t="e">
        <f aca="false">VLOOKUP($AG160,$AL$4:$AS$15,4)</f>
        <v>#VALUE!</v>
      </c>
      <c r="AS160" s="92" t="e">
        <f aca="false">(AL160+AM160+AN160)*AR160/(1-AR160)</f>
        <v>#VALUE!</v>
      </c>
      <c r="AT160" s="93" t="e">
        <f aca="false">VLOOKUP(D160,CurveTbl,$AK$6)</f>
        <v>#VALUE!</v>
      </c>
      <c r="AU160" s="93" t="e">
        <f aca="false">(1+$AT160/2)^(-2*($D160-$G$5)/365.25)*$AF160</f>
        <v>#VALUE!</v>
      </c>
      <c r="AV160" s="91" t="e">
        <f aca="false">ROUND(G160*AR160,0)</f>
        <v>#VALUE!</v>
      </c>
      <c r="AW160" s="93" t="e">
        <f aca="false">VLOOKUP($D160,CurveTbl,$AK$8)</f>
        <v>#VALUE!</v>
      </c>
      <c r="AX160" s="93" t="e">
        <f aca="false">VLOOKUP($D160,CurveTbl,$AH$7)</f>
        <v>#VALUE!</v>
      </c>
      <c r="AY160" s="93" t="e">
        <f aca="false">VLOOKUP($D160,CurveTbl,$AH$8)</f>
        <v>#VALUE!</v>
      </c>
      <c r="AZ160" s="93"/>
      <c r="BA160" s="229"/>
      <c r="BB160" s="227" t="e">
        <f aca="false">$H160-$BV160</f>
        <v>#VALUE!</v>
      </c>
      <c r="BC160" s="227" t="e">
        <f aca="false">I160-BW160</f>
        <v>#VALUE!</v>
      </c>
      <c r="BD160" s="93" t="e">
        <f aca="false">N160-BX160</f>
        <v>#VALUE!</v>
      </c>
      <c r="BE160" s="93" t="e">
        <f aca="false">O160-BY160</f>
        <v>#VALUE!</v>
      </c>
      <c r="BF160" s="93" t="e">
        <f aca="false">xSPRDOPT($BW160,$BV160,$CG160,0,$BY160,$BX160,$BZ160,$AJ160,1,4)*$CB160</f>
        <v>#NAME?</v>
      </c>
      <c r="BG160" s="93" t="e">
        <f aca="false">xSPRDOPT($BW160,$BV160,$CG160,0,$BY160,$BX160,$BZ160,$AJ160,1,3)*$CB160</f>
        <v>#NAME?</v>
      </c>
      <c r="BH160" s="93" t="e">
        <f aca="false">IF(OR(BF160&lt;&gt;0,BG160&lt;&gt;0),xSPRDOPT($BW160,$BV160,$CG160,0,$BY160,$BX160,$BZ160,$AJ160,1,12)*$CB160,0)</f>
        <v>#NAME?</v>
      </c>
      <c r="BI160" s="93" t="e">
        <f aca="false">xSPRDOPT($BW160,$BV160,$CG160,2*LN(1+CA160/2),$BY160,$BX160,$BZ160,$AJ160,1,9)</f>
        <v>#NAME?</v>
      </c>
      <c r="BJ160" s="93" t="e">
        <f aca="false">xSPRDOPT($BW160,$BV160,$CG160,0,$BY160,$BX160,$BZ160,$AJ160,1,6)*$CB160</f>
        <v>#NAME?</v>
      </c>
      <c r="BK160" s="93" t="e">
        <f aca="false">xSPRDOPT($BW160,$BV160,$CG160,0,$BY160,$BX160,$BZ160,$AJ160,1,5)*$CB160</f>
        <v>#NAME?</v>
      </c>
      <c r="BL160" s="93" t="e">
        <f aca="false">xSPRDOPT(BW160,BV160,CG160,0,BY160,BX160,BZ160,AJ160,1,2)*CB160</f>
        <v>#NAME?</v>
      </c>
      <c r="BM160" s="93" t="e">
        <f aca="false">xSPRDOPT(BW160,BV160,CG160,0,BY160,BX160,BZ160,AJ160,1,1)*CB160</f>
        <v>#NAME?</v>
      </c>
      <c r="BN160" s="93" t="e">
        <f aca="false">IF(AH160&lt;&gt;0,xSPRDOPT($BW160,$BV160,$CG160,2*LN(1+CA160/2),$BY160,$BX160,$BZ160,$AJ160,1,8)+(AJ160/365.25)*CH160/AH160,0)</f>
        <v>#VALUE!</v>
      </c>
      <c r="BO160" s="93" t="e">
        <f aca="false">xSPRDOPT($BW160,$BV160,$CG160,0,$BY160,$BX160,$BZ160,$AJ160,1,0)</f>
        <v>#NAME?</v>
      </c>
      <c r="BP160" s="93"/>
      <c r="BQ160" s="93"/>
      <c r="BR160" s="93"/>
      <c r="BS160" s="101" t="e">
        <f aca="false">G160*AF160*AH160</f>
        <v>#VALUE!</v>
      </c>
      <c r="BV160" s="230" t="n">
        <v>4.40214035809837</v>
      </c>
      <c r="BW160" s="92" t="n">
        <v>4.4155</v>
      </c>
      <c r="BX160" s="93" t="n">
        <v>0.628251079270582</v>
      </c>
      <c r="BY160" s="93" t="n">
        <v>0.621945092170055</v>
      </c>
      <c r="BZ160" s="93" t="n">
        <v>0.99287864325662</v>
      </c>
      <c r="CA160" s="93" t="n">
        <v>0.068263969545907</v>
      </c>
      <c r="CB160" s="93" t="n">
        <v>0.987217950295506</v>
      </c>
      <c r="CC160" s="227" t="n">
        <v>-0.03</v>
      </c>
      <c r="CD160" s="227" t="n">
        <v>0.06</v>
      </c>
      <c r="CE160" s="227" t="n">
        <v>0.175</v>
      </c>
      <c r="CF160" s="227" t="n">
        <v>-0.0075</v>
      </c>
      <c r="CG160" s="227" t="n">
        <v>0.0192</v>
      </c>
      <c r="CH160" s="227" t="n">
        <v>3.06531173566755</v>
      </c>
      <c r="CI160" s="82" t="n">
        <v>4.248</v>
      </c>
    </row>
    <row r="161" customFormat="false" ht="12.75" hidden="false" customHeight="false" outlineLevel="0" collapsed="false">
      <c r="D161" s="83" t="e">
        <f aca="false">D160+AH160</f>
        <v>#VALUE!</v>
      </c>
      <c r="F161" s="84" t="e">
        <f aca="false">VLOOKUP(AG161,$AL$4:$AS$15,2)</f>
        <v>#VALUE!</v>
      </c>
      <c r="G161" s="84" t="e">
        <f aca="false">F161*$AU161</f>
        <v>#VALUE!</v>
      </c>
      <c r="H161" s="85" t="e">
        <f aca="false">(AL161+AM161+AN161)/(1-(AR161))</f>
        <v>#VALUE!</v>
      </c>
      <c r="I161" s="85" t="e">
        <f aca="false">(AL161+AO161+AP161)</f>
        <v>#VALUE!</v>
      </c>
      <c r="K161" s="85" t="e">
        <f aca="false">MAX(((I161-H161)-AQ161)*AH161*AU161,0)</f>
        <v>#VALUE!</v>
      </c>
      <c r="L161" s="220" t="e">
        <f aca="false">MAX(Q161-K161,0)</f>
        <v>#VALUE!</v>
      </c>
      <c r="M161" s="86"/>
      <c r="N161" s="231" t="e">
        <f aca="false">SQRT(($AX161^2*$AE161+$AW161^2*$AI161)/($AE161+$AI161))</f>
        <v>#VALUE!</v>
      </c>
      <c r="O161" s="231" t="e">
        <f aca="false">SQRT(($AY161^2*$AE161+$AW161^2*$AI161)/($AE161+$AI161))</f>
        <v>#VALUE!</v>
      </c>
      <c r="P161" s="94" t="e">
        <f aca="false">(VLOOKUP(AI161,CorrelationTwo,2)*(AW161^2)*AI161+VLOOKUP(D161,CorrelationOne,$AK$9)*AX161*AY161*AE161)/((AI161+AE161)*O161*N161)</f>
        <v>#VALUE!</v>
      </c>
      <c r="Q161" s="220" t="e">
        <f aca="false">xSPRDOPT(I161,H161,AQ161,0,O161,N161,P161,D161-$G$5,1,0)*AH161*AU161</f>
        <v>#VALUE!</v>
      </c>
      <c r="R161" s="223"/>
      <c r="S161" s="87" t="e">
        <f aca="false">xSPRDOPT(I161,H161,AQ161,AT161,O161,N161,P161,D161-$G$5,1,2)*AF161*F161*AH161</f>
        <v>#VALUE!</v>
      </c>
      <c r="T161" s="87" t="e">
        <f aca="false">xSPRDOPT(I161,H161,AQ161,AT161,O161,N161,P161,D161-$G$5,1,1)*AF161*F161*AH161</f>
        <v>#VALUE!</v>
      </c>
      <c r="U161" s="220"/>
      <c r="V161" s="224" t="e">
        <f aca="false">VLOOKUP($AG161,$AL$4:$AS$15,8)*AH161*AU161</f>
        <v>#VALUE!</v>
      </c>
      <c r="W161" s="224"/>
      <c r="X161" s="225" t="e">
        <f aca="false">((BM161*BC161)+(BL161*BB161))*AH161*F161</f>
        <v>#VALUE!</v>
      </c>
      <c r="Y161" s="225" t="e">
        <f aca="false">($F161*$AH161)*((($BG161/2)*($BC161)^2)+(($BF161/2)*($BB161)^2)+($BH161*$BC161*$BB161))</f>
        <v>#VALUE!</v>
      </c>
      <c r="Z161" s="225" t="e">
        <f aca="false">($BI161*$F161*$AH161*($G$5-$BV$5))/365.25</f>
        <v>#VALUE!</v>
      </c>
      <c r="AA161" s="225" t="e">
        <f aca="false">(($BK161*$BE161)+($BJ161*$BD161))*$F161*$AH161*$AF161</f>
        <v>#VALUE!</v>
      </c>
      <c r="AB161" s="225" t="e">
        <f aca="false">BN161*(AT161-CA161)*F161*AH161</f>
        <v>#VALUE!</v>
      </c>
      <c r="AC161" s="225" t="e">
        <f aca="false">BO161*CB161*F161*AH161*CA161*($G$5-$BV$5)/365.25</f>
        <v>#NAME?</v>
      </c>
      <c r="AE161" s="101" t="n">
        <v>15</v>
      </c>
      <c r="AF161" s="101" t="e">
        <f aca="false">IF(AND(D161&gt;=$G$7,D161&lt;=$G$8),1,0)</f>
        <v>#VALUE!</v>
      </c>
      <c r="AG161" s="101" t="e">
        <f aca="false">MONTH(D161)</f>
        <v>#VALUE!</v>
      </c>
      <c r="AH161" s="101" t="e">
        <f aca="false">(EOMONTH(D161,0)-EOMONTH(D161-DAY(D161),0))*AF161</f>
        <v>#VALUE!</v>
      </c>
      <c r="AI161" s="101" t="e">
        <f aca="false">AI160+AH160</f>
        <v>#VALUE!</v>
      </c>
      <c r="AJ161" s="101" t="e">
        <f aca="false">D161-$BV$5</f>
        <v>#VALUE!</v>
      </c>
      <c r="AK161" s="226" t="e">
        <f aca="false">((AL161+AM161+AN161)/(1-0.03))-(AL161+AM161+AN161)</f>
        <v>#VALUE!</v>
      </c>
      <c r="AL161" s="92" t="e">
        <f aca="false">VLOOKUP($D161,CurveTbl,$AK$4)</f>
        <v>#VALUE!</v>
      </c>
      <c r="AM161" s="227" t="e">
        <f aca="false">VLOOKUP($D161,CurveTbl,$AH$3)</f>
        <v>#VALUE!</v>
      </c>
      <c r="AN161" s="227" t="e">
        <f aca="false">VLOOKUP($D161,CurveTbl,$AH$4)+VLOOKUP($AG161,$AL$3:$AS$15,6)</f>
        <v>#VALUE!</v>
      </c>
      <c r="AO161" s="228" t="e">
        <f aca="false">VLOOKUP($D161,CurveTbl,$AH$5)</f>
        <v>#VALUE!</v>
      </c>
      <c r="AP161" s="227" t="e">
        <f aca="false">VLOOKUP($D161,CurveTbl,$AH$6)+VLOOKUP($AG161,$AL$3:$AS$15,7)</f>
        <v>#VALUE!</v>
      </c>
      <c r="AQ161" s="92" t="e">
        <f aca="false">VLOOKUP($AG161,$AL$4:$AS$15,3)+VLOOKUP($AG161,$AL$4:$AS$15,5)+($AH$10*VLOOKUP(D161,GRITable,2))</f>
        <v>#VALUE!</v>
      </c>
      <c r="AR161" s="93" t="e">
        <f aca="false">VLOOKUP($AG161,$AL$4:$AS$15,4)</f>
        <v>#VALUE!</v>
      </c>
      <c r="AS161" s="92" t="e">
        <f aca="false">(AL161+AM161+AN161)*AR161/(1-AR161)</f>
        <v>#VALUE!</v>
      </c>
      <c r="AT161" s="93" t="e">
        <f aca="false">VLOOKUP(D161,CurveTbl,$AK$6)</f>
        <v>#VALUE!</v>
      </c>
      <c r="AU161" s="93" t="e">
        <f aca="false">(1+$AT161/2)^(-2*($D161-$G$5)/365.25)*$AF161</f>
        <v>#VALUE!</v>
      </c>
      <c r="AV161" s="91" t="e">
        <f aca="false">ROUND(G161*AR161,0)</f>
        <v>#VALUE!</v>
      </c>
      <c r="AW161" s="93" t="e">
        <f aca="false">VLOOKUP($D161,CurveTbl,$AK$8)</f>
        <v>#VALUE!</v>
      </c>
      <c r="AX161" s="93" t="e">
        <f aca="false">VLOOKUP($D161,CurveTbl,$AH$7)</f>
        <v>#VALUE!</v>
      </c>
      <c r="AY161" s="93" t="e">
        <f aca="false">VLOOKUP($D161,CurveTbl,$AH$8)</f>
        <v>#VALUE!</v>
      </c>
      <c r="AZ161" s="93"/>
      <c r="BA161" s="229"/>
      <c r="BB161" s="227" t="e">
        <f aca="false">$H161-$BV161</f>
        <v>#VALUE!</v>
      </c>
      <c r="BC161" s="227" t="e">
        <f aca="false">I161-BW161</f>
        <v>#VALUE!</v>
      </c>
      <c r="BD161" s="93" t="e">
        <f aca="false">N161-BX161</f>
        <v>#VALUE!</v>
      </c>
      <c r="BE161" s="93" t="e">
        <f aca="false">O161-BY161</f>
        <v>#VALUE!</v>
      </c>
      <c r="BF161" s="93" t="e">
        <f aca="false">xSPRDOPT($BW161,$BV161,$CG161,0,$BY161,$BX161,$BZ161,$AJ161,1,4)*$CB161</f>
        <v>#NAME?</v>
      </c>
      <c r="BG161" s="93" t="e">
        <f aca="false">xSPRDOPT($BW161,$BV161,$CG161,0,$BY161,$BX161,$BZ161,$AJ161,1,3)*$CB161</f>
        <v>#NAME?</v>
      </c>
      <c r="BH161" s="93" t="e">
        <f aca="false">IF(OR(BF161&lt;&gt;0,BG161&lt;&gt;0),xSPRDOPT($BW161,$BV161,$CG161,0,$BY161,$BX161,$BZ161,$AJ161,1,12)*$CB161,0)</f>
        <v>#NAME?</v>
      </c>
      <c r="BI161" s="93" t="e">
        <f aca="false">xSPRDOPT($BW161,$BV161,$CG161,2*LN(1+CA161/2),$BY161,$BX161,$BZ161,$AJ161,1,9)</f>
        <v>#NAME?</v>
      </c>
      <c r="BJ161" s="93" t="e">
        <f aca="false">xSPRDOPT($BW161,$BV161,$CG161,0,$BY161,$BX161,$BZ161,$AJ161,1,6)*$CB161</f>
        <v>#NAME?</v>
      </c>
      <c r="BK161" s="93" t="e">
        <f aca="false">xSPRDOPT($BW161,$BV161,$CG161,0,$BY161,$BX161,$BZ161,$AJ161,1,5)*$CB161</f>
        <v>#NAME?</v>
      </c>
      <c r="BL161" s="93" t="e">
        <f aca="false">xSPRDOPT(BW161,BV161,CG161,0,BY161,BX161,BZ161,AJ161,1,2)*CB161</f>
        <v>#NAME?</v>
      </c>
      <c r="BM161" s="93" t="e">
        <f aca="false">xSPRDOPT(BW161,BV161,CG161,0,BY161,BX161,BZ161,AJ161,1,1)*CB161</f>
        <v>#NAME?</v>
      </c>
      <c r="BN161" s="93" t="e">
        <f aca="false">IF(AH161&lt;&gt;0,xSPRDOPT($BW161,$BV161,$CG161,2*LN(1+CA161/2),$BY161,$BX161,$BZ161,$AJ161,1,8)+(AJ161/365.25)*CH161/AH161,0)</f>
        <v>#VALUE!</v>
      </c>
      <c r="BO161" s="93" t="e">
        <f aca="false">xSPRDOPT($BW161,$BV161,$CG161,0,$BY161,$BX161,$BZ161,$AJ161,1,0)</f>
        <v>#NAME?</v>
      </c>
      <c r="BP161" s="93"/>
      <c r="BQ161" s="93"/>
      <c r="BR161" s="93"/>
      <c r="BS161" s="101" t="e">
        <f aca="false">G161*AF161*AH161</f>
        <v>#VALUE!</v>
      </c>
      <c r="BV161" s="230" t="n">
        <v>4.40214035809837</v>
      </c>
      <c r="BW161" s="92" t="n">
        <v>4.4155</v>
      </c>
      <c r="BX161" s="93" t="n">
        <v>0.628251079270582</v>
      </c>
      <c r="BY161" s="93" t="n">
        <v>0.621945092170055</v>
      </c>
      <c r="BZ161" s="93" t="n">
        <v>0.99287864325662</v>
      </c>
      <c r="CA161" s="93" t="n">
        <v>0.068263969545907</v>
      </c>
      <c r="CB161" s="93" t="n">
        <v>0.987217950295506</v>
      </c>
      <c r="CC161" s="227" t="n">
        <v>-0.03</v>
      </c>
      <c r="CD161" s="227" t="n">
        <v>0.06</v>
      </c>
      <c r="CE161" s="227" t="n">
        <v>0.175</v>
      </c>
      <c r="CF161" s="227" t="n">
        <v>-0.0075</v>
      </c>
      <c r="CG161" s="227" t="n">
        <v>0.0192</v>
      </c>
      <c r="CH161" s="227" t="n">
        <v>3.06531173566755</v>
      </c>
      <c r="CI161" s="82" t="n">
        <v>4.248</v>
      </c>
    </row>
    <row r="162" customFormat="false" ht="12.75" hidden="false" customHeight="false" outlineLevel="0" collapsed="false">
      <c r="D162" s="83" t="e">
        <f aca="false">D161+AH161</f>
        <v>#VALUE!</v>
      </c>
      <c r="F162" s="84" t="e">
        <f aca="false">VLOOKUP(AG162,$AL$4:$AS$15,2)</f>
        <v>#VALUE!</v>
      </c>
      <c r="G162" s="84" t="e">
        <f aca="false">F162*$AU162</f>
        <v>#VALUE!</v>
      </c>
      <c r="H162" s="85" t="e">
        <f aca="false">(AL162+AM162+AN162)/(1-(AR162))</f>
        <v>#VALUE!</v>
      </c>
      <c r="I162" s="85" t="e">
        <f aca="false">(AL162+AO162+AP162)</f>
        <v>#VALUE!</v>
      </c>
      <c r="K162" s="85" t="e">
        <f aca="false">MAX(((I162-H162)-AQ162)*AH162*AU162,0)</f>
        <v>#VALUE!</v>
      </c>
      <c r="L162" s="220" t="e">
        <f aca="false">MAX(Q162-K162,0)</f>
        <v>#VALUE!</v>
      </c>
      <c r="M162" s="86"/>
      <c r="N162" s="231" t="e">
        <f aca="false">SQRT(($AX162^2*$AE162+$AW162^2*$AI162)/($AE162+$AI162))</f>
        <v>#VALUE!</v>
      </c>
      <c r="O162" s="231" t="e">
        <f aca="false">SQRT(($AY162^2*$AE162+$AW162^2*$AI162)/($AE162+$AI162))</f>
        <v>#VALUE!</v>
      </c>
      <c r="P162" s="94" t="e">
        <f aca="false">(VLOOKUP(AI162,CorrelationTwo,2)*(AW162^2)*AI162+VLOOKUP(D162,CorrelationOne,$AK$9)*AX162*AY162*AE162)/((AI162+AE162)*O162*N162)</f>
        <v>#VALUE!</v>
      </c>
      <c r="Q162" s="220" t="e">
        <f aca="false">xSPRDOPT(I162,H162,AQ162,0,O162,N162,P162,D162-$G$5,1,0)*AH162*AU162</f>
        <v>#VALUE!</v>
      </c>
      <c r="R162" s="223"/>
      <c r="S162" s="87" t="e">
        <f aca="false">xSPRDOPT(I162,H162,AQ162,AT162,O162,N162,P162,D162-$G$5,1,2)*AF162*F162*AH162</f>
        <v>#VALUE!</v>
      </c>
      <c r="T162" s="87" t="e">
        <f aca="false">xSPRDOPT(I162,H162,AQ162,AT162,O162,N162,P162,D162-$G$5,1,1)*AF162*F162*AH162</f>
        <v>#VALUE!</v>
      </c>
      <c r="U162" s="220"/>
      <c r="V162" s="224" t="e">
        <f aca="false">VLOOKUP($AG162,$AL$4:$AS$15,8)*AH162*AU162</f>
        <v>#VALUE!</v>
      </c>
      <c r="W162" s="224"/>
      <c r="X162" s="225" t="e">
        <f aca="false">((BM162*BC162)+(BL162*BB162))*AH162*F162</f>
        <v>#VALUE!</v>
      </c>
      <c r="Y162" s="225" t="e">
        <f aca="false">($F162*$AH162)*((($BG162/2)*($BC162)^2)+(($BF162/2)*($BB162)^2)+($BH162*$BC162*$BB162))</f>
        <v>#VALUE!</v>
      </c>
      <c r="Z162" s="225" t="e">
        <f aca="false">($BI162*$F162*$AH162*($G$5-$BV$5))/365.25</f>
        <v>#VALUE!</v>
      </c>
      <c r="AA162" s="225" t="e">
        <f aca="false">(($BK162*$BE162)+($BJ162*$BD162))*$F162*$AH162*$AF162</f>
        <v>#VALUE!</v>
      </c>
      <c r="AB162" s="225" t="e">
        <f aca="false">BN162*(AT162-CA162)*F162*AH162</f>
        <v>#VALUE!</v>
      </c>
      <c r="AC162" s="225" t="e">
        <f aca="false">BO162*CB162*F162*AH162*CA162*($G$5-$BV$5)/365.25</f>
        <v>#NAME?</v>
      </c>
      <c r="AE162" s="101" t="n">
        <v>15</v>
      </c>
      <c r="AF162" s="101" t="e">
        <f aca="false">IF(AND(D162&gt;=$G$7,D162&lt;=$G$8),1,0)</f>
        <v>#VALUE!</v>
      </c>
      <c r="AG162" s="101" t="e">
        <f aca="false">MONTH(D162)</f>
        <v>#VALUE!</v>
      </c>
      <c r="AH162" s="101" t="e">
        <f aca="false">(EOMONTH(D162,0)-EOMONTH(D162-DAY(D162),0))*AF162</f>
        <v>#VALUE!</v>
      </c>
      <c r="AI162" s="101" t="e">
        <f aca="false">AI161+AH161</f>
        <v>#VALUE!</v>
      </c>
      <c r="AJ162" s="101" t="e">
        <f aca="false">D162-$BV$5</f>
        <v>#VALUE!</v>
      </c>
      <c r="AK162" s="226" t="e">
        <f aca="false">((AL162+AM162+AN162)/(1-0.03))-(AL162+AM162+AN162)</f>
        <v>#VALUE!</v>
      </c>
      <c r="AL162" s="92" t="e">
        <f aca="false">VLOOKUP($D162,CurveTbl,$AK$4)</f>
        <v>#VALUE!</v>
      </c>
      <c r="AM162" s="227" t="e">
        <f aca="false">VLOOKUP($D162,CurveTbl,$AH$3)</f>
        <v>#VALUE!</v>
      </c>
      <c r="AN162" s="227" t="e">
        <f aca="false">VLOOKUP($D162,CurveTbl,$AH$4)+VLOOKUP($AG162,$AL$3:$AS$15,6)</f>
        <v>#VALUE!</v>
      </c>
      <c r="AO162" s="228" t="e">
        <f aca="false">VLOOKUP($D162,CurveTbl,$AH$5)</f>
        <v>#VALUE!</v>
      </c>
      <c r="AP162" s="227" t="e">
        <f aca="false">VLOOKUP($D162,CurveTbl,$AH$6)+VLOOKUP($AG162,$AL$3:$AS$15,7)</f>
        <v>#VALUE!</v>
      </c>
      <c r="AQ162" s="92" t="e">
        <f aca="false">VLOOKUP($AG162,$AL$4:$AS$15,3)+VLOOKUP($AG162,$AL$4:$AS$15,5)+($AH$10*VLOOKUP(D162,GRITable,2))</f>
        <v>#VALUE!</v>
      </c>
      <c r="AR162" s="93" t="e">
        <f aca="false">VLOOKUP($AG162,$AL$4:$AS$15,4)</f>
        <v>#VALUE!</v>
      </c>
      <c r="AS162" s="92" t="e">
        <f aca="false">(AL162+AM162+AN162)*AR162/(1-AR162)</f>
        <v>#VALUE!</v>
      </c>
      <c r="AT162" s="93" t="e">
        <f aca="false">VLOOKUP(D162,CurveTbl,$AK$6)</f>
        <v>#VALUE!</v>
      </c>
      <c r="AU162" s="93" t="e">
        <f aca="false">(1+$AT162/2)^(-2*($D162-$G$5)/365.25)*$AF162</f>
        <v>#VALUE!</v>
      </c>
      <c r="AV162" s="91" t="e">
        <f aca="false">ROUND(G162*AR162,0)</f>
        <v>#VALUE!</v>
      </c>
      <c r="AW162" s="93" t="e">
        <f aca="false">VLOOKUP($D162,CurveTbl,$AK$8)</f>
        <v>#VALUE!</v>
      </c>
      <c r="AX162" s="93" t="e">
        <f aca="false">VLOOKUP($D162,CurveTbl,$AH$7)</f>
        <v>#VALUE!</v>
      </c>
      <c r="AY162" s="93" t="e">
        <f aca="false">VLOOKUP($D162,CurveTbl,$AH$8)</f>
        <v>#VALUE!</v>
      </c>
      <c r="AZ162" s="93"/>
      <c r="BA162" s="229"/>
      <c r="BB162" s="227" t="e">
        <f aca="false">$H162-$BV162</f>
        <v>#VALUE!</v>
      </c>
      <c r="BC162" s="227" t="e">
        <f aca="false">I162-BW162</f>
        <v>#VALUE!</v>
      </c>
      <c r="BD162" s="93" t="e">
        <f aca="false">N162-BX162</f>
        <v>#VALUE!</v>
      </c>
      <c r="BE162" s="93" t="e">
        <f aca="false">O162-BY162</f>
        <v>#VALUE!</v>
      </c>
      <c r="BF162" s="93" t="e">
        <f aca="false">xSPRDOPT($BW162,$BV162,$CG162,0,$BY162,$BX162,$BZ162,$AJ162,1,4)*$CB162</f>
        <v>#NAME?</v>
      </c>
      <c r="BG162" s="93" t="e">
        <f aca="false">xSPRDOPT($BW162,$BV162,$CG162,0,$BY162,$BX162,$BZ162,$AJ162,1,3)*$CB162</f>
        <v>#NAME?</v>
      </c>
      <c r="BH162" s="93" t="e">
        <f aca="false">IF(OR(BF162&lt;&gt;0,BG162&lt;&gt;0),xSPRDOPT($BW162,$BV162,$CG162,0,$BY162,$BX162,$BZ162,$AJ162,1,12)*$CB162,0)</f>
        <v>#NAME?</v>
      </c>
      <c r="BI162" s="93" t="e">
        <f aca="false">xSPRDOPT($BW162,$BV162,$CG162,2*LN(1+CA162/2),$BY162,$BX162,$BZ162,$AJ162,1,9)</f>
        <v>#NAME?</v>
      </c>
      <c r="BJ162" s="93" t="e">
        <f aca="false">xSPRDOPT($BW162,$BV162,$CG162,0,$BY162,$BX162,$BZ162,$AJ162,1,6)*$CB162</f>
        <v>#NAME?</v>
      </c>
      <c r="BK162" s="93" t="e">
        <f aca="false">xSPRDOPT($BW162,$BV162,$CG162,0,$BY162,$BX162,$BZ162,$AJ162,1,5)*$CB162</f>
        <v>#NAME?</v>
      </c>
      <c r="BL162" s="93" t="e">
        <f aca="false">xSPRDOPT(BW162,BV162,CG162,0,BY162,BX162,BZ162,AJ162,1,2)*CB162</f>
        <v>#NAME?</v>
      </c>
      <c r="BM162" s="93" t="e">
        <f aca="false">xSPRDOPT(BW162,BV162,CG162,0,BY162,BX162,BZ162,AJ162,1,1)*CB162</f>
        <v>#NAME?</v>
      </c>
      <c r="BN162" s="93" t="e">
        <f aca="false">IF(AH162&lt;&gt;0,xSPRDOPT($BW162,$BV162,$CG162,2*LN(1+CA162/2),$BY162,$BX162,$BZ162,$AJ162,1,8)+(AJ162/365.25)*CH162/AH162,0)</f>
        <v>#VALUE!</v>
      </c>
      <c r="BO162" s="93" t="e">
        <f aca="false">xSPRDOPT($BW162,$BV162,$CG162,0,$BY162,$BX162,$BZ162,$AJ162,1,0)</f>
        <v>#NAME?</v>
      </c>
      <c r="BP162" s="93"/>
      <c r="BQ162" s="93"/>
      <c r="BR162" s="93"/>
      <c r="BS162" s="101" t="e">
        <f aca="false">G162*AF162*AH162</f>
        <v>#VALUE!</v>
      </c>
      <c r="BV162" s="230" t="n">
        <v>4.40214035809837</v>
      </c>
      <c r="BW162" s="92" t="n">
        <v>4.4155</v>
      </c>
      <c r="BX162" s="93" t="n">
        <v>0.628251079270582</v>
      </c>
      <c r="BY162" s="93" t="n">
        <v>0.621945092170055</v>
      </c>
      <c r="BZ162" s="93" t="n">
        <v>0.99287864325662</v>
      </c>
      <c r="CA162" s="93" t="n">
        <v>0.068263969545907</v>
      </c>
      <c r="CB162" s="93" t="n">
        <v>0.987217950295506</v>
      </c>
      <c r="CC162" s="227" t="n">
        <v>-0.03</v>
      </c>
      <c r="CD162" s="227" t="n">
        <v>0.06</v>
      </c>
      <c r="CE162" s="227" t="n">
        <v>0.175</v>
      </c>
      <c r="CF162" s="227" t="n">
        <v>-0.0075</v>
      </c>
      <c r="CG162" s="227" t="n">
        <v>0.0192</v>
      </c>
      <c r="CH162" s="227" t="n">
        <v>3.06531173566755</v>
      </c>
      <c r="CI162" s="82" t="n">
        <v>4.248</v>
      </c>
    </row>
    <row r="163" customFormat="false" ht="12.75" hidden="false" customHeight="false" outlineLevel="0" collapsed="false">
      <c r="D163" s="83" t="e">
        <f aca="false">D162+AH162</f>
        <v>#VALUE!</v>
      </c>
      <c r="F163" s="84" t="e">
        <f aca="false">VLOOKUP(AG163,$AL$4:$AS$15,2)</f>
        <v>#VALUE!</v>
      </c>
      <c r="G163" s="84" t="e">
        <f aca="false">F163*$AU163</f>
        <v>#VALUE!</v>
      </c>
      <c r="H163" s="85" t="e">
        <f aca="false">(AL163+AM163+AN163)/(1-(AR163))</f>
        <v>#VALUE!</v>
      </c>
      <c r="I163" s="85" t="e">
        <f aca="false">(AL163+AO163+AP163)</f>
        <v>#VALUE!</v>
      </c>
      <c r="K163" s="85" t="e">
        <f aca="false">MAX(((I163-H163)-AQ163)*AH163*AU163,0)</f>
        <v>#VALUE!</v>
      </c>
      <c r="L163" s="220" t="e">
        <f aca="false">MAX(Q163-K163,0)</f>
        <v>#VALUE!</v>
      </c>
      <c r="M163" s="86"/>
      <c r="N163" s="231" t="e">
        <f aca="false">SQRT(($AX163^2*$AE163+$AW163^2*$AI163)/($AE163+$AI163))</f>
        <v>#VALUE!</v>
      </c>
      <c r="O163" s="231" t="e">
        <f aca="false">SQRT(($AY163^2*$AE163+$AW163^2*$AI163)/($AE163+$AI163))</f>
        <v>#VALUE!</v>
      </c>
      <c r="P163" s="94" t="e">
        <f aca="false">(VLOOKUP(AI163,CorrelationTwo,2)*(AW163^2)*AI163+VLOOKUP(D163,CorrelationOne,$AK$9)*AX163*AY163*AE163)/((AI163+AE163)*O163*N163)</f>
        <v>#VALUE!</v>
      </c>
      <c r="Q163" s="220" t="e">
        <f aca="false">xSPRDOPT(I163,H163,AQ163,0,O163,N163,P163,D163-$G$5,1,0)*AH163*AU163</f>
        <v>#VALUE!</v>
      </c>
      <c r="R163" s="223"/>
      <c r="S163" s="87" t="e">
        <f aca="false">xSPRDOPT(I163,H163,AQ163,AT163,O163,N163,P163,D163-$G$5,1,2)*AF163*F163*AH163</f>
        <v>#VALUE!</v>
      </c>
      <c r="T163" s="87" t="e">
        <f aca="false">xSPRDOPT(I163,H163,AQ163,AT163,O163,N163,P163,D163-$G$5,1,1)*AF163*F163*AH163</f>
        <v>#VALUE!</v>
      </c>
      <c r="U163" s="220"/>
      <c r="V163" s="224" t="e">
        <f aca="false">VLOOKUP($AG163,$AL$4:$AS$15,8)*AH163*AU163</f>
        <v>#VALUE!</v>
      </c>
      <c r="W163" s="224"/>
      <c r="X163" s="225" t="e">
        <f aca="false">((BM163*BC163)+(BL163*BB163))*AH163*F163</f>
        <v>#VALUE!</v>
      </c>
      <c r="Y163" s="225" t="e">
        <f aca="false">($F163*$AH163)*((($BG163/2)*($BC163)^2)+(($BF163/2)*($BB163)^2)+($BH163*$BC163*$BB163))</f>
        <v>#VALUE!</v>
      </c>
      <c r="Z163" s="225" t="e">
        <f aca="false">($BI163*$F163*$AH163*($G$5-$BV$5))/365.25</f>
        <v>#VALUE!</v>
      </c>
      <c r="AA163" s="225" t="e">
        <f aca="false">(($BK163*$BE163)+($BJ163*$BD163))*$F163*$AH163*$AF163</f>
        <v>#VALUE!</v>
      </c>
      <c r="AB163" s="225" t="e">
        <f aca="false">BN163*(AT163-CA163)*F163*AH163</f>
        <v>#VALUE!</v>
      </c>
      <c r="AC163" s="225" t="e">
        <f aca="false">BO163*CB163*F163*AH163*CA163*($G$5-$BV$5)/365.25</f>
        <v>#NAME?</v>
      </c>
      <c r="AE163" s="101" t="n">
        <v>15</v>
      </c>
      <c r="AF163" s="101" t="e">
        <f aca="false">IF(AND(D163&gt;=$G$7,D163&lt;=$G$8),1,0)</f>
        <v>#VALUE!</v>
      </c>
      <c r="AG163" s="101" t="e">
        <f aca="false">MONTH(D163)</f>
        <v>#VALUE!</v>
      </c>
      <c r="AH163" s="101" t="e">
        <f aca="false">(EOMONTH(D163,0)-EOMONTH(D163-DAY(D163),0))*AF163</f>
        <v>#VALUE!</v>
      </c>
      <c r="AI163" s="101" t="e">
        <f aca="false">AI162+AH162</f>
        <v>#VALUE!</v>
      </c>
      <c r="AJ163" s="101" t="e">
        <f aca="false">D163-$BV$5</f>
        <v>#VALUE!</v>
      </c>
      <c r="AK163" s="226" t="e">
        <f aca="false">((AL163+AM163+AN163)/(1-0.03))-(AL163+AM163+AN163)</f>
        <v>#VALUE!</v>
      </c>
      <c r="AL163" s="92" t="e">
        <f aca="false">VLOOKUP($D163,CurveTbl,$AK$4)</f>
        <v>#VALUE!</v>
      </c>
      <c r="AM163" s="227" t="e">
        <f aca="false">VLOOKUP($D163,CurveTbl,$AH$3)</f>
        <v>#VALUE!</v>
      </c>
      <c r="AN163" s="227" t="e">
        <f aca="false">VLOOKUP($D163,CurveTbl,$AH$4)+VLOOKUP($AG163,$AL$3:$AS$15,6)</f>
        <v>#VALUE!</v>
      </c>
      <c r="AO163" s="228" t="e">
        <f aca="false">VLOOKUP($D163,CurveTbl,$AH$5)</f>
        <v>#VALUE!</v>
      </c>
      <c r="AP163" s="227" t="e">
        <f aca="false">VLOOKUP($D163,CurveTbl,$AH$6)+VLOOKUP($AG163,$AL$3:$AS$15,7)</f>
        <v>#VALUE!</v>
      </c>
      <c r="AQ163" s="92" t="e">
        <f aca="false">VLOOKUP($AG163,$AL$4:$AS$15,3)+VLOOKUP($AG163,$AL$4:$AS$15,5)+($AH$10*VLOOKUP(D163,GRITable,2))</f>
        <v>#VALUE!</v>
      </c>
      <c r="AR163" s="93" t="e">
        <f aca="false">VLOOKUP($AG163,$AL$4:$AS$15,4)</f>
        <v>#VALUE!</v>
      </c>
      <c r="AS163" s="92" t="e">
        <f aca="false">(AL163+AM163+AN163)*AR163/(1-AR163)</f>
        <v>#VALUE!</v>
      </c>
      <c r="AT163" s="93" t="e">
        <f aca="false">VLOOKUP(D163,CurveTbl,$AK$6)</f>
        <v>#VALUE!</v>
      </c>
      <c r="AU163" s="93" t="e">
        <f aca="false">(1+$AT163/2)^(-2*($D163-$G$5)/365.25)*$AF163</f>
        <v>#VALUE!</v>
      </c>
      <c r="AV163" s="91" t="e">
        <f aca="false">ROUND(G163*AR163,0)</f>
        <v>#VALUE!</v>
      </c>
      <c r="AW163" s="93" t="e">
        <f aca="false">VLOOKUP($D163,CurveTbl,$AK$8)</f>
        <v>#VALUE!</v>
      </c>
      <c r="AX163" s="93" t="e">
        <f aca="false">VLOOKUP($D163,CurveTbl,$AH$7)</f>
        <v>#VALUE!</v>
      </c>
      <c r="AY163" s="93" t="e">
        <f aca="false">VLOOKUP($D163,CurveTbl,$AH$8)</f>
        <v>#VALUE!</v>
      </c>
      <c r="AZ163" s="93"/>
      <c r="BA163" s="229"/>
      <c r="BB163" s="227" t="e">
        <f aca="false">$H163-$BV163</f>
        <v>#VALUE!</v>
      </c>
      <c r="BC163" s="227" t="e">
        <f aca="false">I163-BW163</f>
        <v>#VALUE!</v>
      </c>
      <c r="BD163" s="93" t="e">
        <f aca="false">N163-BX163</f>
        <v>#VALUE!</v>
      </c>
      <c r="BE163" s="93" t="e">
        <f aca="false">O163-BY163</f>
        <v>#VALUE!</v>
      </c>
      <c r="BF163" s="93" t="e">
        <f aca="false">xSPRDOPT($BW163,$BV163,$CG163,0,$BY163,$BX163,$BZ163,$AJ163,1,4)*$CB163</f>
        <v>#NAME?</v>
      </c>
      <c r="BG163" s="93" t="e">
        <f aca="false">xSPRDOPT($BW163,$BV163,$CG163,0,$BY163,$BX163,$BZ163,$AJ163,1,3)*$CB163</f>
        <v>#NAME?</v>
      </c>
      <c r="BH163" s="93" t="e">
        <f aca="false">IF(OR(BF163&lt;&gt;0,BG163&lt;&gt;0),xSPRDOPT($BW163,$BV163,$CG163,0,$BY163,$BX163,$BZ163,$AJ163,1,12)*$CB163,0)</f>
        <v>#NAME?</v>
      </c>
      <c r="BI163" s="93" t="e">
        <f aca="false">xSPRDOPT($BW163,$BV163,$CG163,2*LN(1+CA163/2),$BY163,$BX163,$BZ163,$AJ163,1,9)</f>
        <v>#NAME?</v>
      </c>
      <c r="BJ163" s="93" t="e">
        <f aca="false">xSPRDOPT($BW163,$BV163,$CG163,0,$BY163,$BX163,$BZ163,$AJ163,1,6)*$CB163</f>
        <v>#NAME?</v>
      </c>
      <c r="BK163" s="93" t="e">
        <f aca="false">xSPRDOPT($BW163,$BV163,$CG163,0,$BY163,$BX163,$BZ163,$AJ163,1,5)*$CB163</f>
        <v>#NAME?</v>
      </c>
      <c r="BL163" s="93" t="e">
        <f aca="false">xSPRDOPT(BW163,BV163,CG163,0,BY163,BX163,BZ163,AJ163,1,2)*CB163</f>
        <v>#NAME?</v>
      </c>
      <c r="BM163" s="93" t="e">
        <f aca="false">xSPRDOPT(BW163,BV163,CG163,0,BY163,BX163,BZ163,AJ163,1,1)*CB163</f>
        <v>#NAME?</v>
      </c>
      <c r="BN163" s="93" t="e">
        <f aca="false">IF(AH163&lt;&gt;0,xSPRDOPT($BW163,$BV163,$CG163,2*LN(1+CA163/2),$BY163,$BX163,$BZ163,$AJ163,1,8)+(AJ163/365.25)*CH163/AH163,0)</f>
        <v>#VALUE!</v>
      </c>
      <c r="BO163" s="93" t="e">
        <f aca="false">xSPRDOPT($BW163,$BV163,$CG163,0,$BY163,$BX163,$BZ163,$AJ163,1,0)</f>
        <v>#NAME?</v>
      </c>
      <c r="BP163" s="93"/>
      <c r="BQ163" s="93"/>
      <c r="BR163" s="93"/>
      <c r="BS163" s="101" t="e">
        <f aca="false">G163*AF163*AH163</f>
        <v>#VALUE!</v>
      </c>
      <c r="BV163" s="230" t="n">
        <v>4.40214035809837</v>
      </c>
      <c r="BW163" s="92" t="n">
        <v>4.4155</v>
      </c>
      <c r="BX163" s="93" t="n">
        <v>0.628251079270582</v>
      </c>
      <c r="BY163" s="93" t="n">
        <v>0.621945092170055</v>
      </c>
      <c r="BZ163" s="93" t="n">
        <v>0.99287864325662</v>
      </c>
      <c r="CA163" s="93" t="n">
        <v>0.068263969545907</v>
      </c>
      <c r="CB163" s="93" t="n">
        <v>0.987217950295506</v>
      </c>
      <c r="CC163" s="227" t="n">
        <v>-0.03</v>
      </c>
      <c r="CD163" s="227" t="n">
        <v>0.06</v>
      </c>
      <c r="CE163" s="227" t="n">
        <v>0.175</v>
      </c>
      <c r="CF163" s="227" t="n">
        <v>-0.0075</v>
      </c>
      <c r="CG163" s="227" t="n">
        <v>0.0192</v>
      </c>
      <c r="CH163" s="227" t="n">
        <v>3.06531173566755</v>
      </c>
      <c r="CI163" s="82" t="n">
        <v>4.248</v>
      </c>
    </row>
    <row r="164" customFormat="false" ht="12.75" hidden="false" customHeight="false" outlineLevel="0" collapsed="false">
      <c r="D164" s="83" t="e">
        <f aca="false">D163+AH163</f>
        <v>#VALUE!</v>
      </c>
      <c r="F164" s="84" t="e">
        <f aca="false">VLOOKUP(AG164,$AL$4:$AS$15,2)</f>
        <v>#VALUE!</v>
      </c>
      <c r="G164" s="84" t="e">
        <f aca="false">F164*$AU164</f>
        <v>#VALUE!</v>
      </c>
      <c r="H164" s="85" t="e">
        <f aca="false">(AL164+AM164+AN164)/(1-(AR164))</f>
        <v>#VALUE!</v>
      </c>
      <c r="I164" s="85" t="e">
        <f aca="false">(AL164+AO164+AP164)</f>
        <v>#VALUE!</v>
      </c>
      <c r="K164" s="85" t="e">
        <f aca="false">MAX(((I164-H164)-AQ164)*AH164*AU164,0)</f>
        <v>#VALUE!</v>
      </c>
      <c r="L164" s="220" t="e">
        <f aca="false">MAX(Q164-K164,0)</f>
        <v>#VALUE!</v>
      </c>
      <c r="M164" s="86"/>
      <c r="N164" s="231" t="e">
        <f aca="false">SQRT(($AX164^2*$AE164+$AW164^2*$AI164)/($AE164+$AI164))</f>
        <v>#VALUE!</v>
      </c>
      <c r="O164" s="231" t="e">
        <f aca="false">SQRT(($AY164^2*$AE164+$AW164^2*$AI164)/($AE164+$AI164))</f>
        <v>#VALUE!</v>
      </c>
      <c r="P164" s="94" t="e">
        <f aca="false">(VLOOKUP(AI164,CorrelationTwo,2)*(AW164^2)*AI164+VLOOKUP(D164,CorrelationOne,$AK$9)*AX164*AY164*AE164)/((AI164+AE164)*O164*N164)</f>
        <v>#VALUE!</v>
      </c>
      <c r="Q164" s="220" t="e">
        <f aca="false">xSPRDOPT(I164,H164,AQ164,0,O164,N164,P164,D164-$G$5,1,0)*AH164*AU164</f>
        <v>#VALUE!</v>
      </c>
      <c r="R164" s="223"/>
      <c r="S164" s="87" t="e">
        <f aca="false">xSPRDOPT(I164,H164,AQ164,AT164,O164,N164,P164,D164-$G$5,1,2)*AF164*F164*AH164</f>
        <v>#VALUE!</v>
      </c>
      <c r="T164" s="87" t="e">
        <f aca="false">xSPRDOPT(I164,H164,AQ164,AT164,O164,N164,P164,D164-$G$5,1,1)*AF164*F164*AH164</f>
        <v>#VALUE!</v>
      </c>
      <c r="U164" s="220"/>
      <c r="V164" s="224" t="e">
        <f aca="false">VLOOKUP($AG164,$AL$4:$AS$15,8)*AH164*AU164</f>
        <v>#VALUE!</v>
      </c>
      <c r="W164" s="224"/>
      <c r="X164" s="225" t="e">
        <f aca="false">((BM164*BC164)+(BL164*BB164))*AH164*F164</f>
        <v>#VALUE!</v>
      </c>
      <c r="Y164" s="225" t="e">
        <f aca="false">($F164*$AH164)*((($BG164/2)*($BC164)^2)+(($BF164/2)*($BB164)^2)+($BH164*$BC164*$BB164))</f>
        <v>#VALUE!</v>
      </c>
      <c r="Z164" s="225" t="e">
        <f aca="false">($BI164*$F164*$AH164*($G$5-$BV$5))/365.25</f>
        <v>#VALUE!</v>
      </c>
      <c r="AA164" s="225" t="e">
        <f aca="false">(($BK164*$BE164)+($BJ164*$BD164))*$F164*$AH164*$AF164</f>
        <v>#VALUE!</v>
      </c>
      <c r="AB164" s="225" t="e">
        <f aca="false">BN164*(AT164-CA164)*F164*AH164</f>
        <v>#VALUE!</v>
      </c>
      <c r="AC164" s="225" t="e">
        <f aca="false">BO164*CB164*F164*AH164*CA164*($G$5-$BV$5)/365.25</f>
        <v>#NAME?</v>
      </c>
      <c r="AE164" s="101" t="n">
        <v>15</v>
      </c>
      <c r="AF164" s="101" t="e">
        <f aca="false">IF(AND(D164&gt;=$G$7,D164&lt;=$G$8),1,0)</f>
        <v>#VALUE!</v>
      </c>
      <c r="AG164" s="101" t="e">
        <f aca="false">MONTH(D164)</f>
        <v>#VALUE!</v>
      </c>
      <c r="AH164" s="101" t="e">
        <f aca="false">(EOMONTH(D164,0)-EOMONTH(D164-DAY(D164),0))*AF164</f>
        <v>#VALUE!</v>
      </c>
      <c r="AI164" s="101" t="e">
        <f aca="false">AI163+AH163</f>
        <v>#VALUE!</v>
      </c>
      <c r="AJ164" s="101" t="e">
        <f aca="false">D164-$BV$5</f>
        <v>#VALUE!</v>
      </c>
      <c r="AK164" s="226" t="e">
        <f aca="false">((AL164+AM164+AN164)/(1-0.03))-(AL164+AM164+AN164)</f>
        <v>#VALUE!</v>
      </c>
      <c r="AL164" s="92" t="e">
        <f aca="false">VLOOKUP($D164,CurveTbl,$AK$4)</f>
        <v>#VALUE!</v>
      </c>
      <c r="AM164" s="227" t="e">
        <f aca="false">VLOOKUP($D164,CurveTbl,$AH$3)</f>
        <v>#VALUE!</v>
      </c>
      <c r="AN164" s="227" t="e">
        <f aca="false">VLOOKUP($D164,CurveTbl,$AH$4)+VLOOKUP($AG164,$AL$3:$AS$15,6)</f>
        <v>#VALUE!</v>
      </c>
      <c r="AO164" s="228" t="e">
        <f aca="false">VLOOKUP($D164,CurveTbl,$AH$5)</f>
        <v>#VALUE!</v>
      </c>
      <c r="AP164" s="227" t="e">
        <f aca="false">VLOOKUP($D164,CurveTbl,$AH$6)+VLOOKUP($AG164,$AL$3:$AS$15,7)</f>
        <v>#VALUE!</v>
      </c>
      <c r="AQ164" s="92" t="e">
        <f aca="false">VLOOKUP($AG164,$AL$4:$AS$15,3)+VLOOKUP($AG164,$AL$4:$AS$15,5)+($AH$10*VLOOKUP(D164,GRITable,2))</f>
        <v>#VALUE!</v>
      </c>
      <c r="AR164" s="93" t="e">
        <f aca="false">VLOOKUP($AG164,$AL$4:$AS$15,4)</f>
        <v>#VALUE!</v>
      </c>
      <c r="AS164" s="92" t="e">
        <f aca="false">(AL164+AM164+AN164)*AR164/(1-AR164)</f>
        <v>#VALUE!</v>
      </c>
      <c r="AT164" s="93" t="e">
        <f aca="false">VLOOKUP(D164,CurveTbl,$AK$6)</f>
        <v>#VALUE!</v>
      </c>
      <c r="AU164" s="93" t="e">
        <f aca="false">(1+$AT164/2)^(-2*($D164-$G$5)/365.25)*$AF164</f>
        <v>#VALUE!</v>
      </c>
      <c r="AV164" s="91" t="e">
        <f aca="false">ROUND(G164*AR164,0)</f>
        <v>#VALUE!</v>
      </c>
      <c r="AW164" s="93" t="e">
        <f aca="false">VLOOKUP($D164,CurveTbl,$AK$8)</f>
        <v>#VALUE!</v>
      </c>
      <c r="AX164" s="93" t="e">
        <f aca="false">VLOOKUP($D164,CurveTbl,$AH$7)</f>
        <v>#VALUE!</v>
      </c>
      <c r="AY164" s="93" t="e">
        <f aca="false">VLOOKUP($D164,CurveTbl,$AH$8)</f>
        <v>#VALUE!</v>
      </c>
      <c r="AZ164" s="93"/>
      <c r="BA164" s="229"/>
      <c r="BB164" s="227" t="e">
        <f aca="false">$H164-$BV164</f>
        <v>#VALUE!</v>
      </c>
      <c r="BC164" s="227" t="e">
        <f aca="false">I164-BW164</f>
        <v>#VALUE!</v>
      </c>
      <c r="BD164" s="93" t="e">
        <f aca="false">N164-BX164</f>
        <v>#VALUE!</v>
      </c>
      <c r="BE164" s="93" t="e">
        <f aca="false">O164-BY164</f>
        <v>#VALUE!</v>
      </c>
      <c r="BF164" s="93" t="e">
        <f aca="false">xSPRDOPT($BW164,$BV164,$CG164,0,$BY164,$BX164,$BZ164,$AJ164,1,4)*$CB164</f>
        <v>#NAME?</v>
      </c>
      <c r="BG164" s="93" t="e">
        <f aca="false">xSPRDOPT($BW164,$BV164,$CG164,0,$BY164,$BX164,$BZ164,$AJ164,1,3)*$CB164</f>
        <v>#NAME?</v>
      </c>
      <c r="BH164" s="93" t="e">
        <f aca="false">IF(OR(BF164&lt;&gt;0,BG164&lt;&gt;0),xSPRDOPT($BW164,$BV164,$CG164,0,$BY164,$BX164,$BZ164,$AJ164,1,12)*$CB164,0)</f>
        <v>#NAME?</v>
      </c>
      <c r="BI164" s="93" t="e">
        <f aca="false">xSPRDOPT($BW164,$BV164,$CG164,2*LN(1+CA164/2),$BY164,$BX164,$BZ164,$AJ164,1,9)</f>
        <v>#NAME?</v>
      </c>
      <c r="BJ164" s="93" t="e">
        <f aca="false">xSPRDOPT($BW164,$BV164,$CG164,0,$BY164,$BX164,$BZ164,$AJ164,1,6)*$CB164</f>
        <v>#NAME?</v>
      </c>
      <c r="BK164" s="93" t="e">
        <f aca="false">xSPRDOPT($BW164,$BV164,$CG164,0,$BY164,$BX164,$BZ164,$AJ164,1,5)*$CB164</f>
        <v>#NAME?</v>
      </c>
      <c r="BL164" s="93" t="e">
        <f aca="false">xSPRDOPT(BW164,BV164,CG164,0,BY164,BX164,BZ164,AJ164,1,2)*CB164</f>
        <v>#NAME?</v>
      </c>
      <c r="BM164" s="93" t="e">
        <f aca="false">xSPRDOPT(BW164,BV164,CG164,0,BY164,BX164,BZ164,AJ164,1,1)*CB164</f>
        <v>#NAME?</v>
      </c>
      <c r="BN164" s="93" t="e">
        <f aca="false">IF(AH164&lt;&gt;0,xSPRDOPT($BW164,$BV164,$CG164,2*LN(1+CA164/2),$BY164,$BX164,$BZ164,$AJ164,1,8)+(AJ164/365.25)*CH164/AH164,0)</f>
        <v>#VALUE!</v>
      </c>
      <c r="BO164" s="93" t="e">
        <f aca="false">xSPRDOPT($BW164,$BV164,$CG164,0,$BY164,$BX164,$BZ164,$AJ164,1,0)</f>
        <v>#NAME?</v>
      </c>
      <c r="BP164" s="93"/>
      <c r="BQ164" s="93"/>
      <c r="BR164" s="93"/>
      <c r="BS164" s="101" t="e">
        <f aca="false">G164*AF164*AH164</f>
        <v>#VALUE!</v>
      </c>
      <c r="BV164" s="230" t="n">
        <v>4.40214035809837</v>
      </c>
      <c r="BW164" s="92" t="n">
        <v>4.4155</v>
      </c>
      <c r="BX164" s="93" t="n">
        <v>0.628251079270582</v>
      </c>
      <c r="BY164" s="93" t="n">
        <v>0.621945092170055</v>
      </c>
      <c r="BZ164" s="93" t="n">
        <v>0.99287864325662</v>
      </c>
      <c r="CA164" s="93" t="n">
        <v>0.068263969545907</v>
      </c>
      <c r="CB164" s="93" t="n">
        <v>0.987217950295506</v>
      </c>
      <c r="CC164" s="227" t="n">
        <v>-0.03</v>
      </c>
      <c r="CD164" s="227" t="n">
        <v>0.06</v>
      </c>
      <c r="CE164" s="227" t="n">
        <v>0.175</v>
      </c>
      <c r="CF164" s="227" t="n">
        <v>-0.0075</v>
      </c>
      <c r="CG164" s="227" t="n">
        <v>0.0192</v>
      </c>
      <c r="CH164" s="227" t="n">
        <v>3.06531173566755</v>
      </c>
      <c r="CI164" s="82" t="n">
        <v>4.248</v>
      </c>
    </row>
    <row r="165" customFormat="false" ht="12.75" hidden="false" customHeight="false" outlineLevel="0" collapsed="false">
      <c r="D165" s="83" t="e">
        <f aca="false">D164+AH164</f>
        <v>#VALUE!</v>
      </c>
      <c r="F165" s="84" t="e">
        <f aca="false">VLOOKUP(AG165,$AL$4:$AS$15,2)</f>
        <v>#VALUE!</v>
      </c>
      <c r="G165" s="84" t="e">
        <f aca="false">F165*$AU165</f>
        <v>#VALUE!</v>
      </c>
      <c r="H165" s="85" t="e">
        <f aca="false">(AL165+AM165+AN165)/(1-(AR165))</f>
        <v>#VALUE!</v>
      </c>
      <c r="I165" s="85" t="e">
        <f aca="false">(AL165+AO165+AP165)</f>
        <v>#VALUE!</v>
      </c>
      <c r="K165" s="85" t="e">
        <f aca="false">MAX(((I165-H165)-AQ165)*AH165*AU165,0)</f>
        <v>#VALUE!</v>
      </c>
      <c r="L165" s="220" t="e">
        <f aca="false">MAX(Q165-K165,0)</f>
        <v>#VALUE!</v>
      </c>
      <c r="M165" s="86"/>
      <c r="N165" s="231" t="e">
        <f aca="false">SQRT(($AX165^2*$AE165+$AW165^2*$AI165)/($AE165+$AI165))</f>
        <v>#VALUE!</v>
      </c>
      <c r="O165" s="231" t="e">
        <f aca="false">SQRT(($AY165^2*$AE165+$AW165^2*$AI165)/($AE165+$AI165))</f>
        <v>#VALUE!</v>
      </c>
      <c r="P165" s="94" t="e">
        <f aca="false">(VLOOKUP(AI165,CorrelationTwo,2)*(AW165^2)*AI165+VLOOKUP(D165,CorrelationOne,$AK$9)*AX165*AY165*AE165)/((AI165+AE165)*O165*N165)</f>
        <v>#VALUE!</v>
      </c>
      <c r="Q165" s="220" t="e">
        <f aca="false">xSPRDOPT(I165,H165,AQ165,0,O165,N165,P165,D165-$G$5,1,0)*AH165*AU165</f>
        <v>#VALUE!</v>
      </c>
      <c r="R165" s="223"/>
      <c r="S165" s="87" t="e">
        <f aca="false">xSPRDOPT(I165,H165,AQ165,AT165,O165,N165,P165,D165-$G$5,1,2)*AF165*F165*AH165</f>
        <v>#VALUE!</v>
      </c>
      <c r="T165" s="87" t="e">
        <f aca="false">xSPRDOPT(I165,H165,AQ165,AT165,O165,N165,P165,D165-$G$5,1,1)*AF165*F165*AH165</f>
        <v>#VALUE!</v>
      </c>
      <c r="U165" s="220"/>
      <c r="V165" s="224" t="e">
        <f aca="false">VLOOKUP($AG165,$AL$4:$AS$15,8)*AH165*AU165</f>
        <v>#VALUE!</v>
      </c>
      <c r="W165" s="224"/>
      <c r="X165" s="225" t="e">
        <f aca="false">((BM165*BC165)+(BL165*BB165))*AH165*F165</f>
        <v>#VALUE!</v>
      </c>
      <c r="Y165" s="225" t="e">
        <f aca="false">($F165*$AH165)*((($BG165/2)*($BC165)^2)+(($BF165/2)*($BB165)^2)+($BH165*$BC165*$BB165))</f>
        <v>#VALUE!</v>
      </c>
      <c r="Z165" s="225" t="e">
        <f aca="false">($BI165*$F165*$AH165*($G$5-$BV$5))/365.25</f>
        <v>#VALUE!</v>
      </c>
      <c r="AA165" s="225" t="e">
        <f aca="false">(($BK165*$BE165)+($BJ165*$BD165))*$F165*$AH165*$AF165</f>
        <v>#VALUE!</v>
      </c>
      <c r="AB165" s="225" t="e">
        <f aca="false">BN165*(AT165-CA165)*F165*AH165</f>
        <v>#VALUE!</v>
      </c>
      <c r="AC165" s="225" t="e">
        <f aca="false">BO165*CB165*F165*AH165*CA165*($G$5-$BV$5)/365.25</f>
        <v>#NAME?</v>
      </c>
      <c r="AE165" s="101" t="n">
        <v>15</v>
      </c>
      <c r="AF165" s="101" t="e">
        <f aca="false">IF(AND(D165&gt;=$G$7,D165&lt;=$G$8),1,0)</f>
        <v>#VALUE!</v>
      </c>
      <c r="AG165" s="101" t="e">
        <f aca="false">MONTH(D165)</f>
        <v>#VALUE!</v>
      </c>
      <c r="AH165" s="101" t="e">
        <f aca="false">(EOMONTH(D165,0)-EOMONTH(D165-DAY(D165),0))*AF165</f>
        <v>#VALUE!</v>
      </c>
      <c r="AI165" s="101" t="e">
        <f aca="false">AI164+AH164</f>
        <v>#VALUE!</v>
      </c>
      <c r="AJ165" s="101" t="e">
        <f aca="false">D165-$BV$5</f>
        <v>#VALUE!</v>
      </c>
      <c r="AK165" s="226" t="e">
        <f aca="false">((AL165+AM165+AN165)/(1-0.03))-(AL165+AM165+AN165)</f>
        <v>#VALUE!</v>
      </c>
      <c r="AL165" s="92" t="e">
        <f aca="false">VLOOKUP($D165,CurveTbl,$AK$4)</f>
        <v>#VALUE!</v>
      </c>
      <c r="AM165" s="227" t="e">
        <f aca="false">VLOOKUP($D165,CurveTbl,$AH$3)</f>
        <v>#VALUE!</v>
      </c>
      <c r="AN165" s="227" t="e">
        <f aca="false">VLOOKUP($D165,CurveTbl,$AH$4)+VLOOKUP($AG165,$AL$3:$AS$15,6)</f>
        <v>#VALUE!</v>
      </c>
      <c r="AO165" s="228" t="e">
        <f aca="false">VLOOKUP($D165,CurveTbl,$AH$5)</f>
        <v>#VALUE!</v>
      </c>
      <c r="AP165" s="227" t="e">
        <f aca="false">VLOOKUP($D165,CurveTbl,$AH$6)+VLOOKUP($AG165,$AL$3:$AS$15,7)</f>
        <v>#VALUE!</v>
      </c>
      <c r="AQ165" s="92" t="e">
        <f aca="false">VLOOKUP($AG165,$AL$4:$AS$15,3)+VLOOKUP($AG165,$AL$4:$AS$15,5)+($AH$10*VLOOKUP(D165,GRITable,2))</f>
        <v>#VALUE!</v>
      </c>
      <c r="AR165" s="93" t="e">
        <f aca="false">VLOOKUP($AG165,$AL$4:$AS$15,4)</f>
        <v>#VALUE!</v>
      </c>
      <c r="AS165" s="92" t="e">
        <f aca="false">(AL165+AM165+AN165)*AR165/(1-AR165)</f>
        <v>#VALUE!</v>
      </c>
      <c r="AT165" s="93" t="e">
        <f aca="false">VLOOKUP(D165,CurveTbl,$AK$6)</f>
        <v>#VALUE!</v>
      </c>
      <c r="AU165" s="93" t="e">
        <f aca="false">(1+$AT165/2)^(-2*($D165-$G$5)/365.25)*$AF165</f>
        <v>#VALUE!</v>
      </c>
      <c r="AV165" s="91" t="e">
        <f aca="false">ROUND(G165*AR165,0)</f>
        <v>#VALUE!</v>
      </c>
      <c r="AW165" s="93" t="e">
        <f aca="false">VLOOKUP($D165,CurveTbl,$AK$8)</f>
        <v>#VALUE!</v>
      </c>
      <c r="AX165" s="93" t="e">
        <f aca="false">VLOOKUP($D165,CurveTbl,$AH$7)</f>
        <v>#VALUE!</v>
      </c>
      <c r="AY165" s="93" t="e">
        <f aca="false">VLOOKUP($D165,CurveTbl,$AH$8)</f>
        <v>#VALUE!</v>
      </c>
      <c r="AZ165" s="93"/>
      <c r="BA165" s="229"/>
      <c r="BB165" s="227" t="e">
        <f aca="false">$H165-$BV165</f>
        <v>#VALUE!</v>
      </c>
      <c r="BC165" s="227" t="e">
        <f aca="false">I165-BW165</f>
        <v>#VALUE!</v>
      </c>
      <c r="BD165" s="93" t="e">
        <f aca="false">N165-BX165</f>
        <v>#VALUE!</v>
      </c>
      <c r="BE165" s="93" t="e">
        <f aca="false">O165-BY165</f>
        <v>#VALUE!</v>
      </c>
      <c r="BF165" s="93" t="e">
        <f aca="false">xSPRDOPT($BW165,$BV165,$CG165,0,$BY165,$BX165,$BZ165,$AJ165,1,4)*$CB165</f>
        <v>#NAME?</v>
      </c>
      <c r="BG165" s="93" t="e">
        <f aca="false">xSPRDOPT($BW165,$BV165,$CG165,0,$BY165,$BX165,$BZ165,$AJ165,1,3)*$CB165</f>
        <v>#NAME?</v>
      </c>
      <c r="BH165" s="93" t="e">
        <f aca="false">IF(OR(BF165&lt;&gt;0,BG165&lt;&gt;0),xSPRDOPT($BW165,$BV165,$CG165,0,$BY165,$BX165,$BZ165,$AJ165,1,12)*$CB165,0)</f>
        <v>#NAME?</v>
      </c>
      <c r="BI165" s="93" t="e">
        <f aca="false">xSPRDOPT($BW165,$BV165,$CG165,2*LN(1+CA165/2),$BY165,$BX165,$BZ165,$AJ165,1,9)</f>
        <v>#NAME?</v>
      </c>
      <c r="BJ165" s="93" t="e">
        <f aca="false">xSPRDOPT($BW165,$BV165,$CG165,0,$BY165,$BX165,$BZ165,$AJ165,1,6)*$CB165</f>
        <v>#NAME?</v>
      </c>
      <c r="BK165" s="93" t="e">
        <f aca="false">xSPRDOPT($BW165,$BV165,$CG165,0,$BY165,$BX165,$BZ165,$AJ165,1,5)*$CB165</f>
        <v>#NAME?</v>
      </c>
      <c r="BL165" s="93" t="e">
        <f aca="false">xSPRDOPT(BW165,BV165,CG165,0,BY165,BX165,BZ165,AJ165,1,2)*CB165</f>
        <v>#NAME?</v>
      </c>
      <c r="BM165" s="93" t="e">
        <f aca="false">xSPRDOPT(BW165,BV165,CG165,0,BY165,BX165,BZ165,AJ165,1,1)*CB165</f>
        <v>#NAME?</v>
      </c>
      <c r="BN165" s="93" t="e">
        <f aca="false">IF(AH165&lt;&gt;0,xSPRDOPT($BW165,$BV165,$CG165,2*LN(1+CA165/2),$BY165,$BX165,$BZ165,$AJ165,1,8)+(AJ165/365.25)*CH165/AH165,0)</f>
        <v>#VALUE!</v>
      </c>
      <c r="BO165" s="93" t="e">
        <f aca="false">xSPRDOPT($BW165,$BV165,$CG165,0,$BY165,$BX165,$BZ165,$AJ165,1,0)</f>
        <v>#NAME?</v>
      </c>
      <c r="BP165" s="93"/>
      <c r="BQ165" s="93"/>
      <c r="BR165" s="93"/>
      <c r="BS165" s="101" t="e">
        <f aca="false">G165*AF165*AH165</f>
        <v>#VALUE!</v>
      </c>
      <c r="BV165" s="230" t="n">
        <v>4.40214035809837</v>
      </c>
      <c r="BW165" s="92" t="n">
        <v>4.4155</v>
      </c>
      <c r="BX165" s="93" t="n">
        <v>0.628251079270582</v>
      </c>
      <c r="BY165" s="93" t="n">
        <v>0.621945092170055</v>
      </c>
      <c r="BZ165" s="93" t="n">
        <v>0.99287864325662</v>
      </c>
      <c r="CA165" s="93" t="n">
        <v>0.068263969545907</v>
      </c>
      <c r="CB165" s="93" t="n">
        <v>0.987217950295506</v>
      </c>
      <c r="CC165" s="227" t="n">
        <v>-0.03</v>
      </c>
      <c r="CD165" s="227" t="n">
        <v>0.06</v>
      </c>
      <c r="CE165" s="227" t="n">
        <v>0.175</v>
      </c>
      <c r="CF165" s="227" t="n">
        <v>-0.0075</v>
      </c>
      <c r="CG165" s="227" t="n">
        <v>0.0192</v>
      </c>
      <c r="CH165" s="227" t="n">
        <v>3.06531173566755</v>
      </c>
      <c r="CI165" s="82" t="n">
        <v>4.248</v>
      </c>
    </row>
    <row r="166" customFormat="false" ht="12.75" hidden="false" customHeight="false" outlineLevel="0" collapsed="false">
      <c r="D166" s="83" t="e">
        <f aca="false">D165+AH165</f>
        <v>#VALUE!</v>
      </c>
      <c r="F166" s="84" t="e">
        <f aca="false">VLOOKUP(AG166,$AL$4:$AS$15,2)</f>
        <v>#VALUE!</v>
      </c>
      <c r="G166" s="84" t="e">
        <f aca="false">F166*$AU166</f>
        <v>#VALUE!</v>
      </c>
      <c r="H166" s="85" t="e">
        <f aca="false">(AL166+AM166+AN166)/(1-(AR166))</f>
        <v>#VALUE!</v>
      </c>
      <c r="I166" s="85" t="e">
        <f aca="false">(AL166+AO166+AP166)</f>
        <v>#VALUE!</v>
      </c>
      <c r="K166" s="85" t="e">
        <f aca="false">MAX(((I166-H166)-AQ166)*AH166*AU166,0)</f>
        <v>#VALUE!</v>
      </c>
      <c r="L166" s="220" t="e">
        <f aca="false">MAX(Q166-K166,0)</f>
        <v>#VALUE!</v>
      </c>
      <c r="M166" s="86"/>
      <c r="N166" s="231" t="e">
        <f aca="false">SQRT(($AX166^2*$AE166+$AW166^2*$AI166)/($AE166+$AI166))</f>
        <v>#VALUE!</v>
      </c>
      <c r="O166" s="231" t="e">
        <f aca="false">SQRT(($AY166^2*$AE166+$AW166^2*$AI166)/($AE166+$AI166))</f>
        <v>#VALUE!</v>
      </c>
      <c r="P166" s="94" t="e">
        <f aca="false">(VLOOKUP(AI166,CorrelationTwo,2)*(AW166^2)*AI166+VLOOKUP(D166,CorrelationOne,$AK$9)*AX166*AY166*AE166)/((AI166+AE166)*O166*N166)</f>
        <v>#VALUE!</v>
      </c>
      <c r="Q166" s="220" t="e">
        <f aca="false">xSPRDOPT(I166,H166,AQ166,0,O166,N166,P166,D166-$G$5,1,0)*AH166*AU166</f>
        <v>#VALUE!</v>
      </c>
      <c r="R166" s="223"/>
      <c r="S166" s="87" t="e">
        <f aca="false">xSPRDOPT(I166,H166,AQ166,AT166,O166,N166,P166,D166-$G$5,1,2)*AF166*F166*AH166</f>
        <v>#VALUE!</v>
      </c>
      <c r="T166" s="87" t="e">
        <f aca="false">xSPRDOPT(I166,H166,AQ166,AT166,O166,N166,P166,D166-$G$5,1,1)*AF166*F166*AH166</f>
        <v>#VALUE!</v>
      </c>
      <c r="U166" s="220"/>
      <c r="V166" s="224" t="e">
        <f aca="false">VLOOKUP($AG166,$AL$4:$AS$15,8)*AH166*AU166</f>
        <v>#VALUE!</v>
      </c>
      <c r="W166" s="224"/>
      <c r="X166" s="225" t="e">
        <f aca="false">((BM166*BC166)+(BL166*BB166))*AH166*F166</f>
        <v>#VALUE!</v>
      </c>
      <c r="Y166" s="225" t="e">
        <f aca="false">($F166*$AH166)*((($BG166/2)*($BC166)^2)+(($BF166/2)*($BB166)^2)+($BH166*$BC166*$BB166))</f>
        <v>#VALUE!</v>
      </c>
      <c r="Z166" s="225" t="e">
        <f aca="false">($BI166*$F166*$AH166*($G$5-$BV$5))/365.25</f>
        <v>#VALUE!</v>
      </c>
      <c r="AA166" s="225" t="e">
        <f aca="false">(($BK166*$BE166)+($BJ166*$BD166))*$F166*$AH166*$AF166</f>
        <v>#VALUE!</v>
      </c>
      <c r="AB166" s="225" t="e">
        <f aca="false">BN166*(AT166-CA166)*F166*AH166</f>
        <v>#VALUE!</v>
      </c>
      <c r="AC166" s="225" t="e">
        <f aca="false">BO166*CB166*F166*AH166*CA166*($G$5-$BV$5)/365.25</f>
        <v>#NAME?</v>
      </c>
      <c r="AE166" s="101" t="n">
        <v>15</v>
      </c>
      <c r="AF166" s="101" t="e">
        <f aca="false">IF(AND(D166&gt;=$G$7,D166&lt;=$G$8),1,0)</f>
        <v>#VALUE!</v>
      </c>
      <c r="AG166" s="101" t="e">
        <f aca="false">MONTH(D166)</f>
        <v>#VALUE!</v>
      </c>
      <c r="AH166" s="101" t="e">
        <f aca="false">(EOMONTH(D166,0)-EOMONTH(D166-DAY(D166),0))*AF166</f>
        <v>#VALUE!</v>
      </c>
      <c r="AI166" s="101" t="e">
        <f aca="false">AI165+AH165</f>
        <v>#VALUE!</v>
      </c>
      <c r="AJ166" s="101" t="e">
        <f aca="false">D166-$BV$5</f>
        <v>#VALUE!</v>
      </c>
      <c r="AK166" s="226" t="e">
        <f aca="false">((AL166+AM166+AN166)/(1-0.03))-(AL166+AM166+AN166)</f>
        <v>#VALUE!</v>
      </c>
      <c r="AL166" s="92" t="e">
        <f aca="false">VLOOKUP($D166,CurveTbl,$AK$4)</f>
        <v>#VALUE!</v>
      </c>
      <c r="AM166" s="227" t="e">
        <f aca="false">VLOOKUP($D166,CurveTbl,$AH$3)</f>
        <v>#VALUE!</v>
      </c>
      <c r="AN166" s="227" t="e">
        <f aca="false">VLOOKUP($D166,CurveTbl,$AH$4)+VLOOKUP($AG166,$AL$3:$AS$15,6)</f>
        <v>#VALUE!</v>
      </c>
      <c r="AO166" s="228" t="e">
        <f aca="false">VLOOKUP($D166,CurveTbl,$AH$5)</f>
        <v>#VALUE!</v>
      </c>
      <c r="AP166" s="227" t="e">
        <f aca="false">VLOOKUP($D166,CurveTbl,$AH$6)+VLOOKUP($AG166,$AL$3:$AS$15,7)</f>
        <v>#VALUE!</v>
      </c>
      <c r="AQ166" s="92" t="e">
        <f aca="false">VLOOKUP($AG166,$AL$4:$AS$15,3)+VLOOKUP($AG166,$AL$4:$AS$15,5)+($AH$10*VLOOKUP(D166,GRITable,2))</f>
        <v>#VALUE!</v>
      </c>
      <c r="AR166" s="93" t="e">
        <f aca="false">VLOOKUP($AG166,$AL$4:$AS$15,4)</f>
        <v>#VALUE!</v>
      </c>
      <c r="AS166" s="92" t="e">
        <f aca="false">(AL166+AM166+AN166)*AR166/(1-AR166)</f>
        <v>#VALUE!</v>
      </c>
      <c r="AT166" s="93" t="e">
        <f aca="false">VLOOKUP(D166,CurveTbl,$AK$6)</f>
        <v>#VALUE!</v>
      </c>
      <c r="AU166" s="93" t="e">
        <f aca="false">(1+$AT166/2)^(-2*($D166-$G$5)/365.25)*$AF166</f>
        <v>#VALUE!</v>
      </c>
      <c r="AV166" s="91" t="e">
        <f aca="false">ROUND(G166*AR166,0)</f>
        <v>#VALUE!</v>
      </c>
      <c r="AW166" s="93" t="e">
        <f aca="false">VLOOKUP($D166,CurveTbl,$AK$8)</f>
        <v>#VALUE!</v>
      </c>
      <c r="AX166" s="93" t="e">
        <f aca="false">VLOOKUP($D166,CurveTbl,$AH$7)</f>
        <v>#VALUE!</v>
      </c>
      <c r="AY166" s="93" t="e">
        <f aca="false">VLOOKUP($D166,CurveTbl,$AH$8)</f>
        <v>#VALUE!</v>
      </c>
      <c r="AZ166" s="93"/>
      <c r="BA166" s="229"/>
      <c r="BB166" s="227" t="e">
        <f aca="false">$H166-$BV166</f>
        <v>#VALUE!</v>
      </c>
      <c r="BC166" s="227" t="e">
        <f aca="false">I166-BW166</f>
        <v>#VALUE!</v>
      </c>
      <c r="BD166" s="93" t="e">
        <f aca="false">N166-BX166</f>
        <v>#VALUE!</v>
      </c>
      <c r="BE166" s="93" t="e">
        <f aca="false">O166-BY166</f>
        <v>#VALUE!</v>
      </c>
      <c r="BF166" s="93" t="e">
        <f aca="false">xSPRDOPT($BW166,$BV166,$CG166,0,$BY166,$BX166,$BZ166,$AJ166,1,4)*$CB166</f>
        <v>#NAME?</v>
      </c>
      <c r="BG166" s="93" t="e">
        <f aca="false">xSPRDOPT($BW166,$BV166,$CG166,0,$BY166,$BX166,$BZ166,$AJ166,1,3)*$CB166</f>
        <v>#NAME?</v>
      </c>
      <c r="BH166" s="93" t="e">
        <f aca="false">IF(OR(BF166&lt;&gt;0,BG166&lt;&gt;0),xSPRDOPT($BW166,$BV166,$CG166,0,$BY166,$BX166,$BZ166,$AJ166,1,12)*$CB166,0)</f>
        <v>#NAME?</v>
      </c>
      <c r="BI166" s="93" t="e">
        <f aca="false">xSPRDOPT($BW166,$BV166,$CG166,2*LN(1+CA166/2),$BY166,$BX166,$BZ166,$AJ166,1,9)</f>
        <v>#NAME?</v>
      </c>
      <c r="BJ166" s="93" t="e">
        <f aca="false">xSPRDOPT($BW166,$BV166,$CG166,0,$BY166,$BX166,$BZ166,$AJ166,1,6)*$CB166</f>
        <v>#NAME?</v>
      </c>
      <c r="BK166" s="93" t="e">
        <f aca="false">xSPRDOPT($BW166,$BV166,$CG166,0,$BY166,$BX166,$BZ166,$AJ166,1,5)*$CB166</f>
        <v>#NAME?</v>
      </c>
      <c r="BL166" s="93" t="e">
        <f aca="false">xSPRDOPT(BW166,BV166,CG166,0,BY166,BX166,BZ166,AJ166,1,2)*CB166</f>
        <v>#NAME?</v>
      </c>
      <c r="BM166" s="93" t="e">
        <f aca="false">xSPRDOPT(BW166,BV166,CG166,0,BY166,BX166,BZ166,AJ166,1,1)*CB166</f>
        <v>#NAME?</v>
      </c>
      <c r="BN166" s="93" t="e">
        <f aca="false">IF(AH166&lt;&gt;0,xSPRDOPT($BW166,$BV166,$CG166,2*LN(1+CA166/2),$BY166,$BX166,$BZ166,$AJ166,1,8)+(AJ166/365.25)*CH166/AH166,0)</f>
        <v>#VALUE!</v>
      </c>
      <c r="BO166" s="93" t="e">
        <f aca="false">xSPRDOPT($BW166,$BV166,$CG166,0,$BY166,$BX166,$BZ166,$AJ166,1,0)</f>
        <v>#NAME?</v>
      </c>
      <c r="BP166" s="93"/>
      <c r="BQ166" s="93"/>
      <c r="BR166" s="93"/>
      <c r="BS166" s="101" t="e">
        <f aca="false">G166*AF166*AH166</f>
        <v>#VALUE!</v>
      </c>
      <c r="BV166" s="230" t="n">
        <v>4.40214035809837</v>
      </c>
      <c r="BW166" s="92" t="n">
        <v>4.4155</v>
      </c>
      <c r="BX166" s="93" t="n">
        <v>0.628251079270582</v>
      </c>
      <c r="BY166" s="93" t="n">
        <v>0.621945092170055</v>
      </c>
      <c r="BZ166" s="93" t="n">
        <v>0.99287864325662</v>
      </c>
      <c r="CA166" s="93" t="n">
        <v>0.068263969545907</v>
      </c>
      <c r="CB166" s="93" t="n">
        <v>0.987217950295506</v>
      </c>
      <c r="CC166" s="227" t="n">
        <v>-0.03</v>
      </c>
      <c r="CD166" s="227" t="n">
        <v>0.06</v>
      </c>
      <c r="CE166" s="227" t="n">
        <v>0.175</v>
      </c>
      <c r="CF166" s="227" t="n">
        <v>-0.0075</v>
      </c>
      <c r="CG166" s="227" t="n">
        <v>0.0192</v>
      </c>
      <c r="CH166" s="227" t="n">
        <v>3.06531173566755</v>
      </c>
      <c r="CI166" s="82" t="n">
        <v>4.248</v>
      </c>
    </row>
    <row r="167" customFormat="false" ht="12.75" hidden="false" customHeight="false" outlineLevel="0" collapsed="false">
      <c r="D167" s="83" t="e">
        <f aca="false">D166+AH166</f>
        <v>#VALUE!</v>
      </c>
      <c r="F167" s="84" t="e">
        <f aca="false">VLOOKUP(AG167,$AL$4:$AS$15,2)</f>
        <v>#VALUE!</v>
      </c>
      <c r="G167" s="84" t="e">
        <f aca="false">F167*$AU167</f>
        <v>#VALUE!</v>
      </c>
      <c r="H167" s="85" t="e">
        <f aca="false">(AL167+AM167+AN167)/(1-(AR167))</f>
        <v>#VALUE!</v>
      </c>
      <c r="I167" s="85" t="e">
        <f aca="false">(AL167+AO167+AP167)</f>
        <v>#VALUE!</v>
      </c>
      <c r="K167" s="85" t="e">
        <f aca="false">MAX(((I167-H167)-AQ167)*AH167*AU167,0)</f>
        <v>#VALUE!</v>
      </c>
      <c r="L167" s="220" t="e">
        <f aca="false">MAX(Q167-K167,0)</f>
        <v>#VALUE!</v>
      </c>
      <c r="M167" s="86"/>
      <c r="N167" s="231" t="e">
        <f aca="false">SQRT(($AX167^2*$AE167+$AW167^2*$AI167)/($AE167+$AI167))</f>
        <v>#VALUE!</v>
      </c>
      <c r="O167" s="231" t="e">
        <f aca="false">SQRT(($AY167^2*$AE167+$AW167^2*$AI167)/($AE167+$AI167))</f>
        <v>#VALUE!</v>
      </c>
      <c r="P167" s="94" t="e">
        <f aca="false">(VLOOKUP(AI167,CorrelationTwo,2)*(AW167^2)*AI167+VLOOKUP(D167,CorrelationOne,$AK$9)*AX167*AY167*AE167)/((AI167+AE167)*O167*N167)</f>
        <v>#VALUE!</v>
      </c>
      <c r="Q167" s="220" t="e">
        <f aca="false">xSPRDOPT(I167,H167,AQ167,0,O167,N167,P167,D167-$G$5,1,0)*AH167*AU167</f>
        <v>#VALUE!</v>
      </c>
      <c r="R167" s="223"/>
      <c r="S167" s="87" t="e">
        <f aca="false">xSPRDOPT(I167,H167,AQ167,AT167,O167,N167,P167,D167-$G$5,1,2)*AF167*F167*AH167</f>
        <v>#VALUE!</v>
      </c>
      <c r="T167" s="87" t="e">
        <f aca="false">xSPRDOPT(I167,H167,AQ167,AT167,O167,N167,P167,D167-$G$5,1,1)*AF167*F167*AH167</f>
        <v>#VALUE!</v>
      </c>
      <c r="U167" s="220"/>
      <c r="V167" s="224" t="e">
        <f aca="false">VLOOKUP($AG167,$AL$4:$AS$15,8)*AH167*AU167</f>
        <v>#VALUE!</v>
      </c>
      <c r="W167" s="224"/>
      <c r="X167" s="225" t="e">
        <f aca="false">((BM167*BC167)+(BL167*BB167))*AH167*F167</f>
        <v>#VALUE!</v>
      </c>
      <c r="Y167" s="225" t="e">
        <f aca="false">($F167*$AH167)*((($BG167/2)*($BC167)^2)+(($BF167/2)*($BB167)^2)+($BH167*$BC167*$BB167))</f>
        <v>#VALUE!</v>
      </c>
      <c r="Z167" s="225" t="e">
        <f aca="false">($BI167*$F167*$AH167*($G$5-$BV$5))/365.25</f>
        <v>#VALUE!</v>
      </c>
      <c r="AA167" s="225" t="e">
        <f aca="false">(($BK167*$BE167)+($BJ167*$BD167))*$F167*$AH167*$AF167</f>
        <v>#VALUE!</v>
      </c>
      <c r="AB167" s="225" t="e">
        <f aca="false">BN167*(AT167-CA167)*F167*AH167</f>
        <v>#VALUE!</v>
      </c>
      <c r="AC167" s="225" t="e">
        <f aca="false">BO167*CB167*F167*AH167*CA167*($G$5-$BV$5)/365.25</f>
        <v>#NAME?</v>
      </c>
      <c r="AE167" s="101" t="n">
        <v>15</v>
      </c>
      <c r="AF167" s="101" t="e">
        <f aca="false">IF(AND(D167&gt;=$G$7,D167&lt;=$G$8),1,0)</f>
        <v>#VALUE!</v>
      </c>
      <c r="AG167" s="101" t="e">
        <f aca="false">MONTH(D167)</f>
        <v>#VALUE!</v>
      </c>
      <c r="AH167" s="101" t="e">
        <f aca="false">(EOMONTH(D167,0)-EOMONTH(D167-DAY(D167),0))*AF167</f>
        <v>#VALUE!</v>
      </c>
      <c r="AI167" s="101" t="e">
        <f aca="false">AI166+AH166</f>
        <v>#VALUE!</v>
      </c>
      <c r="AJ167" s="101" t="e">
        <f aca="false">D167-$BV$5</f>
        <v>#VALUE!</v>
      </c>
      <c r="AK167" s="226" t="e">
        <f aca="false">((AL167+AM167+AN167)/(1-0.03))-(AL167+AM167+AN167)</f>
        <v>#VALUE!</v>
      </c>
      <c r="AL167" s="92" t="e">
        <f aca="false">VLOOKUP($D167,CurveTbl,$AK$4)</f>
        <v>#VALUE!</v>
      </c>
      <c r="AM167" s="227" t="e">
        <f aca="false">VLOOKUP($D167,CurveTbl,$AH$3)</f>
        <v>#VALUE!</v>
      </c>
      <c r="AN167" s="227" t="e">
        <f aca="false">VLOOKUP($D167,CurveTbl,$AH$4)+VLOOKUP($AG167,$AL$3:$AS$15,6)</f>
        <v>#VALUE!</v>
      </c>
      <c r="AO167" s="228" t="e">
        <f aca="false">VLOOKUP($D167,CurveTbl,$AH$5)</f>
        <v>#VALUE!</v>
      </c>
      <c r="AP167" s="227" t="e">
        <f aca="false">VLOOKUP($D167,CurveTbl,$AH$6)+VLOOKUP($AG167,$AL$3:$AS$15,7)</f>
        <v>#VALUE!</v>
      </c>
      <c r="AQ167" s="92" t="e">
        <f aca="false">VLOOKUP($AG167,$AL$4:$AS$15,3)+VLOOKUP($AG167,$AL$4:$AS$15,5)+($AH$10*VLOOKUP(D167,GRITable,2))</f>
        <v>#VALUE!</v>
      </c>
      <c r="AR167" s="93" t="e">
        <f aca="false">VLOOKUP($AG167,$AL$4:$AS$15,4)</f>
        <v>#VALUE!</v>
      </c>
      <c r="AS167" s="92" t="e">
        <f aca="false">(AL167+AM167+AN167)*AR167/(1-AR167)</f>
        <v>#VALUE!</v>
      </c>
      <c r="AT167" s="93" t="e">
        <f aca="false">VLOOKUP(D167,CurveTbl,$AK$6)</f>
        <v>#VALUE!</v>
      </c>
      <c r="AU167" s="93" t="e">
        <f aca="false">(1+$AT167/2)^(-2*($D167-$G$5)/365.25)*$AF167</f>
        <v>#VALUE!</v>
      </c>
      <c r="AV167" s="91" t="e">
        <f aca="false">ROUND(G167*AR167,0)</f>
        <v>#VALUE!</v>
      </c>
      <c r="AW167" s="93" t="e">
        <f aca="false">VLOOKUP($D167,CurveTbl,$AK$8)</f>
        <v>#VALUE!</v>
      </c>
      <c r="AX167" s="93" t="e">
        <f aca="false">VLOOKUP($D167,CurveTbl,$AH$7)</f>
        <v>#VALUE!</v>
      </c>
      <c r="AY167" s="93" t="e">
        <f aca="false">VLOOKUP($D167,CurveTbl,$AH$8)</f>
        <v>#VALUE!</v>
      </c>
      <c r="AZ167" s="93"/>
      <c r="BA167" s="229"/>
      <c r="BB167" s="227" t="e">
        <f aca="false">$H167-$BV167</f>
        <v>#VALUE!</v>
      </c>
      <c r="BC167" s="227" t="e">
        <f aca="false">I167-BW167</f>
        <v>#VALUE!</v>
      </c>
      <c r="BD167" s="93" t="e">
        <f aca="false">N167-BX167</f>
        <v>#VALUE!</v>
      </c>
      <c r="BE167" s="93" t="e">
        <f aca="false">O167-BY167</f>
        <v>#VALUE!</v>
      </c>
      <c r="BF167" s="93" t="e">
        <f aca="false">xSPRDOPT($BW167,$BV167,$CG167,0,$BY167,$BX167,$BZ167,$AJ167,1,4)*$CB167</f>
        <v>#NAME?</v>
      </c>
      <c r="BG167" s="93" t="e">
        <f aca="false">xSPRDOPT($BW167,$BV167,$CG167,0,$BY167,$BX167,$BZ167,$AJ167,1,3)*$CB167</f>
        <v>#NAME?</v>
      </c>
      <c r="BH167" s="93" t="e">
        <f aca="false">IF(OR(BF167&lt;&gt;0,BG167&lt;&gt;0),xSPRDOPT($BW167,$BV167,$CG167,0,$BY167,$BX167,$BZ167,$AJ167,1,12)*$CB167,0)</f>
        <v>#NAME?</v>
      </c>
      <c r="BI167" s="93" t="e">
        <f aca="false">xSPRDOPT($BW167,$BV167,$CG167,2*LN(1+CA167/2),$BY167,$BX167,$BZ167,$AJ167,1,9)</f>
        <v>#NAME?</v>
      </c>
      <c r="BJ167" s="93" t="e">
        <f aca="false">xSPRDOPT($BW167,$BV167,$CG167,0,$BY167,$BX167,$BZ167,$AJ167,1,6)*$CB167</f>
        <v>#NAME?</v>
      </c>
      <c r="BK167" s="93" t="e">
        <f aca="false">xSPRDOPT($BW167,$BV167,$CG167,0,$BY167,$BX167,$BZ167,$AJ167,1,5)*$CB167</f>
        <v>#NAME?</v>
      </c>
      <c r="BL167" s="93" t="e">
        <f aca="false">xSPRDOPT(BW167,BV167,CG167,0,BY167,BX167,BZ167,AJ167,1,2)*CB167</f>
        <v>#NAME?</v>
      </c>
      <c r="BM167" s="93" t="e">
        <f aca="false">xSPRDOPT(BW167,BV167,CG167,0,BY167,BX167,BZ167,AJ167,1,1)*CB167</f>
        <v>#NAME?</v>
      </c>
      <c r="BN167" s="93" t="e">
        <f aca="false">IF(AH167&lt;&gt;0,xSPRDOPT($BW167,$BV167,$CG167,2*LN(1+CA167/2),$BY167,$BX167,$BZ167,$AJ167,1,8)+(AJ167/365.25)*CH167/AH167,0)</f>
        <v>#VALUE!</v>
      </c>
      <c r="BO167" s="93" t="e">
        <f aca="false">xSPRDOPT($BW167,$BV167,$CG167,0,$BY167,$BX167,$BZ167,$AJ167,1,0)</f>
        <v>#NAME?</v>
      </c>
      <c r="BP167" s="93"/>
      <c r="BQ167" s="93"/>
      <c r="BR167" s="93"/>
      <c r="BS167" s="101" t="e">
        <f aca="false">G167*AF167*AH167</f>
        <v>#VALUE!</v>
      </c>
      <c r="BV167" s="230" t="n">
        <v>4.40214035809837</v>
      </c>
      <c r="BW167" s="92" t="n">
        <v>4.4155</v>
      </c>
      <c r="BX167" s="93" t="n">
        <v>0.628251079270582</v>
      </c>
      <c r="BY167" s="93" t="n">
        <v>0.621945092170055</v>
      </c>
      <c r="BZ167" s="93" t="n">
        <v>0.99287864325662</v>
      </c>
      <c r="CA167" s="93" t="n">
        <v>0.068263969545907</v>
      </c>
      <c r="CB167" s="93" t="n">
        <v>0.987217950295506</v>
      </c>
      <c r="CC167" s="227" t="n">
        <v>-0.03</v>
      </c>
      <c r="CD167" s="227" t="n">
        <v>0.06</v>
      </c>
      <c r="CE167" s="227" t="n">
        <v>0.175</v>
      </c>
      <c r="CF167" s="227" t="n">
        <v>-0.0075</v>
      </c>
      <c r="CG167" s="227" t="n">
        <v>0.0192</v>
      </c>
      <c r="CH167" s="227" t="n">
        <v>3.06531173566755</v>
      </c>
      <c r="CI167" s="82" t="n">
        <v>4.248</v>
      </c>
    </row>
    <row r="168" customFormat="false" ht="12.75" hidden="false" customHeight="false" outlineLevel="0" collapsed="false">
      <c r="D168" s="83" t="e">
        <f aca="false">D167+AH167</f>
        <v>#VALUE!</v>
      </c>
      <c r="F168" s="84" t="e">
        <f aca="false">VLOOKUP(AG168,$AL$4:$AS$15,2)</f>
        <v>#VALUE!</v>
      </c>
      <c r="G168" s="84" t="e">
        <f aca="false">F168*$AU168</f>
        <v>#VALUE!</v>
      </c>
      <c r="H168" s="85" t="e">
        <f aca="false">(AL168+AM168+AN168)/(1-(AR168))</f>
        <v>#VALUE!</v>
      </c>
      <c r="I168" s="85" t="e">
        <f aca="false">(AL168+AO168+AP168)</f>
        <v>#VALUE!</v>
      </c>
      <c r="K168" s="85" t="e">
        <f aca="false">MAX(((I168-H168)-AQ168)*AH168*AU168,0)</f>
        <v>#VALUE!</v>
      </c>
      <c r="L168" s="220" t="e">
        <f aca="false">MAX(Q168-K168,0)</f>
        <v>#VALUE!</v>
      </c>
      <c r="M168" s="86"/>
      <c r="N168" s="231" t="e">
        <f aca="false">SQRT(($AX168^2*$AE168+$AW168^2*$AI168)/($AE168+$AI168))</f>
        <v>#VALUE!</v>
      </c>
      <c r="O168" s="231" t="e">
        <f aca="false">SQRT(($AY168^2*$AE168+$AW168^2*$AI168)/($AE168+$AI168))</f>
        <v>#VALUE!</v>
      </c>
      <c r="P168" s="94" t="e">
        <f aca="false">(VLOOKUP(AI168,CorrelationTwo,2)*(AW168^2)*AI168+VLOOKUP(D168,CorrelationOne,$AK$9)*AX168*AY168*AE168)/((AI168+AE168)*O168*N168)</f>
        <v>#VALUE!</v>
      </c>
      <c r="Q168" s="220" t="e">
        <f aca="false">xSPRDOPT(I168,H168,AQ168,0,O168,N168,P168,D168-$G$5,1,0)*AH168*AU168</f>
        <v>#VALUE!</v>
      </c>
      <c r="R168" s="223"/>
      <c r="S168" s="87" t="e">
        <f aca="false">xSPRDOPT(I168,H168,AQ168,AT168,O168,N168,P168,D168-$G$5,1,2)*AF168*F168*AH168</f>
        <v>#VALUE!</v>
      </c>
      <c r="T168" s="87" t="e">
        <f aca="false">xSPRDOPT(I168,H168,AQ168,AT168,O168,N168,P168,D168-$G$5,1,1)*AF168*F168*AH168</f>
        <v>#VALUE!</v>
      </c>
      <c r="U168" s="220"/>
      <c r="V168" s="224" t="e">
        <f aca="false">VLOOKUP($AG168,$AL$4:$AS$15,8)*AH168*AU168</f>
        <v>#VALUE!</v>
      </c>
      <c r="W168" s="224"/>
      <c r="X168" s="225" t="e">
        <f aca="false">((BM168*BC168)+(BL168*BB168))*AH168*F168</f>
        <v>#VALUE!</v>
      </c>
      <c r="Y168" s="225" t="e">
        <f aca="false">($F168*$AH168)*((($BG168/2)*($BC168)^2)+(($BF168/2)*($BB168)^2)+($BH168*$BC168*$BB168))</f>
        <v>#VALUE!</v>
      </c>
      <c r="Z168" s="225" t="e">
        <f aca="false">($BI168*$F168*$AH168*($G$5-$BV$5))/365.25</f>
        <v>#VALUE!</v>
      </c>
      <c r="AA168" s="225" t="e">
        <f aca="false">(($BK168*$BE168)+($BJ168*$BD168))*$F168*$AH168*$AF168</f>
        <v>#VALUE!</v>
      </c>
      <c r="AB168" s="225" t="e">
        <f aca="false">BN168*(AT168-CA168)*F168*AH168</f>
        <v>#VALUE!</v>
      </c>
      <c r="AC168" s="225" t="e">
        <f aca="false">BO168*CB168*F168*AH168*CA168*($G$5-$BV$5)/365.25</f>
        <v>#NAME?</v>
      </c>
      <c r="AE168" s="101" t="n">
        <v>15</v>
      </c>
      <c r="AF168" s="101" t="e">
        <f aca="false">IF(AND(D168&gt;=$G$7,D168&lt;=$G$8),1,0)</f>
        <v>#VALUE!</v>
      </c>
      <c r="AG168" s="101" t="e">
        <f aca="false">MONTH(D168)</f>
        <v>#VALUE!</v>
      </c>
      <c r="AH168" s="101" t="e">
        <f aca="false">(EOMONTH(D168,0)-EOMONTH(D168-DAY(D168),0))*AF168</f>
        <v>#VALUE!</v>
      </c>
      <c r="AI168" s="101" t="e">
        <f aca="false">AI167+AH167</f>
        <v>#VALUE!</v>
      </c>
      <c r="AJ168" s="101" t="e">
        <f aca="false">D168-$BV$5</f>
        <v>#VALUE!</v>
      </c>
      <c r="AK168" s="226" t="e">
        <f aca="false">((AL168+AM168+AN168)/(1-0.03))-(AL168+AM168+AN168)</f>
        <v>#VALUE!</v>
      </c>
      <c r="AL168" s="92" t="e">
        <f aca="false">VLOOKUP($D168,CurveTbl,$AK$4)</f>
        <v>#VALUE!</v>
      </c>
      <c r="AM168" s="227" t="e">
        <f aca="false">VLOOKUP($D168,CurveTbl,$AH$3)</f>
        <v>#VALUE!</v>
      </c>
      <c r="AN168" s="227" t="e">
        <f aca="false">VLOOKUP($D168,CurveTbl,$AH$4)+VLOOKUP($AG168,$AL$3:$AS$15,6)</f>
        <v>#VALUE!</v>
      </c>
      <c r="AO168" s="228" t="e">
        <f aca="false">VLOOKUP($D168,CurveTbl,$AH$5)</f>
        <v>#VALUE!</v>
      </c>
      <c r="AP168" s="227" t="e">
        <f aca="false">VLOOKUP($D168,CurveTbl,$AH$6)+VLOOKUP($AG168,$AL$3:$AS$15,7)</f>
        <v>#VALUE!</v>
      </c>
      <c r="AQ168" s="92" t="e">
        <f aca="false">VLOOKUP($AG168,$AL$4:$AS$15,3)+VLOOKUP($AG168,$AL$4:$AS$15,5)+($AH$10*VLOOKUP(D168,GRITable,2))</f>
        <v>#VALUE!</v>
      </c>
      <c r="AR168" s="93" t="e">
        <f aca="false">VLOOKUP($AG168,$AL$4:$AS$15,4)</f>
        <v>#VALUE!</v>
      </c>
      <c r="AS168" s="92" t="e">
        <f aca="false">(AL168+AM168+AN168)*AR168/(1-AR168)</f>
        <v>#VALUE!</v>
      </c>
      <c r="AT168" s="93" t="e">
        <f aca="false">VLOOKUP(D168,CurveTbl,$AK$6)</f>
        <v>#VALUE!</v>
      </c>
      <c r="AU168" s="93" t="e">
        <f aca="false">(1+$AT168/2)^(-2*($D168-$G$5)/365.25)*$AF168</f>
        <v>#VALUE!</v>
      </c>
      <c r="AV168" s="91" t="e">
        <f aca="false">ROUND(G168*AR168,0)</f>
        <v>#VALUE!</v>
      </c>
      <c r="AW168" s="93" t="e">
        <f aca="false">VLOOKUP($D168,CurveTbl,$AK$8)</f>
        <v>#VALUE!</v>
      </c>
      <c r="AX168" s="93" t="e">
        <f aca="false">VLOOKUP($D168,CurveTbl,$AH$7)</f>
        <v>#VALUE!</v>
      </c>
      <c r="AY168" s="93" t="e">
        <f aca="false">VLOOKUP($D168,CurveTbl,$AH$8)</f>
        <v>#VALUE!</v>
      </c>
      <c r="AZ168" s="93"/>
      <c r="BA168" s="229"/>
      <c r="BB168" s="227" t="e">
        <f aca="false">$H168-$BV168</f>
        <v>#VALUE!</v>
      </c>
      <c r="BC168" s="227" t="e">
        <f aca="false">I168-BW168</f>
        <v>#VALUE!</v>
      </c>
      <c r="BD168" s="93" t="e">
        <f aca="false">N168-BX168</f>
        <v>#VALUE!</v>
      </c>
      <c r="BE168" s="93" t="e">
        <f aca="false">O168-BY168</f>
        <v>#VALUE!</v>
      </c>
      <c r="BF168" s="93" t="e">
        <f aca="false">xSPRDOPT($BW168,$BV168,$CG168,0,$BY168,$BX168,$BZ168,$AJ168,1,4)*$CB168</f>
        <v>#NAME?</v>
      </c>
      <c r="BG168" s="93" t="e">
        <f aca="false">xSPRDOPT($BW168,$BV168,$CG168,0,$BY168,$BX168,$BZ168,$AJ168,1,3)*$CB168</f>
        <v>#NAME?</v>
      </c>
      <c r="BH168" s="93" t="e">
        <f aca="false">IF(OR(BF168&lt;&gt;0,BG168&lt;&gt;0),xSPRDOPT($BW168,$BV168,$CG168,0,$BY168,$BX168,$BZ168,$AJ168,1,12)*$CB168,0)</f>
        <v>#NAME?</v>
      </c>
      <c r="BI168" s="93" t="e">
        <f aca="false">xSPRDOPT($BW168,$BV168,$CG168,2*LN(1+CA168/2),$BY168,$BX168,$BZ168,$AJ168,1,9)</f>
        <v>#NAME?</v>
      </c>
      <c r="BJ168" s="93" t="e">
        <f aca="false">xSPRDOPT($BW168,$BV168,$CG168,0,$BY168,$BX168,$BZ168,$AJ168,1,6)*$CB168</f>
        <v>#NAME?</v>
      </c>
      <c r="BK168" s="93" t="e">
        <f aca="false">xSPRDOPT($BW168,$BV168,$CG168,0,$BY168,$BX168,$BZ168,$AJ168,1,5)*$CB168</f>
        <v>#NAME?</v>
      </c>
      <c r="BL168" s="93" t="e">
        <f aca="false">xSPRDOPT(BW168,BV168,CG168,0,BY168,BX168,BZ168,AJ168,1,2)*CB168</f>
        <v>#NAME?</v>
      </c>
      <c r="BM168" s="93" t="e">
        <f aca="false">xSPRDOPT(BW168,BV168,CG168,0,BY168,BX168,BZ168,AJ168,1,1)*CB168</f>
        <v>#NAME?</v>
      </c>
      <c r="BN168" s="93" t="e">
        <f aca="false">IF(AH168&lt;&gt;0,xSPRDOPT($BW168,$BV168,$CG168,2*LN(1+CA168/2),$BY168,$BX168,$BZ168,$AJ168,1,8)+(AJ168/365.25)*CH168/AH168,0)</f>
        <v>#VALUE!</v>
      </c>
      <c r="BO168" s="93" t="e">
        <f aca="false">xSPRDOPT($BW168,$BV168,$CG168,0,$BY168,$BX168,$BZ168,$AJ168,1,0)</f>
        <v>#NAME?</v>
      </c>
      <c r="BP168" s="93"/>
      <c r="BQ168" s="93"/>
      <c r="BR168" s="93"/>
      <c r="BS168" s="101" t="e">
        <f aca="false">G168*AF168*AH168</f>
        <v>#VALUE!</v>
      </c>
      <c r="BV168" s="230" t="n">
        <v>4.40214035809837</v>
      </c>
      <c r="BW168" s="92" t="n">
        <v>4.4155</v>
      </c>
      <c r="BX168" s="93" t="n">
        <v>0.628251079270582</v>
      </c>
      <c r="BY168" s="93" t="n">
        <v>0.621945092170055</v>
      </c>
      <c r="BZ168" s="93" t="n">
        <v>0.99287864325662</v>
      </c>
      <c r="CA168" s="93" t="n">
        <v>0.068263969545907</v>
      </c>
      <c r="CB168" s="93" t="n">
        <v>0.987217950295506</v>
      </c>
      <c r="CC168" s="227" t="n">
        <v>-0.03</v>
      </c>
      <c r="CD168" s="227" t="n">
        <v>0.06</v>
      </c>
      <c r="CE168" s="227" t="n">
        <v>0.175</v>
      </c>
      <c r="CF168" s="227" t="n">
        <v>-0.0075</v>
      </c>
      <c r="CG168" s="227" t="n">
        <v>0.0192</v>
      </c>
      <c r="CH168" s="227" t="n">
        <v>3.06531173566755</v>
      </c>
      <c r="CI168" s="82" t="n">
        <v>4.248</v>
      </c>
    </row>
    <row r="169" customFormat="false" ht="12.75" hidden="false" customHeight="false" outlineLevel="0" collapsed="false">
      <c r="D169" s="83" t="e">
        <f aca="false">D168+AH168</f>
        <v>#VALUE!</v>
      </c>
      <c r="F169" s="84" t="e">
        <f aca="false">VLOOKUP(AG169,$AL$4:$AS$15,2)</f>
        <v>#VALUE!</v>
      </c>
      <c r="G169" s="84" t="e">
        <f aca="false">F169*$AU169</f>
        <v>#VALUE!</v>
      </c>
      <c r="H169" s="85" t="e">
        <f aca="false">(AL169+AM169+AN169)/(1-(AR169))</f>
        <v>#VALUE!</v>
      </c>
      <c r="I169" s="85" t="e">
        <f aca="false">(AL169+AO169+AP169)</f>
        <v>#VALUE!</v>
      </c>
      <c r="K169" s="85" t="e">
        <f aca="false">MAX(((I169-H169)-AQ169)*AH169*AU169,0)</f>
        <v>#VALUE!</v>
      </c>
      <c r="L169" s="220" t="e">
        <f aca="false">MAX(Q169-K169,0)</f>
        <v>#VALUE!</v>
      </c>
      <c r="M169" s="86"/>
      <c r="N169" s="231" t="e">
        <f aca="false">SQRT(($AX169^2*$AE169+$AW169^2*$AI169)/($AE169+$AI169))</f>
        <v>#VALUE!</v>
      </c>
      <c r="O169" s="231" t="e">
        <f aca="false">SQRT(($AY169^2*$AE169+$AW169^2*$AI169)/($AE169+$AI169))</f>
        <v>#VALUE!</v>
      </c>
      <c r="P169" s="94" t="e">
        <f aca="false">(VLOOKUP(AI169,CorrelationTwo,2)*(AW169^2)*AI169+VLOOKUP(D169,CorrelationOne,$AK$9)*AX169*AY169*AE169)/((AI169+AE169)*O169*N169)</f>
        <v>#VALUE!</v>
      </c>
      <c r="Q169" s="220" t="e">
        <f aca="false">xSPRDOPT(I169,H169,AQ169,0,O169,N169,P169,D169-$G$5,1,0)*AH169*AU169</f>
        <v>#VALUE!</v>
      </c>
      <c r="R169" s="223"/>
      <c r="S169" s="87" t="e">
        <f aca="false">xSPRDOPT(I169,H169,AQ169,AT169,O169,N169,P169,D169-$G$5,1,2)*AF169*F169*AH169</f>
        <v>#VALUE!</v>
      </c>
      <c r="T169" s="87" t="e">
        <f aca="false">xSPRDOPT(I169,H169,AQ169,AT169,O169,N169,P169,D169-$G$5,1,1)*AF169*F169*AH169</f>
        <v>#VALUE!</v>
      </c>
      <c r="U169" s="220"/>
      <c r="V169" s="224" t="e">
        <f aca="false">VLOOKUP($AG169,$AL$4:$AS$15,8)*AH169*AU169</f>
        <v>#VALUE!</v>
      </c>
      <c r="W169" s="224"/>
      <c r="X169" s="225" t="e">
        <f aca="false">((BM169*BC169)+(BL169*BB169))*AH169*F169</f>
        <v>#VALUE!</v>
      </c>
      <c r="Y169" s="225" t="e">
        <f aca="false">($F169*$AH169)*((($BG169/2)*($BC169)^2)+(($BF169/2)*($BB169)^2)+($BH169*$BC169*$BB169))</f>
        <v>#VALUE!</v>
      </c>
      <c r="Z169" s="225" t="e">
        <f aca="false">($BI169*$F169*$AH169*($G$5-$BV$5))/365.25</f>
        <v>#VALUE!</v>
      </c>
      <c r="AA169" s="225" t="e">
        <f aca="false">(($BK169*$BE169)+($BJ169*$BD169))*$F169*$AH169*$AF169</f>
        <v>#VALUE!</v>
      </c>
      <c r="AB169" s="225" t="e">
        <f aca="false">BN169*(AT169-CA169)*F169*AH169</f>
        <v>#VALUE!</v>
      </c>
      <c r="AC169" s="225" t="e">
        <f aca="false">BO169*CB169*F169*AH169*CA169*($G$5-$BV$5)/365.25</f>
        <v>#NAME?</v>
      </c>
      <c r="AE169" s="101" t="n">
        <v>15</v>
      </c>
      <c r="AF169" s="101" t="e">
        <f aca="false">IF(AND(D169&gt;=$G$7,D169&lt;=$G$8),1,0)</f>
        <v>#VALUE!</v>
      </c>
      <c r="AG169" s="101" t="e">
        <f aca="false">MONTH(D169)</f>
        <v>#VALUE!</v>
      </c>
      <c r="AH169" s="101" t="e">
        <f aca="false">(EOMONTH(D169,0)-EOMONTH(D169-DAY(D169),0))*AF169</f>
        <v>#VALUE!</v>
      </c>
      <c r="AI169" s="101" t="e">
        <f aca="false">AI168+AH168</f>
        <v>#VALUE!</v>
      </c>
      <c r="AJ169" s="101" t="e">
        <f aca="false">D169-$BV$5</f>
        <v>#VALUE!</v>
      </c>
      <c r="AK169" s="226" t="e">
        <f aca="false">((AL169+AM169+AN169)/(1-0.03))-(AL169+AM169+AN169)</f>
        <v>#VALUE!</v>
      </c>
      <c r="AL169" s="92" t="e">
        <f aca="false">VLOOKUP($D169,CurveTbl,$AK$4)</f>
        <v>#VALUE!</v>
      </c>
      <c r="AM169" s="227" t="e">
        <f aca="false">VLOOKUP($D169,CurveTbl,$AH$3)</f>
        <v>#VALUE!</v>
      </c>
      <c r="AN169" s="227" t="e">
        <f aca="false">VLOOKUP($D169,CurveTbl,$AH$4)+VLOOKUP($AG169,$AL$3:$AS$15,6)</f>
        <v>#VALUE!</v>
      </c>
      <c r="AO169" s="228" t="e">
        <f aca="false">VLOOKUP($D169,CurveTbl,$AH$5)</f>
        <v>#VALUE!</v>
      </c>
      <c r="AP169" s="227" t="e">
        <f aca="false">VLOOKUP($D169,CurveTbl,$AH$6)+VLOOKUP($AG169,$AL$3:$AS$15,7)</f>
        <v>#VALUE!</v>
      </c>
      <c r="AQ169" s="92" t="e">
        <f aca="false">VLOOKUP($AG169,$AL$4:$AS$15,3)+VLOOKUP($AG169,$AL$4:$AS$15,5)+($AH$10*VLOOKUP(D169,GRITable,2))</f>
        <v>#VALUE!</v>
      </c>
      <c r="AR169" s="93" t="e">
        <f aca="false">VLOOKUP($AG169,$AL$4:$AS$15,4)</f>
        <v>#VALUE!</v>
      </c>
      <c r="AS169" s="92" t="e">
        <f aca="false">(AL169+AM169+AN169)*AR169/(1-AR169)</f>
        <v>#VALUE!</v>
      </c>
      <c r="AT169" s="93" t="e">
        <f aca="false">VLOOKUP(D169,CurveTbl,$AK$6)</f>
        <v>#VALUE!</v>
      </c>
      <c r="AU169" s="93" t="e">
        <f aca="false">(1+$AT169/2)^(-2*($D169-$G$5)/365.25)*$AF169</f>
        <v>#VALUE!</v>
      </c>
      <c r="AV169" s="91" t="e">
        <f aca="false">ROUND(G169*AR169,0)</f>
        <v>#VALUE!</v>
      </c>
      <c r="AW169" s="93" t="e">
        <f aca="false">VLOOKUP($D169,CurveTbl,$AK$8)</f>
        <v>#VALUE!</v>
      </c>
      <c r="AX169" s="93" t="e">
        <f aca="false">VLOOKUP($D169,CurveTbl,$AH$7)</f>
        <v>#VALUE!</v>
      </c>
      <c r="AY169" s="93" t="e">
        <f aca="false">VLOOKUP($D169,CurveTbl,$AH$8)</f>
        <v>#VALUE!</v>
      </c>
      <c r="AZ169" s="93"/>
      <c r="BA169" s="229"/>
      <c r="BB169" s="227" t="e">
        <f aca="false">$H169-$BV169</f>
        <v>#VALUE!</v>
      </c>
      <c r="BC169" s="227" t="e">
        <f aca="false">I169-BW169</f>
        <v>#VALUE!</v>
      </c>
      <c r="BD169" s="93" t="e">
        <f aca="false">N169-BX169</f>
        <v>#VALUE!</v>
      </c>
      <c r="BE169" s="93" t="e">
        <f aca="false">O169-BY169</f>
        <v>#VALUE!</v>
      </c>
      <c r="BF169" s="93" t="e">
        <f aca="false">xSPRDOPT($BW169,$BV169,$CG169,0,$BY169,$BX169,$BZ169,$AJ169,1,4)*$CB169</f>
        <v>#NAME?</v>
      </c>
      <c r="BG169" s="93" t="e">
        <f aca="false">xSPRDOPT($BW169,$BV169,$CG169,0,$BY169,$BX169,$BZ169,$AJ169,1,3)*$CB169</f>
        <v>#NAME?</v>
      </c>
      <c r="BH169" s="93" t="e">
        <f aca="false">IF(OR(BF169&lt;&gt;0,BG169&lt;&gt;0),xSPRDOPT($BW169,$BV169,$CG169,0,$BY169,$BX169,$BZ169,$AJ169,1,12)*$CB169,0)</f>
        <v>#NAME?</v>
      </c>
      <c r="BI169" s="93" t="e">
        <f aca="false">xSPRDOPT($BW169,$BV169,$CG169,2*LN(1+CA169/2),$BY169,$BX169,$BZ169,$AJ169,1,9)</f>
        <v>#NAME?</v>
      </c>
      <c r="BJ169" s="93" t="e">
        <f aca="false">xSPRDOPT($BW169,$BV169,$CG169,0,$BY169,$BX169,$BZ169,$AJ169,1,6)*$CB169</f>
        <v>#NAME?</v>
      </c>
      <c r="BK169" s="93" t="e">
        <f aca="false">xSPRDOPT($BW169,$BV169,$CG169,0,$BY169,$BX169,$BZ169,$AJ169,1,5)*$CB169</f>
        <v>#NAME?</v>
      </c>
      <c r="BL169" s="93" t="e">
        <f aca="false">xSPRDOPT(BW169,BV169,CG169,0,BY169,BX169,BZ169,AJ169,1,2)*CB169</f>
        <v>#NAME?</v>
      </c>
      <c r="BM169" s="93" t="e">
        <f aca="false">xSPRDOPT(BW169,BV169,CG169,0,BY169,BX169,BZ169,AJ169,1,1)*CB169</f>
        <v>#NAME?</v>
      </c>
      <c r="BN169" s="93" t="e">
        <f aca="false">IF(AH169&lt;&gt;0,xSPRDOPT($BW169,$BV169,$CG169,2*LN(1+CA169/2),$BY169,$BX169,$BZ169,$AJ169,1,8)+(AJ169/365.25)*CH169/AH169,0)</f>
        <v>#VALUE!</v>
      </c>
      <c r="BO169" s="93" t="e">
        <f aca="false">xSPRDOPT($BW169,$BV169,$CG169,0,$BY169,$BX169,$BZ169,$AJ169,1,0)</f>
        <v>#NAME?</v>
      </c>
      <c r="BP169" s="93"/>
      <c r="BQ169" s="93"/>
      <c r="BR169" s="93"/>
      <c r="BS169" s="101" t="e">
        <f aca="false">G169*AF169*AH169</f>
        <v>#VALUE!</v>
      </c>
      <c r="BV169" s="230" t="n">
        <v>4.40214035809837</v>
      </c>
      <c r="BW169" s="92" t="n">
        <v>4.4155</v>
      </c>
      <c r="BX169" s="93" t="n">
        <v>0.628251079270582</v>
      </c>
      <c r="BY169" s="93" t="n">
        <v>0.621945092170055</v>
      </c>
      <c r="BZ169" s="93" t="n">
        <v>0.99287864325662</v>
      </c>
      <c r="CA169" s="93" t="n">
        <v>0.068263969545907</v>
      </c>
      <c r="CB169" s="93" t="n">
        <v>0.987217950295506</v>
      </c>
      <c r="CC169" s="227" t="n">
        <v>-0.03</v>
      </c>
      <c r="CD169" s="227" t="n">
        <v>0.06</v>
      </c>
      <c r="CE169" s="227" t="n">
        <v>0.175</v>
      </c>
      <c r="CF169" s="227" t="n">
        <v>-0.0075</v>
      </c>
      <c r="CG169" s="227" t="n">
        <v>0.0192</v>
      </c>
      <c r="CH169" s="227" t="n">
        <v>3.06531173566755</v>
      </c>
      <c r="CI169" s="82" t="n">
        <v>4.248</v>
      </c>
    </row>
    <row r="170" customFormat="false" ht="12.75" hidden="false" customHeight="false" outlineLevel="0" collapsed="false">
      <c r="D170" s="83" t="e">
        <f aca="false">D169+AH169</f>
        <v>#VALUE!</v>
      </c>
      <c r="F170" s="84" t="e">
        <f aca="false">VLOOKUP(AG170,$AL$4:$AS$15,2)</f>
        <v>#VALUE!</v>
      </c>
      <c r="G170" s="84" t="e">
        <f aca="false">F170*$AU170</f>
        <v>#VALUE!</v>
      </c>
      <c r="H170" s="85" t="e">
        <f aca="false">(AL170+AM170+AN170)/(1-(AR170))</f>
        <v>#VALUE!</v>
      </c>
      <c r="I170" s="85" t="e">
        <f aca="false">(AL170+AO170+AP170)</f>
        <v>#VALUE!</v>
      </c>
      <c r="K170" s="85" t="e">
        <f aca="false">MAX(((I170-H170)-AQ170)*AH170*AU170,0)</f>
        <v>#VALUE!</v>
      </c>
      <c r="L170" s="220" t="e">
        <f aca="false">MAX(Q170-K170,0)</f>
        <v>#VALUE!</v>
      </c>
      <c r="M170" s="86"/>
      <c r="N170" s="231" t="e">
        <f aca="false">SQRT(($AX170^2*$AE170+$AW170^2*$AI170)/($AE170+$AI170))</f>
        <v>#VALUE!</v>
      </c>
      <c r="O170" s="231" t="e">
        <f aca="false">SQRT(($AY170^2*$AE170+$AW170^2*$AI170)/($AE170+$AI170))</f>
        <v>#VALUE!</v>
      </c>
      <c r="P170" s="94" t="e">
        <f aca="false">(VLOOKUP(AI170,CorrelationTwo,2)*(AW170^2)*AI170+VLOOKUP(D170,CorrelationOne,$AK$9)*AX170*AY170*AE170)/((AI170+AE170)*O170*N170)</f>
        <v>#VALUE!</v>
      </c>
      <c r="Q170" s="220" t="e">
        <f aca="false">xSPRDOPT(I170,H170,AQ170,0,O170,N170,P170,D170-$G$5,1,0)*AH170*AU170</f>
        <v>#VALUE!</v>
      </c>
      <c r="R170" s="223"/>
      <c r="S170" s="87" t="e">
        <f aca="false">xSPRDOPT(I170,H170,AQ170,AT170,O170,N170,P170,D170-$G$5,1,2)*AF170*F170*AH170</f>
        <v>#VALUE!</v>
      </c>
      <c r="T170" s="87" t="e">
        <f aca="false">xSPRDOPT(I170,H170,AQ170,AT170,O170,N170,P170,D170-$G$5,1,1)*AF170*F170*AH170</f>
        <v>#VALUE!</v>
      </c>
      <c r="U170" s="220"/>
      <c r="V170" s="224" t="e">
        <f aca="false">VLOOKUP($AG170,$AL$4:$AS$15,8)*AH170*AU170</f>
        <v>#VALUE!</v>
      </c>
      <c r="W170" s="224"/>
      <c r="X170" s="225" t="e">
        <f aca="false">((BM170*BC170)+(BL170*BB170))*AH170*F170</f>
        <v>#VALUE!</v>
      </c>
      <c r="Y170" s="225" t="e">
        <f aca="false">($F170*$AH170)*((($BG170/2)*($BC170)^2)+(($BF170/2)*($BB170)^2)+($BH170*$BC170*$BB170))</f>
        <v>#VALUE!</v>
      </c>
      <c r="Z170" s="225" t="e">
        <f aca="false">($BI170*$F170*$AH170*($G$5-$BV$5))/365.25</f>
        <v>#VALUE!</v>
      </c>
      <c r="AA170" s="225" t="e">
        <f aca="false">(($BK170*$BE170)+($BJ170*$BD170))*$F170*$AH170*$AF170</f>
        <v>#VALUE!</v>
      </c>
      <c r="AB170" s="225" t="e">
        <f aca="false">BN170*(AT170-CA170)*F170*AH170</f>
        <v>#VALUE!</v>
      </c>
      <c r="AC170" s="225" t="e">
        <f aca="false">BO170*CB170*F170*AH170*CA170*($G$5-$BV$5)/365.25</f>
        <v>#NAME?</v>
      </c>
      <c r="AE170" s="101" t="n">
        <v>15</v>
      </c>
      <c r="AF170" s="101" t="e">
        <f aca="false">IF(AND(D170&gt;=$G$7,D170&lt;=$G$8),1,0)</f>
        <v>#VALUE!</v>
      </c>
      <c r="AG170" s="101" t="e">
        <f aca="false">MONTH(D170)</f>
        <v>#VALUE!</v>
      </c>
      <c r="AH170" s="101" t="e">
        <f aca="false">(EOMONTH(D170,0)-EOMONTH(D170-DAY(D170),0))*AF170</f>
        <v>#VALUE!</v>
      </c>
      <c r="AI170" s="101" t="e">
        <f aca="false">AI169+AH169</f>
        <v>#VALUE!</v>
      </c>
      <c r="AJ170" s="101" t="e">
        <f aca="false">D170-$BV$5</f>
        <v>#VALUE!</v>
      </c>
      <c r="AK170" s="226" t="e">
        <f aca="false">((AL170+AM170+AN170)/(1-0.03))-(AL170+AM170+AN170)</f>
        <v>#VALUE!</v>
      </c>
      <c r="AL170" s="92" t="e">
        <f aca="false">VLOOKUP($D170,CurveTbl,$AK$4)</f>
        <v>#VALUE!</v>
      </c>
      <c r="AM170" s="227" t="e">
        <f aca="false">VLOOKUP($D170,CurveTbl,$AH$3)</f>
        <v>#VALUE!</v>
      </c>
      <c r="AN170" s="227" t="e">
        <f aca="false">VLOOKUP($D170,CurveTbl,$AH$4)+VLOOKUP($AG170,$AL$3:$AS$15,6)</f>
        <v>#VALUE!</v>
      </c>
      <c r="AO170" s="228" t="e">
        <f aca="false">VLOOKUP($D170,CurveTbl,$AH$5)</f>
        <v>#VALUE!</v>
      </c>
      <c r="AP170" s="227" t="e">
        <f aca="false">VLOOKUP($D170,CurveTbl,$AH$6)+VLOOKUP($AG170,$AL$3:$AS$15,7)</f>
        <v>#VALUE!</v>
      </c>
      <c r="AQ170" s="92" t="e">
        <f aca="false">VLOOKUP($AG170,$AL$4:$AS$15,3)+VLOOKUP($AG170,$AL$4:$AS$15,5)+($AH$10*VLOOKUP(D170,GRITable,2))</f>
        <v>#VALUE!</v>
      </c>
      <c r="AR170" s="93" t="e">
        <f aca="false">VLOOKUP($AG170,$AL$4:$AS$15,4)</f>
        <v>#VALUE!</v>
      </c>
      <c r="AS170" s="92" t="e">
        <f aca="false">(AL170+AM170+AN170)*AR170/(1-AR170)</f>
        <v>#VALUE!</v>
      </c>
      <c r="AT170" s="93" t="e">
        <f aca="false">VLOOKUP(D170,CurveTbl,$AK$6)</f>
        <v>#VALUE!</v>
      </c>
      <c r="AU170" s="93" t="e">
        <f aca="false">(1+$AT170/2)^(-2*($D170-$G$5)/365.25)*$AF170</f>
        <v>#VALUE!</v>
      </c>
      <c r="AV170" s="91" t="e">
        <f aca="false">ROUND(G170*AR170,0)</f>
        <v>#VALUE!</v>
      </c>
      <c r="AW170" s="93" t="e">
        <f aca="false">VLOOKUP($D170,CurveTbl,$AK$8)</f>
        <v>#VALUE!</v>
      </c>
      <c r="AX170" s="93" t="e">
        <f aca="false">VLOOKUP($D170,CurveTbl,$AH$7)</f>
        <v>#VALUE!</v>
      </c>
      <c r="AY170" s="93" t="e">
        <f aca="false">VLOOKUP($D170,CurveTbl,$AH$8)</f>
        <v>#VALUE!</v>
      </c>
      <c r="AZ170" s="93"/>
      <c r="BA170" s="229"/>
      <c r="BB170" s="227" t="e">
        <f aca="false">$H170-$BV170</f>
        <v>#VALUE!</v>
      </c>
      <c r="BC170" s="227" t="e">
        <f aca="false">I170-BW170</f>
        <v>#VALUE!</v>
      </c>
      <c r="BD170" s="93" t="e">
        <f aca="false">N170-BX170</f>
        <v>#VALUE!</v>
      </c>
      <c r="BE170" s="93" t="e">
        <f aca="false">O170-BY170</f>
        <v>#VALUE!</v>
      </c>
      <c r="BF170" s="93" t="e">
        <f aca="false">xSPRDOPT($BW170,$BV170,$CG170,0,$BY170,$BX170,$BZ170,$AJ170,1,4)*$CB170</f>
        <v>#NAME?</v>
      </c>
      <c r="BG170" s="93" t="e">
        <f aca="false">xSPRDOPT($BW170,$BV170,$CG170,0,$BY170,$BX170,$BZ170,$AJ170,1,3)*$CB170</f>
        <v>#NAME?</v>
      </c>
      <c r="BH170" s="93" t="e">
        <f aca="false">IF(OR(BF170&lt;&gt;0,BG170&lt;&gt;0),xSPRDOPT($BW170,$BV170,$CG170,0,$BY170,$BX170,$BZ170,$AJ170,1,12)*$CB170,0)</f>
        <v>#NAME?</v>
      </c>
      <c r="BI170" s="93" t="e">
        <f aca="false">xSPRDOPT($BW170,$BV170,$CG170,2*LN(1+CA170/2),$BY170,$BX170,$BZ170,$AJ170,1,9)</f>
        <v>#NAME?</v>
      </c>
      <c r="BJ170" s="93" t="e">
        <f aca="false">xSPRDOPT($BW170,$BV170,$CG170,0,$BY170,$BX170,$BZ170,$AJ170,1,6)*$CB170</f>
        <v>#NAME?</v>
      </c>
      <c r="BK170" s="93" t="e">
        <f aca="false">xSPRDOPT($BW170,$BV170,$CG170,0,$BY170,$BX170,$BZ170,$AJ170,1,5)*$CB170</f>
        <v>#NAME?</v>
      </c>
      <c r="BL170" s="93" t="e">
        <f aca="false">xSPRDOPT(BW170,BV170,CG170,0,BY170,BX170,BZ170,AJ170,1,2)*CB170</f>
        <v>#NAME?</v>
      </c>
      <c r="BM170" s="93" t="e">
        <f aca="false">xSPRDOPT(BW170,BV170,CG170,0,BY170,BX170,BZ170,AJ170,1,1)*CB170</f>
        <v>#NAME?</v>
      </c>
      <c r="BN170" s="93" t="e">
        <f aca="false">IF(AH170&lt;&gt;0,xSPRDOPT($BW170,$BV170,$CG170,2*LN(1+CA170/2),$BY170,$BX170,$BZ170,$AJ170,1,8)+(AJ170/365.25)*CH170/AH170,0)</f>
        <v>#VALUE!</v>
      </c>
      <c r="BO170" s="93" t="e">
        <f aca="false">xSPRDOPT($BW170,$BV170,$CG170,0,$BY170,$BX170,$BZ170,$AJ170,1,0)</f>
        <v>#NAME?</v>
      </c>
      <c r="BP170" s="93"/>
      <c r="BQ170" s="93"/>
      <c r="BR170" s="93"/>
      <c r="BS170" s="101" t="e">
        <f aca="false">G170*AF170*AH170</f>
        <v>#VALUE!</v>
      </c>
      <c r="BV170" s="230" t="n">
        <v>4.40214035809837</v>
      </c>
      <c r="BW170" s="92" t="n">
        <v>4.4155</v>
      </c>
      <c r="BX170" s="93" t="n">
        <v>0.628251079270582</v>
      </c>
      <c r="BY170" s="93" t="n">
        <v>0.621945092170055</v>
      </c>
      <c r="BZ170" s="93" t="n">
        <v>0.99287864325662</v>
      </c>
      <c r="CA170" s="93" t="n">
        <v>0.068263969545907</v>
      </c>
      <c r="CB170" s="93" t="n">
        <v>0.987217950295506</v>
      </c>
      <c r="CC170" s="227" t="n">
        <v>-0.03</v>
      </c>
      <c r="CD170" s="227" t="n">
        <v>0.06</v>
      </c>
      <c r="CE170" s="227" t="n">
        <v>0.175</v>
      </c>
      <c r="CF170" s="227" t="n">
        <v>-0.0075</v>
      </c>
      <c r="CG170" s="227" t="n">
        <v>0.0192</v>
      </c>
      <c r="CH170" s="227" t="n">
        <v>3.06531173566755</v>
      </c>
      <c r="CI170" s="82" t="n">
        <v>4.248</v>
      </c>
    </row>
    <row r="171" customFormat="false" ht="12.75" hidden="false" customHeight="false" outlineLevel="0" collapsed="false">
      <c r="D171" s="83" t="e">
        <f aca="false">D170+AH170</f>
        <v>#VALUE!</v>
      </c>
      <c r="F171" s="84" t="e">
        <f aca="false">VLOOKUP(AG171,$AL$4:$AS$15,2)</f>
        <v>#VALUE!</v>
      </c>
      <c r="G171" s="84" t="e">
        <f aca="false">F171*$AU171</f>
        <v>#VALUE!</v>
      </c>
      <c r="H171" s="85" t="e">
        <f aca="false">(AL171+AM171+AN171)/(1-(AR171))</f>
        <v>#VALUE!</v>
      </c>
      <c r="I171" s="85" t="e">
        <f aca="false">(AL171+AO171+AP171)</f>
        <v>#VALUE!</v>
      </c>
      <c r="K171" s="85" t="e">
        <f aca="false">MAX(((I171-H171)-AQ171)*AH171*AU171,0)</f>
        <v>#VALUE!</v>
      </c>
      <c r="L171" s="220" t="e">
        <f aca="false">MAX(Q171-K171,0)</f>
        <v>#VALUE!</v>
      </c>
      <c r="M171" s="86"/>
      <c r="N171" s="231" t="e">
        <f aca="false">SQRT(($AX171^2*$AE171+$AW171^2*$AI171)/($AE171+$AI171))</f>
        <v>#VALUE!</v>
      </c>
      <c r="O171" s="231" t="e">
        <f aca="false">SQRT(($AY171^2*$AE171+$AW171^2*$AI171)/($AE171+$AI171))</f>
        <v>#VALUE!</v>
      </c>
      <c r="P171" s="94" t="e">
        <f aca="false">(VLOOKUP(AI171,CorrelationTwo,2)*(AW171^2)*AI171+VLOOKUP(D171,CorrelationOne,$AK$9)*AX171*AY171*AE171)/((AI171+AE171)*O171*N171)</f>
        <v>#VALUE!</v>
      </c>
      <c r="Q171" s="220" t="e">
        <f aca="false">xSPRDOPT(I171,H171,AQ171,0,O171,N171,P171,D171-$G$5,1,0)*AH171*AU171</f>
        <v>#VALUE!</v>
      </c>
      <c r="R171" s="223"/>
      <c r="S171" s="87" t="e">
        <f aca="false">xSPRDOPT(I171,H171,AQ171,AT171,O171,N171,P171,D171-$G$5,1,2)*AF171*F171*AH171</f>
        <v>#VALUE!</v>
      </c>
      <c r="T171" s="87" t="e">
        <f aca="false">xSPRDOPT(I171,H171,AQ171,AT171,O171,N171,P171,D171-$G$5,1,1)*AF171*F171*AH171</f>
        <v>#VALUE!</v>
      </c>
      <c r="U171" s="220"/>
      <c r="V171" s="224" t="e">
        <f aca="false">VLOOKUP($AG171,$AL$4:$AS$15,8)*AH171*AU171</f>
        <v>#VALUE!</v>
      </c>
      <c r="W171" s="224"/>
      <c r="X171" s="225" t="e">
        <f aca="false">((BM171*BC171)+(BL171*BB171))*AH171*F171</f>
        <v>#VALUE!</v>
      </c>
      <c r="Y171" s="225" t="e">
        <f aca="false">($F171*$AH171)*((($BG171/2)*($BC171)^2)+(($BF171/2)*($BB171)^2)+($BH171*$BC171*$BB171))</f>
        <v>#VALUE!</v>
      </c>
      <c r="Z171" s="225" t="e">
        <f aca="false">($BI171*$F171*$AH171*($G$5-$BV$5))/365.25</f>
        <v>#VALUE!</v>
      </c>
      <c r="AA171" s="225" t="e">
        <f aca="false">(($BK171*$BE171)+($BJ171*$BD171))*$F171*$AH171*$AF171</f>
        <v>#VALUE!</v>
      </c>
      <c r="AB171" s="225" t="e">
        <f aca="false">BN171*(AT171-CA171)*F171*AH171</f>
        <v>#VALUE!</v>
      </c>
      <c r="AC171" s="225" t="e">
        <f aca="false">BO171*CB171*F171*AH171*CA171*($G$5-$BV$5)/365.25</f>
        <v>#NAME?</v>
      </c>
      <c r="AE171" s="101" t="n">
        <v>15</v>
      </c>
      <c r="AF171" s="101" t="e">
        <f aca="false">IF(AND(D171&gt;=$G$7,D171&lt;=$G$8),1,0)</f>
        <v>#VALUE!</v>
      </c>
      <c r="AG171" s="101" t="e">
        <f aca="false">MONTH(D171)</f>
        <v>#VALUE!</v>
      </c>
      <c r="AH171" s="101" t="e">
        <f aca="false">(EOMONTH(D171,0)-EOMONTH(D171-DAY(D171),0))*AF171</f>
        <v>#VALUE!</v>
      </c>
      <c r="AI171" s="101" t="e">
        <f aca="false">AI170+AH170</f>
        <v>#VALUE!</v>
      </c>
      <c r="AJ171" s="101" t="e">
        <f aca="false">D171-$BV$5</f>
        <v>#VALUE!</v>
      </c>
      <c r="AK171" s="226" t="e">
        <f aca="false">((AL171+AM171+AN171)/(1-0.03))-(AL171+AM171+AN171)</f>
        <v>#VALUE!</v>
      </c>
      <c r="AL171" s="92" t="e">
        <f aca="false">VLOOKUP($D171,CurveTbl,$AK$4)</f>
        <v>#VALUE!</v>
      </c>
      <c r="AM171" s="227" t="e">
        <f aca="false">VLOOKUP($D171,CurveTbl,$AH$3)</f>
        <v>#VALUE!</v>
      </c>
      <c r="AN171" s="227" t="e">
        <f aca="false">VLOOKUP($D171,CurveTbl,$AH$4)+VLOOKUP($AG171,$AL$3:$AS$15,6)</f>
        <v>#VALUE!</v>
      </c>
      <c r="AO171" s="228" t="e">
        <f aca="false">VLOOKUP($D171,CurveTbl,$AH$5)</f>
        <v>#VALUE!</v>
      </c>
      <c r="AP171" s="227" t="e">
        <f aca="false">VLOOKUP($D171,CurveTbl,$AH$6)+VLOOKUP($AG171,$AL$3:$AS$15,7)</f>
        <v>#VALUE!</v>
      </c>
      <c r="AQ171" s="92" t="e">
        <f aca="false">VLOOKUP($AG171,$AL$4:$AS$15,3)+VLOOKUP($AG171,$AL$4:$AS$15,5)+($AH$10*VLOOKUP(D171,GRITable,2))</f>
        <v>#VALUE!</v>
      </c>
      <c r="AR171" s="93" t="e">
        <f aca="false">VLOOKUP($AG171,$AL$4:$AS$15,4)</f>
        <v>#VALUE!</v>
      </c>
      <c r="AS171" s="92" t="e">
        <f aca="false">(AL171+AM171+AN171)*AR171/(1-AR171)</f>
        <v>#VALUE!</v>
      </c>
      <c r="AT171" s="93" t="e">
        <f aca="false">VLOOKUP(D171,CurveTbl,$AK$6)</f>
        <v>#VALUE!</v>
      </c>
      <c r="AU171" s="93" t="e">
        <f aca="false">(1+$AT171/2)^(-2*($D171-$G$5)/365.25)*$AF171</f>
        <v>#VALUE!</v>
      </c>
      <c r="AV171" s="91" t="e">
        <f aca="false">ROUND(G171*AR171,0)</f>
        <v>#VALUE!</v>
      </c>
      <c r="AW171" s="93" t="e">
        <f aca="false">VLOOKUP($D171,CurveTbl,$AK$8)</f>
        <v>#VALUE!</v>
      </c>
      <c r="AX171" s="93" t="e">
        <f aca="false">VLOOKUP($D171,CurveTbl,$AH$7)</f>
        <v>#VALUE!</v>
      </c>
      <c r="AY171" s="93" t="e">
        <f aca="false">VLOOKUP($D171,CurveTbl,$AH$8)</f>
        <v>#VALUE!</v>
      </c>
      <c r="AZ171" s="93"/>
      <c r="BA171" s="229"/>
      <c r="BB171" s="227" t="e">
        <f aca="false">$H171-$BV171</f>
        <v>#VALUE!</v>
      </c>
      <c r="BC171" s="227" t="e">
        <f aca="false">I171-BW171</f>
        <v>#VALUE!</v>
      </c>
      <c r="BD171" s="93" t="e">
        <f aca="false">N171-BX171</f>
        <v>#VALUE!</v>
      </c>
      <c r="BE171" s="93" t="e">
        <f aca="false">O171-BY171</f>
        <v>#VALUE!</v>
      </c>
      <c r="BF171" s="93" t="e">
        <f aca="false">xSPRDOPT($BW171,$BV171,$CG171,0,$BY171,$BX171,$BZ171,$AJ171,1,4)*$CB171</f>
        <v>#NAME?</v>
      </c>
      <c r="BG171" s="93" t="e">
        <f aca="false">xSPRDOPT($BW171,$BV171,$CG171,0,$BY171,$BX171,$BZ171,$AJ171,1,3)*$CB171</f>
        <v>#NAME?</v>
      </c>
      <c r="BH171" s="93" t="e">
        <f aca="false">IF(OR(BF171&lt;&gt;0,BG171&lt;&gt;0),xSPRDOPT($BW171,$BV171,$CG171,0,$BY171,$BX171,$BZ171,$AJ171,1,12)*$CB171,0)</f>
        <v>#NAME?</v>
      </c>
      <c r="BI171" s="93" t="e">
        <f aca="false">xSPRDOPT($BW171,$BV171,$CG171,2*LN(1+CA171/2),$BY171,$BX171,$BZ171,$AJ171,1,9)</f>
        <v>#NAME?</v>
      </c>
      <c r="BJ171" s="93" t="e">
        <f aca="false">xSPRDOPT($BW171,$BV171,$CG171,0,$BY171,$BX171,$BZ171,$AJ171,1,6)*$CB171</f>
        <v>#NAME?</v>
      </c>
      <c r="BK171" s="93" t="e">
        <f aca="false">xSPRDOPT($BW171,$BV171,$CG171,0,$BY171,$BX171,$BZ171,$AJ171,1,5)*$CB171</f>
        <v>#NAME?</v>
      </c>
      <c r="BL171" s="93" t="e">
        <f aca="false">xSPRDOPT(BW171,BV171,CG171,0,BY171,BX171,BZ171,AJ171,1,2)*CB171</f>
        <v>#NAME?</v>
      </c>
      <c r="BM171" s="93" t="e">
        <f aca="false">xSPRDOPT(BW171,BV171,CG171,0,BY171,BX171,BZ171,AJ171,1,1)*CB171</f>
        <v>#NAME?</v>
      </c>
      <c r="BN171" s="93" t="e">
        <f aca="false">IF(AH171&lt;&gt;0,xSPRDOPT($BW171,$BV171,$CG171,2*LN(1+CA171/2),$BY171,$BX171,$BZ171,$AJ171,1,8)+(AJ171/365.25)*CH171/AH171,0)</f>
        <v>#VALUE!</v>
      </c>
      <c r="BO171" s="93" t="e">
        <f aca="false">xSPRDOPT($BW171,$BV171,$CG171,0,$BY171,$BX171,$BZ171,$AJ171,1,0)</f>
        <v>#NAME?</v>
      </c>
      <c r="BP171" s="93"/>
      <c r="BQ171" s="93"/>
      <c r="BR171" s="93"/>
      <c r="BS171" s="101" t="e">
        <f aca="false">G171*AF171*AH171</f>
        <v>#VALUE!</v>
      </c>
      <c r="BV171" s="230" t="n">
        <v>4.40214035809837</v>
      </c>
      <c r="BW171" s="92" t="n">
        <v>4.4155</v>
      </c>
      <c r="BX171" s="93" t="n">
        <v>0.628251079270582</v>
      </c>
      <c r="BY171" s="93" t="n">
        <v>0.621945092170055</v>
      </c>
      <c r="BZ171" s="93" t="n">
        <v>0.99287864325662</v>
      </c>
      <c r="CA171" s="93" t="n">
        <v>0.068263969545907</v>
      </c>
      <c r="CB171" s="93" t="n">
        <v>0.987217950295506</v>
      </c>
      <c r="CC171" s="227" t="n">
        <v>-0.03</v>
      </c>
      <c r="CD171" s="227" t="n">
        <v>0.06</v>
      </c>
      <c r="CE171" s="227" t="n">
        <v>0.175</v>
      </c>
      <c r="CF171" s="227" t="n">
        <v>-0.0075</v>
      </c>
      <c r="CG171" s="227" t="n">
        <v>0.0192</v>
      </c>
      <c r="CH171" s="227" t="n">
        <v>3.06531173566755</v>
      </c>
      <c r="CI171" s="82" t="n">
        <v>4.248</v>
      </c>
    </row>
    <row r="172" customFormat="false" ht="12.75" hidden="false" customHeight="false" outlineLevel="0" collapsed="false">
      <c r="D172" s="83" t="e">
        <f aca="false">D171+AH171</f>
        <v>#VALUE!</v>
      </c>
      <c r="F172" s="84" t="e">
        <f aca="false">VLOOKUP(AG172,$AL$4:$AS$15,2)</f>
        <v>#VALUE!</v>
      </c>
      <c r="G172" s="84" t="e">
        <f aca="false">F172*$AU172</f>
        <v>#VALUE!</v>
      </c>
      <c r="H172" s="85" t="e">
        <f aca="false">(AL172+AM172+AN172)/(1-(AR172))</f>
        <v>#VALUE!</v>
      </c>
      <c r="I172" s="85" t="e">
        <f aca="false">(AL172+AO172+AP172)</f>
        <v>#VALUE!</v>
      </c>
      <c r="K172" s="85" t="e">
        <f aca="false">MAX(((I172-H172)-AQ172)*AH172*AU172,0)</f>
        <v>#VALUE!</v>
      </c>
      <c r="L172" s="220" t="e">
        <f aca="false">MAX(Q172-K172,0)</f>
        <v>#VALUE!</v>
      </c>
      <c r="M172" s="86"/>
      <c r="N172" s="231" t="e">
        <f aca="false">SQRT(($AX172^2*$AE172+$AW172^2*$AI172)/($AE172+$AI172))</f>
        <v>#VALUE!</v>
      </c>
      <c r="O172" s="231" t="e">
        <f aca="false">SQRT(($AY172^2*$AE172+$AW172^2*$AI172)/($AE172+$AI172))</f>
        <v>#VALUE!</v>
      </c>
      <c r="P172" s="94" t="e">
        <f aca="false">(VLOOKUP(AI172,CorrelationTwo,2)*(AW172^2)*AI172+VLOOKUP(D172,CorrelationOne,$AK$9)*AX172*AY172*AE172)/((AI172+AE172)*O172*N172)</f>
        <v>#VALUE!</v>
      </c>
      <c r="Q172" s="220" t="e">
        <f aca="false">xSPRDOPT(I172,H172,AQ172,0,O172,N172,P172,D172-$G$5,1,0)*AH172*AU172</f>
        <v>#VALUE!</v>
      </c>
      <c r="R172" s="223"/>
      <c r="S172" s="87" t="e">
        <f aca="false">xSPRDOPT(I172,H172,AQ172,AT172,O172,N172,P172,D172-$G$5,1,2)*AF172*F172*AH172</f>
        <v>#VALUE!</v>
      </c>
      <c r="T172" s="87" t="e">
        <f aca="false">xSPRDOPT(I172,H172,AQ172,AT172,O172,N172,P172,D172-$G$5,1,1)*AF172*F172*AH172</f>
        <v>#VALUE!</v>
      </c>
      <c r="U172" s="220"/>
      <c r="V172" s="224" t="e">
        <f aca="false">VLOOKUP($AG172,$AL$4:$AS$15,8)*AH172*AU172</f>
        <v>#VALUE!</v>
      </c>
      <c r="W172" s="224"/>
      <c r="X172" s="225" t="e">
        <f aca="false">((BM172*BC172)+(BL172*BB172))*AH172*F172</f>
        <v>#VALUE!</v>
      </c>
      <c r="Y172" s="225" t="e">
        <f aca="false">($F172*$AH172)*((($BG172/2)*($BC172)^2)+(($BF172/2)*($BB172)^2)+($BH172*$BC172*$BB172))</f>
        <v>#VALUE!</v>
      </c>
      <c r="Z172" s="225" t="e">
        <f aca="false">($BI172*$F172*$AH172*($G$5-$BV$5))/365.25</f>
        <v>#VALUE!</v>
      </c>
      <c r="AA172" s="225" t="e">
        <f aca="false">(($BK172*$BE172)+($BJ172*$BD172))*$F172*$AH172*$AF172</f>
        <v>#VALUE!</v>
      </c>
      <c r="AB172" s="225" t="e">
        <f aca="false">BN172*(AT172-CA172)*F172*AH172</f>
        <v>#VALUE!</v>
      </c>
      <c r="AC172" s="225" t="e">
        <f aca="false">BO172*CB172*F172*AH172*CA172*($G$5-$BV$5)/365.25</f>
        <v>#NAME?</v>
      </c>
      <c r="AE172" s="101" t="n">
        <v>15</v>
      </c>
      <c r="AF172" s="101" t="e">
        <f aca="false">IF(AND(D172&gt;=$G$7,D172&lt;=$G$8),1,0)</f>
        <v>#VALUE!</v>
      </c>
      <c r="AG172" s="101" t="e">
        <f aca="false">MONTH(D172)</f>
        <v>#VALUE!</v>
      </c>
      <c r="AH172" s="101" t="e">
        <f aca="false">(EOMONTH(D172,0)-EOMONTH(D172-DAY(D172),0))*AF172</f>
        <v>#VALUE!</v>
      </c>
      <c r="AI172" s="101" t="e">
        <f aca="false">AI171+AH171</f>
        <v>#VALUE!</v>
      </c>
      <c r="AJ172" s="101" t="e">
        <f aca="false">D172-$BV$5</f>
        <v>#VALUE!</v>
      </c>
      <c r="AK172" s="226" t="e">
        <f aca="false">((AL172+AM172+AN172)/(1-0.03))-(AL172+AM172+AN172)</f>
        <v>#VALUE!</v>
      </c>
      <c r="AL172" s="92" t="e">
        <f aca="false">VLOOKUP($D172,CurveTbl,$AK$4)</f>
        <v>#VALUE!</v>
      </c>
      <c r="AM172" s="227" t="e">
        <f aca="false">VLOOKUP($D172,CurveTbl,$AH$3)</f>
        <v>#VALUE!</v>
      </c>
      <c r="AN172" s="227" t="e">
        <f aca="false">VLOOKUP($D172,CurveTbl,$AH$4)+VLOOKUP($AG172,$AL$3:$AS$15,6)</f>
        <v>#VALUE!</v>
      </c>
      <c r="AO172" s="228" t="e">
        <f aca="false">VLOOKUP($D172,CurveTbl,$AH$5)</f>
        <v>#VALUE!</v>
      </c>
      <c r="AP172" s="227" t="e">
        <f aca="false">VLOOKUP($D172,CurveTbl,$AH$6)+VLOOKUP($AG172,$AL$3:$AS$15,7)</f>
        <v>#VALUE!</v>
      </c>
      <c r="AQ172" s="92" t="e">
        <f aca="false">VLOOKUP($AG172,$AL$4:$AS$15,3)+VLOOKUP($AG172,$AL$4:$AS$15,5)+($AH$10*VLOOKUP(D172,GRITable,2))</f>
        <v>#VALUE!</v>
      </c>
      <c r="AR172" s="93" t="e">
        <f aca="false">VLOOKUP($AG172,$AL$4:$AS$15,4)</f>
        <v>#VALUE!</v>
      </c>
      <c r="AS172" s="92" t="e">
        <f aca="false">(AL172+AM172+AN172)*AR172/(1-AR172)</f>
        <v>#VALUE!</v>
      </c>
      <c r="AT172" s="93" t="e">
        <f aca="false">VLOOKUP(D172,CurveTbl,$AK$6)</f>
        <v>#VALUE!</v>
      </c>
      <c r="AU172" s="93" t="e">
        <f aca="false">(1+$AT172/2)^(-2*($D172-$G$5)/365.25)*$AF172</f>
        <v>#VALUE!</v>
      </c>
      <c r="AV172" s="91" t="e">
        <f aca="false">ROUND(G172*AR172,0)</f>
        <v>#VALUE!</v>
      </c>
      <c r="AW172" s="93" t="e">
        <f aca="false">VLOOKUP($D172,CurveTbl,$AK$8)</f>
        <v>#VALUE!</v>
      </c>
      <c r="AX172" s="93" t="e">
        <f aca="false">VLOOKUP($D172,CurveTbl,$AH$7)</f>
        <v>#VALUE!</v>
      </c>
      <c r="AY172" s="93" t="e">
        <f aca="false">VLOOKUP($D172,CurveTbl,$AH$8)</f>
        <v>#VALUE!</v>
      </c>
      <c r="AZ172" s="93"/>
      <c r="BA172" s="229"/>
      <c r="BB172" s="227" t="e">
        <f aca="false">$H172-$BV172</f>
        <v>#VALUE!</v>
      </c>
      <c r="BC172" s="227" t="e">
        <f aca="false">I172-BW172</f>
        <v>#VALUE!</v>
      </c>
      <c r="BD172" s="93" t="e">
        <f aca="false">N172-BX172</f>
        <v>#VALUE!</v>
      </c>
      <c r="BE172" s="93" t="e">
        <f aca="false">O172-BY172</f>
        <v>#VALUE!</v>
      </c>
      <c r="BF172" s="93" t="e">
        <f aca="false">xSPRDOPT($BW172,$BV172,$CG172,0,$BY172,$BX172,$BZ172,$AJ172,1,4)*$CB172</f>
        <v>#NAME?</v>
      </c>
      <c r="BG172" s="93" t="e">
        <f aca="false">xSPRDOPT($BW172,$BV172,$CG172,0,$BY172,$BX172,$BZ172,$AJ172,1,3)*$CB172</f>
        <v>#NAME?</v>
      </c>
      <c r="BH172" s="93" t="e">
        <f aca="false">IF(OR(BF172&lt;&gt;0,BG172&lt;&gt;0),xSPRDOPT($BW172,$BV172,$CG172,0,$BY172,$BX172,$BZ172,$AJ172,1,12)*$CB172,0)</f>
        <v>#NAME?</v>
      </c>
      <c r="BI172" s="93" t="e">
        <f aca="false">xSPRDOPT($BW172,$BV172,$CG172,2*LN(1+CA172/2),$BY172,$BX172,$BZ172,$AJ172,1,9)</f>
        <v>#NAME?</v>
      </c>
      <c r="BJ172" s="93" t="e">
        <f aca="false">xSPRDOPT($BW172,$BV172,$CG172,0,$BY172,$BX172,$BZ172,$AJ172,1,6)*$CB172</f>
        <v>#NAME?</v>
      </c>
      <c r="BK172" s="93" t="e">
        <f aca="false">xSPRDOPT($BW172,$BV172,$CG172,0,$BY172,$BX172,$BZ172,$AJ172,1,5)*$CB172</f>
        <v>#NAME?</v>
      </c>
      <c r="BL172" s="93" t="e">
        <f aca="false">xSPRDOPT(BW172,BV172,CG172,0,BY172,BX172,BZ172,AJ172,1,2)*CB172</f>
        <v>#NAME?</v>
      </c>
      <c r="BM172" s="93" t="e">
        <f aca="false">xSPRDOPT(BW172,BV172,CG172,0,BY172,BX172,BZ172,AJ172,1,1)*CB172</f>
        <v>#NAME?</v>
      </c>
      <c r="BN172" s="93" t="e">
        <f aca="false">IF(AH172&lt;&gt;0,xSPRDOPT($BW172,$BV172,$CG172,2*LN(1+CA172/2),$BY172,$BX172,$BZ172,$AJ172,1,8)+(AJ172/365.25)*CH172/AH172,0)</f>
        <v>#VALUE!</v>
      </c>
      <c r="BO172" s="93" t="e">
        <f aca="false">xSPRDOPT($BW172,$BV172,$CG172,0,$BY172,$BX172,$BZ172,$AJ172,1,0)</f>
        <v>#NAME?</v>
      </c>
      <c r="BP172" s="93"/>
      <c r="BQ172" s="93"/>
      <c r="BR172" s="93"/>
      <c r="BS172" s="101" t="e">
        <f aca="false">G172*AF172*AH172</f>
        <v>#VALUE!</v>
      </c>
      <c r="BV172" s="230" t="n">
        <v>4.40214035809837</v>
      </c>
      <c r="BW172" s="92" t="n">
        <v>4.4155</v>
      </c>
      <c r="BX172" s="93" t="n">
        <v>0.628251079270582</v>
      </c>
      <c r="BY172" s="93" t="n">
        <v>0.621945092170055</v>
      </c>
      <c r="BZ172" s="93" t="n">
        <v>0.99287864325662</v>
      </c>
      <c r="CA172" s="93" t="n">
        <v>0.068263969545907</v>
      </c>
      <c r="CB172" s="93" t="n">
        <v>0.987217950295506</v>
      </c>
      <c r="CC172" s="227" t="n">
        <v>-0.03</v>
      </c>
      <c r="CD172" s="227" t="n">
        <v>0.06</v>
      </c>
      <c r="CE172" s="227" t="n">
        <v>0.175</v>
      </c>
      <c r="CF172" s="227" t="n">
        <v>-0.0075</v>
      </c>
      <c r="CG172" s="227" t="n">
        <v>0.0192</v>
      </c>
      <c r="CH172" s="227" t="n">
        <v>3.06531173566755</v>
      </c>
      <c r="CI172" s="82" t="n">
        <v>4.248</v>
      </c>
    </row>
    <row r="173" customFormat="false" ht="12.75" hidden="false" customHeight="false" outlineLevel="0" collapsed="false">
      <c r="D173" s="83" t="e">
        <f aca="false">D172+AH172</f>
        <v>#VALUE!</v>
      </c>
      <c r="F173" s="84" t="e">
        <f aca="false">VLOOKUP(AG173,$AL$4:$AS$15,2)</f>
        <v>#VALUE!</v>
      </c>
      <c r="G173" s="84" t="e">
        <f aca="false">F173*$AU173</f>
        <v>#VALUE!</v>
      </c>
      <c r="H173" s="85" t="e">
        <f aca="false">(AL173+AM173+AN173)/(1-(AR173))</f>
        <v>#VALUE!</v>
      </c>
      <c r="I173" s="85" t="e">
        <f aca="false">(AL173+AO173+AP173)</f>
        <v>#VALUE!</v>
      </c>
      <c r="K173" s="85" t="e">
        <f aca="false">MAX(((I173-H173)-AQ173)*AH173*AU173,0)</f>
        <v>#VALUE!</v>
      </c>
      <c r="L173" s="220" t="e">
        <f aca="false">MAX(Q173-K173,0)</f>
        <v>#VALUE!</v>
      </c>
      <c r="M173" s="86"/>
      <c r="N173" s="231" t="e">
        <f aca="false">SQRT(($AX173^2*$AE173+$AW173^2*$AI173)/($AE173+$AI173))</f>
        <v>#VALUE!</v>
      </c>
      <c r="O173" s="231" t="e">
        <f aca="false">SQRT(($AY173^2*$AE173+$AW173^2*$AI173)/($AE173+$AI173))</f>
        <v>#VALUE!</v>
      </c>
      <c r="P173" s="94" t="e">
        <f aca="false">(VLOOKUP(AI173,CorrelationTwo,2)*(AW173^2)*AI173+VLOOKUP(D173,CorrelationOne,$AK$9)*AX173*AY173*AE173)/((AI173+AE173)*O173*N173)</f>
        <v>#VALUE!</v>
      </c>
      <c r="Q173" s="220" t="e">
        <f aca="false">xSPRDOPT(I173,H173,AQ173,0,O173,N173,P173,D173-$G$5,1,0)*AH173*AU173</f>
        <v>#VALUE!</v>
      </c>
      <c r="R173" s="223"/>
      <c r="S173" s="87" t="e">
        <f aca="false">xSPRDOPT(I173,H173,AQ173,AT173,O173,N173,P173,D173-$G$5,1,2)*AF173*F173*AH173</f>
        <v>#VALUE!</v>
      </c>
      <c r="T173" s="87" t="e">
        <f aca="false">xSPRDOPT(I173,H173,AQ173,AT173,O173,N173,P173,D173-$G$5,1,1)*AF173*F173*AH173</f>
        <v>#VALUE!</v>
      </c>
      <c r="U173" s="220"/>
      <c r="V173" s="224" t="e">
        <f aca="false">VLOOKUP($AG173,$AL$4:$AS$15,8)*AH173*AU173</f>
        <v>#VALUE!</v>
      </c>
      <c r="W173" s="224"/>
      <c r="X173" s="225" t="e">
        <f aca="false">((BM173*BC173)+(BL173*BB173))*AH173*F173</f>
        <v>#VALUE!</v>
      </c>
      <c r="Y173" s="225" t="e">
        <f aca="false">($F173*$AH173)*((($BG173/2)*($BC173)^2)+(($BF173/2)*($BB173)^2)+($BH173*$BC173*$BB173))</f>
        <v>#VALUE!</v>
      </c>
      <c r="Z173" s="225" t="e">
        <f aca="false">($BI173*$F173*$AH173*($G$5-$BV$5))/365.25</f>
        <v>#VALUE!</v>
      </c>
      <c r="AA173" s="225" t="e">
        <f aca="false">(($BK173*$BE173)+($BJ173*$BD173))*$F173*$AH173*$AF173</f>
        <v>#VALUE!</v>
      </c>
      <c r="AB173" s="225" t="e">
        <f aca="false">BN173*(AT173-CA173)*F173*AH173</f>
        <v>#VALUE!</v>
      </c>
      <c r="AC173" s="225" t="e">
        <f aca="false">BO173*CB173*F173*AH173*CA173*($G$5-$BV$5)/365.25</f>
        <v>#NAME?</v>
      </c>
      <c r="AE173" s="101" t="n">
        <v>15</v>
      </c>
      <c r="AF173" s="101" t="e">
        <f aca="false">IF(AND(D173&gt;=$G$7,D173&lt;=$G$8),1,0)</f>
        <v>#VALUE!</v>
      </c>
      <c r="AG173" s="101" t="e">
        <f aca="false">MONTH(D173)</f>
        <v>#VALUE!</v>
      </c>
      <c r="AH173" s="101" t="e">
        <f aca="false">(EOMONTH(D173,0)-EOMONTH(D173-DAY(D173),0))*AF173</f>
        <v>#VALUE!</v>
      </c>
      <c r="AI173" s="101" t="e">
        <f aca="false">AI172+AH172</f>
        <v>#VALUE!</v>
      </c>
      <c r="AJ173" s="101" t="e">
        <f aca="false">D173-$BV$5</f>
        <v>#VALUE!</v>
      </c>
      <c r="AK173" s="226" t="e">
        <f aca="false">((AL173+AM173+AN173)/(1-0.03))-(AL173+AM173+AN173)</f>
        <v>#VALUE!</v>
      </c>
      <c r="AL173" s="92" t="e">
        <f aca="false">VLOOKUP($D173,CurveTbl,$AK$4)</f>
        <v>#VALUE!</v>
      </c>
      <c r="AM173" s="227" t="e">
        <f aca="false">VLOOKUP($D173,CurveTbl,$AH$3)</f>
        <v>#VALUE!</v>
      </c>
      <c r="AN173" s="227" t="e">
        <f aca="false">VLOOKUP($D173,CurveTbl,$AH$4)+VLOOKUP($AG173,$AL$3:$AS$15,6)</f>
        <v>#VALUE!</v>
      </c>
      <c r="AO173" s="228" t="e">
        <f aca="false">VLOOKUP($D173,CurveTbl,$AH$5)</f>
        <v>#VALUE!</v>
      </c>
      <c r="AP173" s="227" t="e">
        <f aca="false">VLOOKUP($D173,CurveTbl,$AH$6)+VLOOKUP($AG173,$AL$3:$AS$15,7)</f>
        <v>#VALUE!</v>
      </c>
      <c r="AQ173" s="92" t="e">
        <f aca="false">VLOOKUP($AG173,$AL$4:$AS$15,3)+VLOOKUP($AG173,$AL$4:$AS$15,5)+($AH$10*VLOOKUP(D173,GRITable,2))</f>
        <v>#VALUE!</v>
      </c>
      <c r="AR173" s="93" t="e">
        <f aca="false">VLOOKUP($AG173,$AL$4:$AS$15,4)</f>
        <v>#VALUE!</v>
      </c>
      <c r="AS173" s="92" t="e">
        <f aca="false">(AL173+AM173+AN173)*AR173/(1-AR173)</f>
        <v>#VALUE!</v>
      </c>
      <c r="AT173" s="93" t="e">
        <f aca="false">VLOOKUP(D173,CurveTbl,$AK$6)</f>
        <v>#VALUE!</v>
      </c>
      <c r="AU173" s="93" t="e">
        <f aca="false">(1+$AT173/2)^(-2*($D173-$G$5)/365.25)*$AF173</f>
        <v>#VALUE!</v>
      </c>
      <c r="AV173" s="91" t="e">
        <f aca="false">ROUND(G173*AR173,0)</f>
        <v>#VALUE!</v>
      </c>
      <c r="AW173" s="93" t="e">
        <f aca="false">VLOOKUP($D173,CurveTbl,$AK$8)</f>
        <v>#VALUE!</v>
      </c>
      <c r="AX173" s="93" t="e">
        <f aca="false">VLOOKUP($D173,CurveTbl,$AH$7)</f>
        <v>#VALUE!</v>
      </c>
      <c r="AY173" s="93" t="e">
        <f aca="false">VLOOKUP($D173,CurveTbl,$AH$8)</f>
        <v>#VALUE!</v>
      </c>
      <c r="AZ173" s="93"/>
      <c r="BA173" s="229"/>
      <c r="BB173" s="227" t="e">
        <f aca="false">$H173-$BV173</f>
        <v>#VALUE!</v>
      </c>
      <c r="BC173" s="227" t="e">
        <f aca="false">I173-BW173</f>
        <v>#VALUE!</v>
      </c>
      <c r="BD173" s="93" t="e">
        <f aca="false">N173-BX173</f>
        <v>#VALUE!</v>
      </c>
      <c r="BE173" s="93" t="e">
        <f aca="false">O173-BY173</f>
        <v>#VALUE!</v>
      </c>
      <c r="BF173" s="93" t="e">
        <f aca="false">xSPRDOPT($BW173,$BV173,$CG173,0,$BY173,$BX173,$BZ173,$AJ173,1,4)*$CB173</f>
        <v>#NAME?</v>
      </c>
      <c r="BG173" s="93" t="e">
        <f aca="false">xSPRDOPT($BW173,$BV173,$CG173,0,$BY173,$BX173,$BZ173,$AJ173,1,3)*$CB173</f>
        <v>#NAME?</v>
      </c>
      <c r="BH173" s="93" t="e">
        <f aca="false">IF(OR(BF173&lt;&gt;0,BG173&lt;&gt;0),xSPRDOPT($BW173,$BV173,$CG173,0,$BY173,$BX173,$BZ173,$AJ173,1,12)*$CB173,0)</f>
        <v>#NAME?</v>
      </c>
      <c r="BI173" s="93" t="e">
        <f aca="false">xSPRDOPT($BW173,$BV173,$CG173,2*LN(1+CA173/2),$BY173,$BX173,$BZ173,$AJ173,1,9)</f>
        <v>#NAME?</v>
      </c>
      <c r="BJ173" s="93" t="e">
        <f aca="false">xSPRDOPT($BW173,$BV173,$CG173,0,$BY173,$BX173,$BZ173,$AJ173,1,6)*$CB173</f>
        <v>#NAME?</v>
      </c>
      <c r="BK173" s="93" t="e">
        <f aca="false">xSPRDOPT($BW173,$BV173,$CG173,0,$BY173,$BX173,$BZ173,$AJ173,1,5)*$CB173</f>
        <v>#NAME?</v>
      </c>
      <c r="BL173" s="93" t="e">
        <f aca="false">xSPRDOPT(BW173,BV173,CG173,0,BY173,BX173,BZ173,AJ173,1,2)*CB173</f>
        <v>#NAME?</v>
      </c>
      <c r="BM173" s="93" t="e">
        <f aca="false">xSPRDOPT(BW173,BV173,CG173,0,BY173,BX173,BZ173,AJ173,1,1)*CB173</f>
        <v>#NAME?</v>
      </c>
      <c r="BN173" s="93" t="e">
        <f aca="false">IF(AH173&lt;&gt;0,xSPRDOPT($BW173,$BV173,$CG173,2*LN(1+CA173/2),$BY173,$BX173,$BZ173,$AJ173,1,8)+(AJ173/365.25)*CH173/AH173,0)</f>
        <v>#VALUE!</v>
      </c>
      <c r="BO173" s="93" t="e">
        <f aca="false">xSPRDOPT($BW173,$BV173,$CG173,0,$BY173,$BX173,$BZ173,$AJ173,1,0)</f>
        <v>#NAME?</v>
      </c>
      <c r="BP173" s="93"/>
      <c r="BQ173" s="93"/>
      <c r="BR173" s="93"/>
      <c r="BS173" s="101" t="e">
        <f aca="false">G173*AF173*AH173</f>
        <v>#VALUE!</v>
      </c>
      <c r="BV173" s="230" t="n">
        <v>4.40214035809837</v>
      </c>
      <c r="BW173" s="92" t="n">
        <v>4.4155</v>
      </c>
      <c r="BX173" s="93" t="n">
        <v>0.628251079270582</v>
      </c>
      <c r="BY173" s="93" t="n">
        <v>0.621945092170055</v>
      </c>
      <c r="BZ173" s="93" t="n">
        <v>0.99287864325662</v>
      </c>
      <c r="CA173" s="93" t="n">
        <v>0.068263969545907</v>
      </c>
      <c r="CB173" s="93" t="n">
        <v>0.987217950295506</v>
      </c>
      <c r="CC173" s="227" t="n">
        <v>-0.03</v>
      </c>
      <c r="CD173" s="227" t="n">
        <v>0.06</v>
      </c>
      <c r="CE173" s="227" t="n">
        <v>0.175</v>
      </c>
      <c r="CF173" s="227" t="n">
        <v>-0.0075</v>
      </c>
      <c r="CG173" s="227" t="n">
        <v>0.0192</v>
      </c>
      <c r="CH173" s="227" t="n">
        <v>3.06531173566755</v>
      </c>
      <c r="CI173" s="82" t="n">
        <v>4.248</v>
      </c>
    </row>
    <row r="174" customFormat="false" ht="12.75" hidden="false" customHeight="false" outlineLevel="0" collapsed="false">
      <c r="D174" s="83" t="e">
        <f aca="false">D173+AH173</f>
        <v>#VALUE!</v>
      </c>
      <c r="F174" s="84" t="e">
        <f aca="false">VLOOKUP(AG174,$AL$4:$AS$15,2)</f>
        <v>#VALUE!</v>
      </c>
      <c r="G174" s="84" t="e">
        <f aca="false">F174*$AU174</f>
        <v>#VALUE!</v>
      </c>
      <c r="H174" s="85" t="e">
        <f aca="false">(AL174+AM174+AN174)/(1-(AR174))</f>
        <v>#VALUE!</v>
      </c>
      <c r="I174" s="85" t="e">
        <f aca="false">(AL174+AO174+AP174)</f>
        <v>#VALUE!</v>
      </c>
      <c r="K174" s="85" t="e">
        <f aca="false">MAX(((I174-H174)-AQ174)*AH174*AU174,0)</f>
        <v>#VALUE!</v>
      </c>
      <c r="L174" s="220" t="e">
        <f aca="false">MAX(Q174-K174,0)</f>
        <v>#VALUE!</v>
      </c>
      <c r="M174" s="86"/>
      <c r="N174" s="231" t="e">
        <f aca="false">SQRT(($AX174^2*$AE174+$AW174^2*$AI174)/($AE174+$AI174))</f>
        <v>#VALUE!</v>
      </c>
      <c r="O174" s="231" t="e">
        <f aca="false">SQRT(($AY174^2*$AE174+$AW174^2*$AI174)/($AE174+$AI174))</f>
        <v>#VALUE!</v>
      </c>
      <c r="P174" s="94" t="e">
        <f aca="false">(VLOOKUP(AI174,CorrelationTwo,2)*(AW174^2)*AI174+VLOOKUP(D174,CorrelationOne,$AK$9)*AX174*AY174*AE174)/((AI174+AE174)*O174*N174)</f>
        <v>#VALUE!</v>
      </c>
      <c r="Q174" s="220" t="e">
        <f aca="false">xSPRDOPT(I174,H174,AQ174,0,O174,N174,P174,D174-$G$5,1,0)*AH174*AU174</f>
        <v>#VALUE!</v>
      </c>
      <c r="R174" s="223"/>
      <c r="S174" s="87" t="e">
        <f aca="false">xSPRDOPT(I174,H174,AQ174,AT174,O174,N174,P174,D174-$G$5,1,2)*AF174*F174*AH174</f>
        <v>#VALUE!</v>
      </c>
      <c r="T174" s="87" t="e">
        <f aca="false">xSPRDOPT(I174,H174,AQ174,AT174,O174,N174,P174,D174-$G$5,1,1)*AF174*F174*AH174</f>
        <v>#VALUE!</v>
      </c>
      <c r="U174" s="220"/>
      <c r="V174" s="224" t="e">
        <f aca="false">VLOOKUP($AG174,$AL$4:$AS$15,8)*AH174*AU174</f>
        <v>#VALUE!</v>
      </c>
      <c r="W174" s="224"/>
      <c r="X174" s="225" t="e">
        <f aca="false">((BM174*BC174)+(BL174*BB174))*AH174*F174</f>
        <v>#VALUE!</v>
      </c>
      <c r="Y174" s="225" t="e">
        <f aca="false">($F174*$AH174)*((($BG174/2)*($BC174)^2)+(($BF174/2)*($BB174)^2)+($BH174*$BC174*$BB174))</f>
        <v>#VALUE!</v>
      </c>
      <c r="Z174" s="225" t="e">
        <f aca="false">($BI174*$F174*$AH174*($G$5-$BV$5))/365.25</f>
        <v>#VALUE!</v>
      </c>
      <c r="AA174" s="225" t="e">
        <f aca="false">(($BK174*$BE174)+($BJ174*$BD174))*$F174*$AH174*$AF174</f>
        <v>#VALUE!</v>
      </c>
      <c r="AB174" s="225" t="e">
        <f aca="false">BN174*(AT174-CA174)*F174*AH174</f>
        <v>#VALUE!</v>
      </c>
      <c r="AC174" s="225" t="e">
        <f aca="false">BO174*CB174*F174*AH174*CA174*($G$5-$BV$5)/365.25</f>
        <v>#NAME?</v>
      </c>
      <c r="AE174" s="101" t="n">
        <v>15</v>
      </c>
      <c r="AF174" s="101" t="e">
        <f aca="false">IF(AND(D174&gt;=$G$7,D174&lt;=$G$8),1,0)</f>
        <v>#VALUE!</v>
      </c>
      <c r="AG174" s="101" t="e">
        <f aca="false">MONTH(D174)</f>
        <v>#VALUE!</v>
      </c>
      <c r="AH174" s="101" t="e">
        <f aca="false">(EOMONTH(D174,0)-EOMONTH(D174-DAY(D174),0))*AF174</f>
        <v>#VALUE!</v>
      </c>
      <c r="AI174" s="101" t="e">
        <f aca="false">AI173+AH173</f>
        <v>#VALUE!</v>
      </c>
      <c r="AJ174" s="101" t="e">
        <f aca="false">D174-$BV$5</f>
        <v>#VALUE!</v>
      </c>
      <c r="AK174" s="226" t="e">
        <f aca="false">((AL174+AM174+AN174)/(1-0.03))-(AL174+AM174+AN174)</f>
        <v>#VALUE!</v>
      </c>
      <c r="AL174" s="92" t="e">
        <f aca="false">VLOOKUP($D174,CurveTbl,$AK$4)</f>
        <v>#VALUE!</v>
      </c>
      <c r="AM174" s="227" t="e">
        <f aca="false">VLOOKUP($D174,CurveTbl,$AH$3)</f>
        <v>#VALUE!</v>
      </c>
      <c r="AN174" s="227" t="e">
        <f aca="false">VLOOKUP($D174,CurveTbl,$AH$4)+VLOOKUP($AG174,$AL$3:$AS$15,6)</f>
        <v>#VALUE!</v>
      </c>
      <c r="AO174" s="228" t="e">
        <f aca="false">VLOOKUP($D174,CurveTbl,$AH$5)</f>
        <v>#VALUE!</v>
      </c>
      <c r="AP174" s="227" t="e">
        <f aca="false">VLOOKUP($D174,CurveTbl,$AH$6)+VLOOKUP($AG174,$AL$3:$AS$15,7)</f>
        <v>#VALUE!</v>
      </c>
      <c r="AQ174" s="92" t="e">
        <f aca="false">VLOOKUP($AG174,$AL$4:$AS$15,3)+VLOOKUP($AG174,$AL$4:$AS$15,5)+($AH$10*VLOOKUP(D174,GRITable,2))</f>
        <v>#VALUE!</v>
      </c>
      <c r="AR174" s="93" t="e">
        <f aca="false">VLOOKUP($AG174,$AL$4:$AS$15,4)</f>
        <v>#VALUE!</v>
      </c>
      <c r="AS174" s="92" t="e">
        <f aca="false">(AL174+AM174+AN174)*AR174/(1-AR174)</f>
        <v>#VALUE!</v>
      </c>
      <c r="AT174" s="93" t="e">
        <f aca="false">VLOOKUP(D174,CurveTbl,$AK$6)</f>
        <v>#VALUE!</v>
      </c>
      <c r="AU174" s="93" t="e">
        <f aca="false">(1+$AT174/2)^(-2*($D174-$G$5)/365.25)*$AF174</f>
        <v>#VALUE!</v>
      </c>
      <c r="AV174" s="91" t="e">
        <f aca="false">ROUND(G174*AR174,0)</f>
        <v>#VALUE!</v>
      </c>
      <c r="AW174" s="93" t="e">
        <f aca="false">VLOOKUP($D174,CurveTbl,$AK$8)</f>
        <v>#VALUE!</v>
      </c>
      <c r="AX174" s="93" t="e">
        <f aca="false">VLOOKUP($D174,CurveTbl,$AH$7)</f>
        <v>#VALUE!</v>
      </c>
      <c r="AY174" s="93" t="e">
        <f aca="false">VLOOKUP($D174,CurveTbl,$AH$8)</f>
        <v>#VALUE!</v>
      </c>
      <c r="AZ174" s="93"/>
      <c r="BA174" s="229"/>
      <c r="BB174" s="227" t="e">
        <f aca="false">$H174-$BV174</f>
        <v>#VALUE!</v>
      </c>
      <c r="BC174" s="227" t="e">
        <f aca="false">I174-BW174</f>
        <v>#VALUE!</v>
      </c>
      <c r="BD174" s="93" t="e">
        <f aca="false">N174-BX174</f>
        <v>#VALUE!</v>
      </c>
      <c r="BE174" s="93" t="e">
        <f aca="false">O174-BY174</f>
        <v>#VALUE!</v>
      </c>
      <c r="BF174" s="93" t="e">
        <f aca="false">xSPRDOPT($BW174,$BV174,$CG174,0,$BY174,$BX174,$BZ174,$AJ174,1,4)*$CB174</f>
        <v>#NAME?</v>
      </c>
      <c r="BG174" s="93" t="e">
        <f aca="false">xSPRDOPT($BW174,$BV174,$CG174,0,$BY174,$BX174,$BZ174,$AJ174,1,3)*$CB174</f>
        <v>#NAME?</v>
      </c>
      <c r="BH174" s="93" t="e">
        <f aca="false">IF(OR(BF174&lt;&gt;0,BG174&lt;&gt;0),xSPRDOPT($BW174,$BV174,$CG174,0,$BY174,$BX174,$BZ174,$AJ174,1,12)*$CB174,0)</f>
        <v>#NAME?</v>
      </c>
      <c r="BI174" s="93" t="e">
        <f aca="false">xSPRDOPT($BW174,$BV174,$CG174,2*LN(1+CA174/2),$BY174,$BX174,$BZ174,$AJ174,1,9)</f>
        <v>#NAME?</v>
      </c>
      <c r="BJ174" s="93" t="e">
        <f aca="false">xSPRDOPT($BW174,$BV174,$CG174,0,$BY174,$BX174,$BZ174,$AJ174,1,6)*$CB174</f>
        <v>#NAME?</v>
      </c>
      <c r="BK174" s="93" t="e">
        <f aca="false">xSPRDOPT($BW174,$BV174,$CG174,0,$BY174,$BX174,$BZ174,$AJ174,1,5)*$CB174</f>
        <v>#NAME?</v>
      </c>
      <c r="BL174" s="93" t="e">
        <f aca="false">xSPRDOPT(BW174,BV174,CG174,0,BY174,BX174,BZ174,AJ174,1,2)*CB174</f>
        <v>#NAME?</v>
      </c>
      <c r="BM174" s="93" t="e">
        <f aca="false">xSPRDOPT(BW174,BV174,CG174,0,BY174,BX174,BZ174,AJ174,1,1)*CB174</f>
        <v>#NAME?</v>
      </c>
      <c r="BN174" s="93" t="e">
        <f aca="false">IF(AH174&lt;&gt;0,xSPRDOPT($BW174,$BV174,$CG174,2*LN(1+CA174/2),$BY174,$BX174,$BZ174,$AJ174,1,8)+(AJ174/365.25)*CH174/AH174,0)</f>
        <v>#VALUE!</v>
      </c>
      <c r="BO174" s="93" t="e">
        <f aca="false">xSPRDOPT($BW174,$BV174,$CG174,0,$BY174,$BX174,$BZ174,$AJ174,1,0)</f>
        <v>#NAME?</v>
      </c>
      <c r="BP174" s="93"/>
      <c r="BQ174" s="93"/>
      <c r="BR174" s="93"/>
      <c r="BS174" s="101" t="e">
        <f aca="false">G174*AF174*AH174</f>
        <v>#VALUE!</v>
      </c>
      <c r="BV174" s="230" t="n">
        <v>4.40214035809837</v>
      </c>
      <c r="BW174" s="92" t="n">
        <v>4.4155</v>
      </c>
      <c r="BX174" s="93" t="n">
        <v>0.628251079270582</v>
      </c>
      <c r="BY174" s="93" t="n">
        <v>0.621945092170055</v>
      </c>
      <c r="BZ174" s="93" t="n">
        <v>0.99287864325662</v>
      </c>
      <c r="CA174" s="93" t="n">
        <v>0.068263969545907</v>
      </c>
      <c r="CB174" s="93" t="n">
        <v>0.987217950295506</v>
      </c>
      <c r="CC174" s="227" t="n">
        <v>-0.03</v>
      </c>
      <c r="CD174" s="227" t="n">
        <v>0.06</v>
      </c>
      <c r="CE174" s="227" t="n">
        <v>0.175</v>
      </c>
      <c r="CF174" s="227" t="n">
        <v>-0.0075</v>
      </c>
      <c r="CG174" s="227" t="n">
        <v>0.0192</v>
      </c>
      <c r="CH174" s="227" t="n">
        <v>3.06531173566755</v>
      </c>
      <c r="CI174" s="82" t="n">
        <v>4.248</v>
      </c>
    </row>
    <row r="175" customFormat="false" ht="12.75" hidden="false" customHeight="false" outlineLevel="0" collapsed="false">
      <c r="D175" s="83" t="e">
        <f aca="false">D174+AH174</f>
        <v>#VALUE!</v>
      </c>
      <c r="F175" s="84" t="e">
        <f aca="false">VLOOKUP(AG175,$AL$4:$AS$15,2)</f>
        <v>#VALUE!</v>
      </c>
      <c r="G175" s="84" t="e">
        <f aca="false">F175*$AU175</f>
        <v>#VALUE!</v>
      </c>
      <c r="H175" s="85" t="e">
        <f aca="false">(AL175+AM175+AN175)/(1-(AR175))</f>
        <v>#VALUE!</v>
      </c>
      <c r="I175" s="85" t="e">
        <f aca="false">(AL175+AO175+AP175)</f>
        <v>#VALUE!</v>
      </c>
      <c r="K175" s="85" t="e">
        <f aca="false">MAX(((I175-H175)-AQ175)*AH175*AU175,0)</f>
        <v>#VALUE!</v>
      </c>
      <c r="L175" s="220" t="e">
        <f aca="false">MAX(Q175-K175,0)</f>
        <v>#VALUE!</v>
      </c>
      <c r="M175" s="86"/>
      <c r="N175" s="231" t="e">
        <f aca="false">SQRT(($AX175^2*$AE175+$AW175^2*$AI175)/($AE175+$AI175))</f>
        <v>#VALUE!</v>
      </c>
      <c r="O175" s="231" t="e">
        <f aca="false">SQRT(($AY175^2*$AE175+$AW175^2*$AI175)/($AE175+$AI175))</f>
        <v>#VALUE!</v>
      </c>
      <c r="P175" s="94" t="e">
        <f aca="false">(VLOOKUP(AI175,CorrelationTwo,2)*(AW175^2)*AI175+VLOOKUP(D175,CorrelationOne,$AK$9)*AX175*AY175*AE175)/((AI175+AE175)*O175*N175)</f>
        <v>#VALUE!</v>
      </c>
      <c r="Q175" s="220" t="e">
        <f aca="false">xSPRDOPT(I175,H175,AQ175,0,O175,N175,P175,D175-$G$5,1,0)*AH175*AU175</f>
        <v>#VALUE!</v>
      </c>
      <c r="R175" s="223"/>
      <c r="S175" s="87" t="e">
        <f aca="false">xSPRDOPT(I175,H175,AQ175,AT175,O175,N175,P175,D175-$G$5,1,2)*AF175*F175*AH175</f>
        <v>#VALUE!</v>
      </c>
      <c r="T175" s="87" t="e">
        <f aca="false">xSPRDOPT(I175,H175,AQ175,AT175,O175,N175,P175,D175-$G$5,1,1)*AF175*F175*AH175</f>
        <v>#VALUE!</v>
      </c>
      <c r="U175" s="220"/>
      <c r="V175" s="224" t="e">
        <f aca="false">VLOOKUP($AG175,$AL$4:$AS$15,8)*AH175*AU175</f>
        <v>#VALUE!</v>
      </c>
      <c r="W175" s="224"/>
      <c r="X175" s="225" t="e">
        <f aca="false">((BM175*BC175)+(BL175*BB175))*AH175*F175</f>
        <v>#VALUE!</v>
      </c>
      <c r="Y175" s="225" t="e">
        <f aca="false">($F175*$AH175)*((($BG175/2)*($BC175)^2)+(($BF175/2)*($BB175)^2)+($BH175*$BC175*$BB175))</f>
        <v>#VALUE!</v>
      </c>
      <c r="Z175" s="225" t="e">
        <f aca="false">($BI175*$F175*$AH175*($G$5-$BV$5))/365.25</f>
        <v>#VALUE!</v>
      </c>
      <c r="AA175" s="225" t="e">
        <f aca="false">(($BK175*$BE175)+($BJ175*$BD175))*$F175*$AH175*$AF175</f>
        <v>#VALUE!</v>
      </c>
      <c r="AB175" s="225" t="e">
        <f aca="false">BN175*(AT175-CA175)*F175*AH175</f>
        <v>#VALUE!</v>
      </c>
      <c r="AC175" s="225" t="e">
        <f aca="false">BO175*CB175*F175*AH175*CA175*($G$5-$BV$5)/365.25</f>
        <v>#NAME?</v>
      </c>
      <c r="AE175" s="101" t="n">
        <v>15</v>
      </c>
      <c r="AF175" s="101" t="e">
        <f aca="false">IF(AND(D175&gt;=$G$7,D175&lt;=$G$8),1,0)</f>
        <v>#VALUE!</v>
      </c>
      <c r="AG175" s="101" t="e">
        <f aca="false">MONTH(D175)</f>
        <v>#VALUE!</v>
      </c>
      <c r="AH175" s="101" t="e">
        <f aca="false">(EOMONTH(D175,0)-EOMONTH(D175-DAY(D175),0))*AF175</f>
        <v>#VALUE!</v>
      </c>
      <c r="AI175" s="101" t="e">
        <f aca="false">AI174+AH174</f>
        <v>#VALUE!</v>
      </c>
      <c r="AJ175" s="101" t="e">
        <f aca="false">D175-$BV$5</f>
        <v>#VALUE!</v>
      </c>
      <c r="AK175" s="226" t="e">
        <f aca="false">((AL175+AM175+AN175)/(1-0.03))-(AL175+AM175+AN175)</f>
        <v>#VALUE!</v>
      </c>
      <c r="AL175" s="92" t="e">
        <f aca="false">VLOOKUP($D175,CurveTbl,$AK$4)</f>
        <v>#VALUE!</v>
      </c>
      <c r="AM175" s="227" t="e">
        <f aca="false">VLOOKUP($D175,CurveTbl,$AH$3)</f>
        <v>#VALUE!</v>
      </c>
      <c r="AN175" s="227" t="e">
        <f aca="false">VLOOKUP($D175,CurveTbl,$AH$4)+VLOOKUP($AG175,$AL$3:$AS$15,6)</f>
        <v>#VALUE!</v>
      </c>
      <c r="AO175" s="228" t="e">
        <f aca="false">VLOOKUP($D175,CurveTbl,$AH$5)</f>
        <v>#VALUE!</v>
      </c>
      <c r="AP175" s="227" t="e">
        <f aca="false">VLOOKUP($D175,CurveTbl,$AH$6)+VLOOKUP($AG175,$AL$3:$AS$15,7)</f>
        <v>#VALUE!</v>
      </c>
      <c r="AQ175" s="92" t="e">
        <f aca="false">VLOOKUP($AG175,$AL$4:$AS$15,3)+VLOOKUP($AG175,$AL$4:$AS$15,5)+($AH$10*VLOOKUP(D175,GRITable,2))</f>
        <v>#VALUE!</v>
      </c>
      <c r="AR175" s="93" t="e">
        <f aca="false">VLOOKUP($AG175,$AL$4:$AS$15,4)</f>
        <v>#VALUE!</v>
      </c>
      <c r="AS175" s="92" t="e">
        <f aca="false">(AL175+AM175+AN175)*AR175/(1-AR175)</f>
        <v>#VALUE!</v>
      </c>
      <c r="AT175" s="93" t="e">
        <f aca="false">VLOOKUP(D175,CurveTbl,$AK$6)</f>
        <v>#VALUE!</v>
      </c>
      <c r="AU175" s="93" t="e">
        <f aca="false">(1+$AT175/2)^(-2*($D175-$G$5)/365.25)*$AF175</f>
        <v>#VALUE!</v>
      </c>
      <c r="AV175" s="91" t="e">
        <f aca="false">ROUND(G175*AR175,0)</f>
        <v>#VALUE!</v>
      </c>
      <c r="AW175" s="93" t="e">
        <f aca="false">VLOOKUP($D175,CurveTbl,$AK$8)</f>
        <v>#VALUE!</v>
      </c>
      <c r="AX175" s="93" t="e">
        <f aca="false">VLOOKUP($D175,CurveTbl,$AH$7)</f>
        <v>#VALUE!</v>
      </c>
      <c r="AY175" s="93" t="e">
        <f aca="false">VLOOKUP($D175,CurveTbl,$AH$8)</f>
        <v>#VALUE!</v>
      </c>
      <c r="AZ175" s="93"/>
      <c r="BA175" s="229"/>
      <c r="BB175" s="227" t="e">
        <f aca="false">$H175-$BV175</f>
        <v>#VALUE!</v>
      </c>
      <c r="BC175" s="227" t="e">
        <f aca="false">I175-BW175</f>
        <v>#VALUE!</v>
      </c>
      <c r="BD175" s="93" t="e">
        <f aca="false">N175-BX175</f>
        <v>#VALUE!</v>
      </c>
      <c r="BE175" s="93" t="e">
        <f aca="false">O175-BY175</f>
        <v>#VALUE!</v>
      </c>
      <c r="BF175" s="93" t="e">
        <f aca="false">xSPRDOPT($BW175,$BV175,$CG175,0,$BY175,$BX175,$BZ175,$AJ175,1,4)*$CB175</f>
        <v>#NAME?</v>
      </c>
      <c r="BG175" s="93" t="e">
        <f aca="false">xSPRDOPT($BW175,$BV175,$CG175,0,$BY175,$BX175,$BZ175,$AJ175,1,3)*$CB175</f>
        <v>#NAME?</v>
      </c>
      <c r="BH175" s="93" t="e">
        <f aca="false">IF(OR(BF175&lt;&gt;0,BG175&lt;&gt;0),xSPRDOPT($BW175,$BV175,$CG175,0,$BY175,$BX175,$BZ175,$AJ175,1,12)*$CB175,0)</f>
        <v>#NAME?</v>
      </c>
      <c r="BI175" s="93" t="e">
        <f aca="false">xSPRDOPT($BW175,$BV175,$CG175,2*LN(1+CA175/2),$BY175,$BX175,$BZ175,$AJ175,1,9)</f>
        <v>#NAME?</v>
      </c>
      <c r="BJ175" s="93" t="e">
        <f aca="false">xSPRDOPT($BW175,$BV175,$CG175,0,$BY175,$BX175,$BZ175,$AJ175,1,6)*$CB175</f>
        <v>#NAME?</v>
      </c>
      <c r="BK175" s="93" t="e">
        <f aca="false">xSPRDOPT($BW175,$BV175,$CG175,0,$BY175,$BX175,$BZ175,$AJ175,1,5)*$CB175</f>
        <v>#NAME?</v>
      </c>
      <c r="BL175" s="93" t="e">
        <f aca="false">xSPRDOPT(BW175,BV175,CG175,0,BY175,BX175,BZ175,AJ175,1,2)*CB175</f>
        <v>#NAME?</v>
      </c>
      <c r="BM175" s="93" t="e">
        <f aca="false">xSPRDOPT(BW175,BV175,CG175,0,BY175,BX175,BZ175,AJ175,1,1)*CB175</f>
        <v>#NAME?</v>
      </c>
      <c r="BN175" s="93" t="e">
        <f aca="false">IF(AH175&lt;&gt;0,xSPRDOPT($BW175,$BV175,$CG175,2*LN(1+CA175/2),$BY175,$BX175,$BZ175,$AJ175,1,8)+(AJ175/365.25)*CH175/AH175,0)</f>
        <v>#VALUE!</v>
      </c>
      <c r="BO175" s="93" t="e">
        <f aca="false">xSPRDOPT($BW175,$BV175,$CG175,0,$BY175,$BX175,$BZ175,$AJ175,1,0)</f>
        <v>#NAME?</v>
      </c>
      <c r="BP175" s="93"/>
      <c r="BQ175" s="93"/>
      <c r="BR175" s="93"/>
      <c r="BS175" s="101" t="e">
        <f aca="false">G175*AF175*AH175</f>
        <v>#VALUE!</v>
      </c>
      <c r="BV175" s="230" t="n">
        <v>4.40214035809837</v>
      </c>
      <c r="BW175" s="92" t="n">
        <v>4.4155</v>
      </c>
      <c r="BX175" s="93" t="n">
        <v>0.628251079270582</v>
      </c>
      <c r="BY175" s="93" t="n">
        <v>0.621945092170055</v>
      </c>
      <c r="BZ175" s="93" t="n">
        <v>0.99287864325662</v>
      </c>
      <c r="CA175" s="93" t="n">
        <v>0.068263969545907</v>
      </c>
      <c r="CB175" s="93" t="n">
        <v>0.987217950295506</v>
      </c>
      <c r="CC175" s="227" t="n">
        <v>-0.03</v>
      </c>
      <c r="CD175" s="227" t="n">
        <v>0.06</v>
      </c>
      <c r="CE175" s="227" t="n">
        <v>0.175</v>
      </c>
      <c r="CF175" s="227" t="n">
        <v>-0.0075</v>
      </c>
      <c r="CG175" s="227" t="n">
        <v>0.0192</v>
      </c>
      <c r="CH175" s="227" t="n">
        <v>3.06531173566755</v>
      </c>
      <c r="CI175" s="82" t="n">
        <v>4.248</v>
      </c>
    </row>
    <row r="176" customFormat="false" ht="12.75" hidden="false" customHeight="false" outlineLevel="0" collapsed="false">
      <c r="D176" s="83" t="e">
        <f aca="false">D175+AH175</f>
        <v>#VALUE!</v>
      </c>
      <c r="F176" s="84" t="e">
        <f aca="false">VLOOKUP(AG176,$AL$4:$AS$15,2)</f>
        <v>#VALUE!</v>
      </c>
      <c r="G176" s="84" t="e">
        <f aca="false">F176*$AU176</f>
        <v>#VALUE!</v>
      </c>
      <c r="H176" s="85" t="e">
        <f aca="false">(AL176+AM176+AN176)/(1-(AR176))</f>
        <v>#VALUE!</v>
      </c>
      <c r="I176" s="85" t="e">
        <f aca="false">(AL176+AO176+AP176)</f>
        <v>#VALUE!</v>
      </c>
      <c r="K176" s="85" t="e">
        <f aca="false">MAX(((I176-H176)-AQ176)*AH176*AU176,0)</f>
        <v>#VALUE!</v>
      </c>
      <c r="L176" s="220" t="e">
        <f aca="false">MAX(Q176-K176,0)</f>
        <v>#VALUE!</v>
      </c>
      <c r="M176" s="86"/>
      <c r="N176" s="231" t="e">
        <f aca="false">SQRT(($AX176^2*$AE176+$AW176^2*$AI176)/($AE176+$AI176))</f>
        <v>#VALUE!</v>
      </c>
      <c r="O176" s="231" t="e">
        <f aca="false">SQRT(($AY176^2*$AE176+$AW176^2*$AI176)/($AE176+$AI176))</f>
        <v>#VALUE!</v>
      </c>
      <c r="P176" s="94" t="e">
        <f aca="false">(VLOOKUP(AI176,CorrelationTwo,2)*(AW176^2)*AI176+VLOOKUP(D176,CorrelationOne,$AK$9)*AX176*AY176*AE176)/((AI176+AE176)*O176*N176)</f>
        <v>#VALUE!</v>
      </c>
      <c r="Q176" s="220" t="e">
        <f aca="false">xSPRDOPT(I176,H176,AQ176,0,O176,N176,P176,D176-$G$5,1,0)*AH176*AU176</f>
        <v>#VALUE!</v>
      </c>
      <c r="R176" s="223"/>
      <c r="S176" s="87" t="e">
        <f aca="false">xSPRDOPT(I176,H176,AQ176,AT176,O176,N176,P176,D176-$G$5,1,2)*AF176*F176*AH176</f>
        <v>#VALUE!</v>
      </c>
      <c r="T176" s="87" t="e">
        <f aca="false">xSPRDOPT(I176,H176,AQ176,AT176,O176,N176,P176,D176-$G$5,1,1)*AF176*F176*AH176</f>
        <v>#VALUE!</v>
      </c>
      <c r="U176" s="220"/>
      <c r="V176" s="224" t="e">
        <f aca="false">VLOOKUP($AG176,$AL$4:$AS$15,8)*AH176*AU176</f>
        <v>#VALUE!</v>
      </c>
      <c r="W176" s="224"/>
      <c r="X176" s="225" t="e">
        <f aca="false">((BM176*BC176)+(BL176*BB176))*AH176*F176</f>
        <v>#VALUE!</v>
      </c>
      <c r="Y176" s="225" t="e">
        <f aca="false">($F176*$AH176)*((($BG176/2)*($BC176)^2)+(($BF176/2)*($BB176)^2)+($BH176*$BC176*$BB176))</f>
        <v>#VALUE!</v>
      </c>
      <c r="Z176" s="225" t="e">
        <f aca="false">($BI176*$F176*$AH176*($G$5-$BV$5))/365.25</f>
        <v>#VALUE!</v>
      </c>
      <c r="AA176" s="225" t="e">
        <f aca="false">(($BK176*$BE176)+($BJ176*$BD176))*$F176*$AH176*$AF176</f>
        <v>#VALUE!</v>
      </c>
      <c r="AB176" s="225" t="e">
        <f aca="false">BN176*(AT176-CA176)*F176*AH176</f>
        <v>#VALUE!</v>
      </c>
      <c r="AC176" s="225" t="e">
        <f aca="false">BO176*CB176*F176*AH176*CA176*($G$5-$BV$5)/365.25</f>
        <v>#NAME?</v>
      </c>
      <c r="AE176" s="101" t="n">
        <v>15</v>
      </c>
      <c r="AF176" s="101" t="e">
        <f aca="false">IF(AND(D176&gt;=$G$7,D176&lt;=$G$8),1,0)</f>
        <v>#VALUE!</v>
      </c>
      <c r="AG176" s="101" t="e">
        <f aca="false">MONTH(D176)</f>
        <v>#VALUE!</v>
      </c>
      <c r="AH176" s="101" t="e">
        <f aca="false">(EOMONTH(D176,0)-EOMONTH(D176-DAY(D176),0))*AF176</f>
        <v>#VALUE!</v>
      </c>
      <c r="AI176" s="101" t="e">
        <f aca="false">AI175+AH175</f>
        <v>#VALUE!</v>
      </c>
      <c r="AJ176" s="101" t="e">
        <f aca="false">D176-$BV$5</f>
        <v>#VALUE!</v>
      </c>
      <c r="AK176" s="226" t="e">
        <f aca="false">((AL176+AM176+AN176)/(1-0.03))-(AL176+AM176+AN176)</f>
        <v>#VALUE!</v>
      </c>
      <c r="AL176" s="92" t="e">
        <f aca="false">VLOOKUP($D176,CurveTbl,$AK$4)</f>
        <v>#VALUE!</v>
      </c>
      <c r="AM176" s="227" t="e">
        <f aca="false">VLOOKUP($D176,CurveTbl,$AH$3)</f>
        <v>#VALUE!</v>
      </c>
      <c r="AN176" s="227" t="e">
        <f aca="false">VLOOKUP($D176,CurveTbl,$AH$4)+VLOOKUP($AG176,$AL$3:$AS$15,6)</f>
        <v>#VALUE!</v>
      </c>
      <c r="AO176" s="228" t="e">
        <f aca="false">VLOOKUP($D176,CurveTbl,$AH$5)</f>
        <v>#VALUE!</v>
      </c>
      <c r="AP176" s="227" t="e">
        <f aca="false">VLOOKUP($D176,CurveTbl,$AH$6)+VLOOKUP($AG176,$AL$3:$AS$15,7)</f>
        <v>#VALUE!</v>
      </c>
      <c r="AQ176" s="92" t="e">
        <f aca="false">VLOOKUP($AG176,$AL$4:$AS$15,3)+VLOOKUP($AG176,$AL$4:$AS$15,5)+($AH$10*VLOOKUP(D176,GRITable,2))</f>
        <v>#VALUE!</v>
      </c>
      <c r="AR176" s="93" t="e">
        <f aca="false">VLOOKUP($AG176,$AL$4:$AS$15,4)</f>
        <v>#VALUE!</v>
      </c>
      <c r="AS176" s="92" t="e">
        <f aca="false">(AL176+AM176+AN176)*AR176/(1-AR176)</f>
        <v>#VALUE!</v>
      </c>
      <c r="AT176" s="93" t="e">
        <f aca="false">VLOOKUP(D176,CurveTbl,$AK$6)</f>
        <v>#VALUE!</v>
      </c>
      <c r="AU176" s="93" t="e">
        <f aca="false">(1+$AT176/2)^(-2*($D176-$G$5)/365.25)*$AF176</f>
        <v>#VALUE!</v>
      </c>
      <c r="AV176" s="91" t="e">
        <f aca="false">ROUND(G176*AR176,0)</f>
        <v>#VALUE!</v>
      </c>
      <c r="AW176" s="93" t="e">
        <f aca="false">VLOOKUP($D176,CurveTbl,$AK$8)</f>
        <v>#VALUE!</v>
      </c>
      <c r="AX176" s="93" t="e">
        <f aca="false">VLOOKUP($D176,CurveTbl,$AH$7)</f>
        <v>#VALUE!</v>
      </c>
      <c r="AY176" s="93" t="e">
        <f aca="false">VLOOKUP($D176,CurveTbl,$AH$8)</f>
        <v>#VALUE!</v>
      </c>
      <c r="AZ176" s="93"/>
      <c r="BA176" s="229"/>
      <c r="BB176" s="227" t="e">
        <f aca="false">$H176-$BV176</f>
        <v>#VALUE!</v>
      </c>
      <c r="BC176" s="227" t="e">
        <f aca="false">I176-BW176</f>
        <v>#VALUE!</v>
      </c>
      <c r="BD176" s="93" t="e">
        <f aca="false">N176-BX176</f>
        <v>#VALUE!</v>
      </c>
      <c r="BE176" s="93" t="e">
        <f aca="false">O176-BY176</f>
        <v>#VALUE!</v>
      </c>
      <c r="BF176" s="93" t="e">
        <f aca="false">xSPRDOPT($BW176,$BV176,$CG176,0,$BY176,$BX176,$BZ176,$AJ176,1,4)*$CB176</f>
        <v>#NAME?</v>
      </c>
      <c r="BG176" s="93" t="e">
        <f aca="false">xSPRDOPT($BW176,$BV176,$CG176,0,$BY176,$BX176,$BZ176,$AJ176,1,3)*$CB176</f>
        <v>#NAME?</v>
      </c>
      <c r="BH176" s="93" t="e">
        <f aca="false">IF(OR(BF176&lt;&gt;0,BG176&lt;&gt;0),xSPRDOPT($BW176,$BV176,$CG176,0,$BY176,$BX176,$BZ176,$AJ176,1,12)*$CB176,0)</f>
        <v>#NAME?</v>
      </c>
      <c r="BI176" s="93" t="e">
        <f aca="false">xSPRDOPT($BW176,$BV176,$CG176,2*LN(1+CA176/2),$BY176,$BX176,$BZ176,$AJ176,1,9)</f>
        <v>#NAME?</v>
      </c>
      <c r="BJ176" s="93" t="e">
        <f aca="false">xSPRDOPT($BW176,$BV176,$CG176,0,$BY176,$BX176,$BZ176,$AJ176,1,6)*$CB176</f>
        <v>#NAME?</v>
      </c>
      <c r="BK176" s="93" t="e">
        <f aca="false">xSPRDOPT($BW176,$BV176,$CG176,0,$BY176,$BX176,$BZ176,$AJ176,1,5)*$CB176</f>
        <v>#NAME?</v>
      </c>
      <c r="BL176" s="93" t="e">
        <f aca="false">xSPRDOPT(BW176,BV176,CG176,0,BY176,BX176,BZ176,AJ176,1,2)*CB176</f>
        <v>#NAME?</v>
      </c>
      <c r="BM176" s="93" t="e">
        <f aca="false">xSPRDOPT(BW176,BV176,CG176,0,BY176,BX176,BZ176,AJ176,1,1)*CB176</f>
        <v>#NAME?</v>
      </c>
      <c r="BN176" s="93" t="e">
        <f aca="false">IF(AH176&lt;&gt;0,xSPRDOPT($BW176,$BV176,$CG176,2*LN(1+CA176/2),$BY176,$BX176,$BZ176,$AJ176,1,8)+(AJ176/365.25)*CH176/AH176,0)</f>
        <v>#VALUE!</v>
      </c>
      <c r="BO176" s="93" t="e">
        <f aca="false">xSPRDOPT($BW176,$BV176,$CG176,0,$BY176,$BX176,$BZ176,$AJ176,1,0)</f>
        <v>#NAME?</v>
      </c>
      <c r="BP176" s="93"/>
      <c r="BQ176" s="93"/>
      <c r="BR176" s="93"/>
      <c r="BS176" s="101" t="e">
        <f aca="false">G176*AF176*AH176</f>
        <v>#VALUE!</v>
      </c>
      <c r="BV176" s="230" t="n">
        <v>4.40214035809837</v>
      </c>
      <c r="BW176" s="92" t="n">
        <v>4.4155</v>
      </c>
      <c r="BX176" s="93" t="n">
        <v>0.628251079270582</v>
      </c>
      <c r="BY176" s="93" t="n">
        <v>0.621945092170055</v>
      </c>
      <c r="BZ176" s="93" t="n">
        <v>0.99287864325662</v>
      </c>
      <c r="CA176" s="93" t="n">
        <v>0.068263969545907</v>
      </c>
      <c r="CB176" s="93" t="n">
        <v>0.987217950295506</v>
      </c>
      <c r="CC176" s="227" t="n">
        <v>-0.03</v>
      </c>
      <c r="CD176" s="227" t="n">
        <v>0.06</v>
      </c>
      <c r="CE176" s="227" t="n">
        <v>0.175</v>
      </c>
      <c r="CF176" s="227" t="n">
        <v>-0.0075</v>
      </c>
      <c r="CG176" s="227" t="n">
        <v>0.0192</v>
      </c>
      <c r="CH176" s="227" t="n">
        <v>3.06531173566755</v>
      </c>
      <c r="CI176" s="82" t="n">
        <v>4.248</v>
      </c>
    </row>
    <row r="177" customFormat="false" ht="12.75" hidden="false" customHeight="false" outlineLevel="0" collapsed="false">
      <c r="D177" s="83" t="e">
        <f aca="false">D176+AH176</f>
        <v>#VALUE!</v>
      </c>
      <c r="F177" s="84" t="e">
        <f aca="false">VLOOKUP(AG177,$AL$4:$AS$15,2)</f>
        <v>#VALUE!</v>
      </c>
      <c r="G177" s="84" t="e">
        <f aca="false">F177*$AU177</f>
        <v>#VALUE!</v>
      </c>
      <c r="H177" s="85" t="e">
        <f aca="false">(AL177+AM177+AN177)/(1-(AR177))</f>
        <v>#VALUE!</v>
      </c>
      <c r="I177" s="85" t="e">
        <f aca="false">(AL177+AO177+AP177)</f>
        <v>#VALUE!</v>
      </c>
      <c r="K177" s="85" t="e">
        <f aca="false">MAX(((I177-H177)-AQ177)*AH177*AU177,0)</f>
        <v>#VALUE!</v>
      </c>
      <c r="L177" s="220" t="e">
        <f aca="false">MAX(Q177-K177,0)</f>
        <v>#VALUE!</v>
      </c>
      <c r="M177" s="86"/>
      <c r="N177" s="231" t="e">
        <f aca="false">SQRT(($AX177^2*$AE177+$AW177^2*$AI177)/($AE177+$AI177))</f>
        <v>#VALUE!</v>
      </c>
      <c r="O177" s="231" t="e">
        <f aca="false">SQRT(($AY177^2*$AE177+$AW177^2*$AI177)/($AE177+$AI177))</f>
        <v>#VALUE!</v>
      </c>
      <c r="P177" s="94" t="e">
        <f aca="false">(VLOOKUP(AI177,CorrelationTwo,2)*(AW177^2)*AI177+VLOOKUP(D177,CorrelationOne,$AK$9)*AX177*AY177*AE177)/((AI177+AE177)*O177*N177)</f>
        <v>#VALUE!</v>
      </c>
      <c r="Q177" s="220" t="e">
        <f aca="false">xSPRDOPT(I177,H177,AQ177,0,O177,N177,P177,D177-$G$5,1,0)*AH177*AU177</f>
        <v>#VALUE!</v>
      </c>
      <c r="R177" s="223"/>
      <c r="S177" s="87" t="e">
        <f aca="false">xSPRDOPT(I177,H177,AQ177,AT177,O177,N177,P177,D177-$G$5,1,2)*AF177*F177*AH177</f>
        <v>#VALUE!</v>
      </c>
      <c r="T177" s="87" t="e">
        <f aca="false">xSPRDOPT(I177,H177,AQ177,AT177,O177,N177,P177,D177-$G$5,1,1)*AF177*F177*AH177</f>
        <v>#VALUE!</v>
      </c>
      <c r="U177" s="220"/>
      <c r="V177" s="224" t="e">
        <f aca="false">VLOOKUP($AG177,$AL$4:$AS$15,8)*AH177*AU177</f>
        <v>#VALUE!</v>
      </c>
      <c r="W177" s="224"/>
      <c r="X177" s="225" t="e">
        <f aca="false">((BM177*BC177)+(BL177*BB177))*AH177*F177</f>
        <v>#VALUE!</v>
      </c>
      <c r="Y177" s="225" t="e">
        <f aca="false">($F177*$AH177)*((($BG177/2)*($BC177)^2)+(($BF177/2)*($BB177)^2)+($BH177*$BC177*$BB177))</f>
        <v>#VALUE!</v>
      </c>
      <c r="Z177" s="225" t="e">
        <f aca="false">($BI177*$F177*$AH177*($G$5-$BV$5))/365.25</f>
        <v>#VALUE!</v>
      </c>
      <c r="AA177" s="225" t="e">
        <f aca="false">(($BK177*$BE177)+($BJ177*$BD177))*$F177*$AH177*$AF177</f>
        <v>#VALUE!</v>
      </c>
      <c r="AB177" s="225" t="e">
        <f aca="false">BN177*(AT177-CA177)*F177*AH177</f>
        <v>#VALUE!</v>
      </c>
      <c r="AC177" s="225" t="e">
        <f aca="false">BO177*CB177*F177*AH177*CA177*($G$5-$BV$5)/365.25</f>
        <v>#NAME?</v>
      </c>
      <c r="AE177" s="101" t="n">
        <v>15</v>
      </c>
      <c r="AF177" s="101" t="e">
        <f aca="false">IF(AND(D177&gt;=$G$7,D177&lt;=$G$8),1,0)</f>
        <v>#VALUE!</v>
      </c>
      <c r="AG177" s="101" t="e">
        <f aca="false">MONTH(D177)</f>
        <v>#VALUE!</v>
      </c>
      <c r="AH177" s="101" t="e">
        <f aca="false">(EOMONTH(D177,0)-EOMONTH(D177-DAY(D177),0))*AF177</f>
        <v>#VALUE!</v>
      </c>
      <c r="AI177" s="101" t="e">
        <f aca="false">AI176+AH176</f>
        <v>#VALUE!</v>
      </c>
      <c r="AJ177" s="101" t="e">
        <f aca="false">D177-$BV$5</f>
        <v>#VALUE!</v>
      </c>
      <c r="AK177" s="226" t="e">
        <f aca="false">((AL177+AM177+AN177)/(1-0.03))-(AL177+AM177+AN177)</f>
        <v>#VALUE!</v>
      </c>
      <c r="AL177" s="92" t="e">
        <f aca="false">VLOOKUP($D177,CurveTbl,$AK$4)</f>
        <v>#VALUE!</v>
      </c>
      <c r="AM177" s="227" t="e">
        <f aca="false">VLOOKUP($D177,CurveTbl,$AH$3)</f>
        <v>#VALUE!</v>
      </c>
      <c r="AN177" s="227" t="e">
        <f aca="false">VLOOKUP($D177,CurveTbl,$AH$4)+VLOOKUP($AG177,$AL$3:$AS$15,6)</f>
        <v>#VALUE!</v>
      </c>
      <c r="AO177" s="228" t="e">
        <f aca="false">VLOOKUP($D177,CurveTbl,$AH$5)</f>
        <v>#VALUE!</v>
      </c>
      <c r="AP177" s="227" t="e">
        <f aca="false">VLOOKUP($D177,CurveTbl,$AH$6)+VLOOKUP($AG177,$AL$3:$AS$15,7)</f>
        <v>#VALUE!</v>
      </c>
      <c r="AQ177" s="92" t="e">
        <f aca="false">VLOOKUP($AG177,$AL$4:$AS$15,3)+VLOOKUP($AG177,$AL$4:$AS$15,5)+($AH$10*VLOOKUP(D177,GRITable,2))</f>
        <v>#VALUE!</v>
      </c>
      <c r="AR177" s="93" t="e">
        <f aca="false">VLOOKUP($AG177,$AL$4:$AS$15,4)</f>
        <v>#VALUE!</v>
      </c>
      <c r="AS177" s="92" t="e">
        <f aca="false">(AL177+AM177+AN177)*AR177/(1-AR177)</f>
        <v>#VALUE!</v>
      </c>
      <c r="AT177" s="93" t="e">
        <f aca="false">VLOOKUP(D177,CurveTbl,$AK$6)</f>
        <v>#VALUE!</v>
      </c>
      <c r="AU177" s="93" t="e">
        <f aca="false">(1+$AT177/2)^(-2*($D177-$G$5)/365.25)*$AF177</f>
        <v>#VALUE!</v>
      </c>
      <c r="AV177" s="91" t="e">
        <f aca="false">ROUND(G177*AR177,0)</f>
        <v>#VALUE!</v>
      </c>
      <c r="AW177" s="93" t="e">
        <f aca="false">VLOOKUP($D177,CurveTbl,$AK$8)</f>
        <v>#VALUE!</v>
      </c>
      <c r="AX177" s="93" t="e">
        <f aca="false">VLOOKUP($D177,CurveTbl,$AH$7)</f>
        <v>#VALUE!</v>
      </c>
      <c r="AY177" s="93" t="e">
        <f aca="false">VLOOKUP($D177,CurveTbl,$AH$8)</f>
        <v>#VALUE!</v>
      </c>
      <c r="AZ177" s="93"/>
      <c r="BA177" s="229"/>
      <c r="BB177" s="227" t="e">
        <f aca="false">$H177-$BV177</f>
        <v>#VALUE!</v>
      </c>
      <c r="BC177" s="227" t="e">
        <f aca="false">I177-BW177</f>
        <v>#VALUE!</v>
      </c>
      <c r="BD177" s="93" t="e">
        <f aca="false">N177-BX177</f>
        <v>#VALUE!</v>
      </c>
      <c r="BE177" s="93" t="e">
        <f aca="false">O177-BY177</f>
        <v>#VALUE!</v>
      </c>
      <c r="BF177" s="93" t="e">
        <f aca="false">xSPRDOPT($BW177,$BV177,$CG177,0,$BY177,$BX177,$BZ177,$AJ177,1,4)*$CB177</f>
        <v>#NAME?</v>
      </c>
      <c r="BG177" s="93" t="e">
        <f aca="false">xSPRDOPT($BW177,$BV177,$CG177,0,$BY177,$BX177,$BZ177,$AJ177,1,3)*$CB177</f>
        <v>#NAME?</v>
      </c>
      <c r="BH177" s="93" t="e">
        <f aca="false">IF(OR(BF177&lt;&gt;0,BG177&lt;&gt;0),xSPRDOPT($BW177,$BV177,$CG177,0,$BY177,$BX177,$BZ177,$AJ177,1,12)*$CB177,0)</f>
        <v>#NAME?</v>
      </c>
      <c r="BI177" s="93" t="e">
        <f aca="false">xSPRDOPT($BW177,$BV177,$CG177,2*LN(1+CA177/2),$BY177,$BX177,$BZ177,$AJ177,1,9)</f>
        <v>#NAME?</v>
      </c>
      <c r="BJ177" s="93" t="e">
        <f aca="false">xSPRDOPT($BW177,$BV177,$CG177,0,$BY177,$BX177,$BZ177,$AJ177,1,6)*$CB177</f>
        <v>#NAME?</v>
      </c>
      <c r="BK177" s="93" t="e">
        <f aca="false">xSPRDOPT($BW177,$BV177,$CG177,0,$BY177,$BX177,$BZ177,$AJ177,1,5)*$CB177</f>
        <v>#NAME?</v>
      </c>
      <c r="BL177" s="93" t="e">
        <f aca="false">xSPRDOPT(BW177,BV177,CG177,0,BY177,BX177,BZ177,AJ177,1,2)*CB177</f>
        <v>#NAME?</v>
      </c>
      <c r="BM177" s="93" t="e">
        <f aca="false">xSPRDOPT(BW177,BV177,CG177,0,BY177,BX177,BZ177,AJ177,1,1)*CB177</f>
        <v>#NAME?</v>
      </c>
      <c r="BN177" s="93" t="e">
        <f aca="false">IF(AH177&lt;&gt;0,xSPRDOPT($BW177,$BV177,$CG177,2*LN(1+CA177/2),$BY177,$BX177,$BZ177,$AJ177,1,8)+(AJ177/365.25)*CH177/AH177,0)</f>
        <v>#VALUE!</v>
      </c>
      <c r="BO177" s="93" t="e">
        <f aca="false">xSPRDOPT($BW177,$BV177,$CG177,0,$BY177,$BX177,$BZ177,$AJ177,1,0)</f>
        <v>#NAME?</v>
      </c>
      <c r="BP177" s="93"/>
      <c r="BQ177" s="93"/>
      <c r="BR177" s="93"/>
      <c r="BS177" s="101" t="e">
        <f aca="false">G177*AF177*AH177</f>
        <v>#VALUE!</v>
      </c>
      <c r="BV177" s="230" t="n">
        <v>4.40214035809837</v>
      </c>
      <c r="BW177" s="92" t="n">
        <v>4.4155</v>
      </c>
      <c r="BX177" s="93" t="n">
        <v>0.628251079270582</v>
      </c>
      <c r="BY177" s="93" t="n">
        <v>0.621945092170055</v>
      </c>
      <c r="BZ177" s="93" t="n">
        <v>0.99287864325662</v>
      </c>
      <c r="CA177" s="93" t="n">
        <v>0.068263969545907</v>
      </c>
      <c r="CB177" s="93" t="n">
        <v>0.987217950295506</v>
      </c>
      <c r="CC177" s="227" t="n">
        <v>-0.03</v>
      </c>
      <c r="CD177" s="227" t="n">
        <v>0.06</v>
      </c>
      <c r="CE177" s="227" t="n">
        <v>0.175</v>
      </c>
      <c r="CF177" s="227" t="n">
        <v>-0.0075</v>
      </c>
      <c r="CG177" s="227" t="n">
        <v>0.0192</v>
      </c>
      <c r="CH177" s="227" t="n">
        <v>3.06531173566755</v>
      </c>
      <c r="CI177" s="82" t="n">
        <v>4.248</v>
      </c>
    </row>
    <row r="178" customFormat="false" ht="12.75" hidden="false" customHeight="false" outlineLevel="0" collapsed="false">
      <c r="D178" s="83" t="e">
        <f aca="false">D177+AH177</f>
        <v>#VALUE!</v>
      </c>
      <c r="F178" s="84" t="e">
        <f aca="false">VLOOKUP(AG178,$AL$4:$AS$15,2)</f>
        <v>#VALUE!</v>
      </c>
      <c r="G178" s="84" t="e">
        <f aca="false">F178*$AU178</f>
        <v>#VALUE!</v>
      </c>
      <c r="H178" s="85" t="e">
        <f aca="false">(AL178+AM178+AN178)/(1-(AR178))</f>
        <v>#VALUE!</v>
      </c>
      <c r="I178" s="85" t="e">
        <f aca="false">(AL178+AO178+AP178)</f>
        <v>#VALUE!</v>
      </c>
      <c r="K178" s="85" t="e">
        <f aca="false">MAX(((I178-H178)-AQ178)*AH178*AU178,0)</f>
        <v>#VALUE!</v>
      </c>
      <c r="L178" s="220" t="e">
        <f aca="false">MAX(Q178-K178,0)</f>
        <v>#VALUE!</v>
      </c>
      <c r="M178" s="86"/>
      <c r="N178" s="231" t="e">
        <f aca="false">SQRT(($AX178^2*$AE178+$AW178^2*$AI178)/($AE178+$AI178))</f>
        <v>#VALUE!</v>
      </c>
      <c r="O178" s="231" t="e">
        <f aca="false">SQRT(($AY178^2*$AE178+$AW178^2*$AI178)/($AE178+$AI178))</f>
        <v>#VALUE!</v>
      </c>
      <c r="P178" s="94" t="e">
        <f aca="false">(VLOOKUP(AI178,CorrelationTwo,2)*(AW178^2)*AI178+VLOOKUP(D178,CorrelationOne,$AK$9)*AX178*AY178*AE178)/((AI178+AE178)*O178*N178)</f>
        <v>#VALUE!</v>
      </c>
      <c r="Q178" s="220" t="e">
        <f aca="false">xSPRDOPT(I178,H178,AQ178,0,O178,N178,P178,D178-$G$5,1,0)*AH178*AU178</f>
        <v>#VALUE!</v>
      </c>
      <c r="R178" s="223"/>
      <c r="S178" s="87" t="e">
        <f aca="false">xSPRDOPT(I178,H178,AQ178,AT178,O178,N178,P178,D178-$G$5,1,2)*AF178*F178*AH178</f>
        <v>#VALUE!</v>
      </c>
      <c r="T178" s="87" t="e">
        <f aca="false">xSPRDOPT(I178,H178,AQ178,AT178,O178,N178,P178,D178-$G$5,1,1)*AF178*F178*AH178</f>
        <v>#VALUE!</v>
      </c>
      <c r="U178" s="220"/>
      <c r="V178" s="224" t="e">
        <f aca="false">VLOOKUP($AG178,$AL$4:$AS$15,8)*AH178*AU178</f>
        <v>#VALUE!</v>
      </c>
      <c r="W178" s="224"/>
      <c r="X178" s="225" t="e">
        <f aca="false">((BM178*BC178)+(BL178*BB178))*AH178*F178</f>
        <v>#VALUE!</v>
      </c>
      <c r="Y178" s="225" t="e">
        <f aca="false">($F178*$AH178)*((($BG178/2)*($BC178)^2)+(($BF178/2)*($BB178)^2)+($BH178*$BC178*$BB178))</f>
        <v>#VALUE!</v>
      </c>
      <c r="Z178" s="225" t="e">
        <f aca="false">($BI178*$F178*$AH178*($G$5-$BV$5))/365.25</f>
        <v>#VALUE!</v>
      </c>
      <c r="AA178" s="225" t="e">
        <f aca="false">(($BK178*$BE178)+($BJ178*$BD178))*$F178*$AH178*$AF178</f>
        <v>#VALUE!</v>
      </c>
      <c r="AB178" s="225" t="e">
        <f aca="false">BN178*(AT178-CA178)*F178*AH178</f>
        <v>#VALUE!</v>
      </c>
      <c r="AC178" s="225" t="e">
        <f aca="false">BO178*CB178*F178*AH178*CA178*($G$5-$BV$5)/365.25</f>
        <v>#NAME?</v>
      </c>
      <c r="AE178" s="101" t="n">
        <v>15</v>
      </c>
      <c r="AF178" s="101" t="e">
        <f aca="false">IF(AND(D178&gt;=$G$7,D178&lt;=$G$8),1,0)</f>
        <v>#VALUE!</v>
      </c>
      <c r="AG178" s="101" t="e">
        <f aca="false">MONTH(D178)</f>
        <v>#VALUE!</v>
      </c>
      <c r="AH178" s="101" t="e">
        <f aca="false">(EOMONTH(D178,0)-EOMONTH(D178-DAY(D178),0))*AF178</f>
        <v>#VALUE!</v>
      </c>
      <c r="AI178" s="101" t="e">
        <f aca="false">AI177+AH177</f>
        <v>#VALUE!</v>
      </c>
      <c r="AJ178" s="101" t="e">
        <f aca="false">D178-$BV$5</f>
        <v>#VALUE!</v>
      </c>
      <c r="AK178" s="226" t="e">
        <f aca="false">((AL178+AM178+AN178)/(1-0.03))-(AL178+AM178+AN178)</f>
        <v>#VALUE!</v>
      </c>
      <c r="AL178" s="92" t="e">
        <f aca="false">VLOOKUP($D178,CurveTbl,$AK$4)</f>
        <v>#VALUE!</v>
      </c>
      <c r="AM178" s="227" t="e">
        <f aca="false">VLOOKUP($D178,CurveTbl,$AH$3)</f>
        <v>#VALUE!</v>
      </c>
      <c r="AN178" s="227" t="e">
        <f aca="false">VLOOKUP($D178,CurveTbl,$AH$4)+VLOOKUP($AG178,$AL$3:$AS$15,6)</f>
        <v>#VALUE!</v>
      </c>
      <c r="AO178" s="228" t="e">
        <f aca="false">VLOOKUP($D178,CurveTbl,$AH$5)</f>
        <v>#VALUE!</v>
      </c>
      <c r="AP178" s="227" t="e">
        <f aca="false">VLOOKUP($D178,CurveTbl,$AH$6)+VLOOKUP($AG178,$AL$3:$AS$15,7)</f>
        <v>#VALUE!</v>
      </c>
      <c r="AQ178" s="92" t="e">
        <f aca="false">VLOOKUP($AG178,$AL$4:$AS$15,3)+VLOOKUP($AG178,$AL$4:$AS$15,5)+($AH$10*VLOOKUP(D178,GRITable,2))</f>
        <v>#VALUE!</v>
      </c>
      <c r="AR178" s="93" t="e">
        <f aca="false">VLOOKUP($AG178,$AL$4:$AS$15,4)</f>
        <v>#VALUE!</v>
      </c>
      <c r="AS178" s="92" t="e">
        <f aca="false">(AL178+AM178+AN178)*AR178/(1-AR178)</f>
        <v>#VALUE!</v>
      </c>
      <c r="AT178" s="93" t="e">
        <f aca="false">VLOOKUP(D178,CurveTbl,$AK$6)</f>
        <v>#VALUE!</v>
      </c>
      <c r="AU178" s="93" t="e">
        <f aca="false">(1+$AT178/2)^(-2*($D178-$G$5)/365.25)*$AF178</f>
        <v>#VALUE!</v>
      </c>
      <c r="AV178" s="91" t="e">
        <f aca="false">ROUND(G178*AR178,0)</f>
        <v>#VALUE!</v>
      </c>
      <c r="AW178" s="93" t="e">
        <f aca="false">VLOOKUP($D178,CurveTbl,$AK$8)</f>
        <v>#VALUE!</v>
      </c>
      <c r="AX178" s="93" t="e">
        <f aca="false">VLOOKUP($D178,CurveTbl,$AH$7)</f>
        <v>#VALUE!</v>
      </c>
      <c r="AY178" s="93" t="e">
        <f aca="false">VLOOKUP($D178,CurveTbl,$AH$8)</f>
        <v>#VALUE!</v>
      </c>
      <c r="AZ178" s="93"/>
      <c r="BA178" s="229"/>
      <c r="BB178" s="227" t="e">
        <f aca="false">$H178-$BV178</f>
        <v>#VALUE!</v>
      </c>
      <c r="BC178" s="227" t="e">
        <f aca="false">I178-BW178</f>
        <v>#VALUE!</v>
      </c>
      <c r="BD178" s="93" t="e">
        <f aca="false">N178-BX178</f>
        <v>#VALUE!</v>
      </c>
      <c r="BE178" s="93" t="e">
        <f aca="false">O178-BY178</f>
        <v>#VALUE!</v>
      </c>
      <c r="BF178" s="93" t="e">
        <f aca="false">xSPRDOPT($BW178,$BV178,$CG178,0,$BY178,$BX178,$BZ178,$AJ178,1,4)*$CB178</f>
        <v>#NAME?</v>
      </c>
      <c r="BG178" s="93" t="e">
        <f aca="false">xSPRDOPT($BW178,$BV178,$CG178,0,$BY178,$BX178,$BZ178,$AJ178,1,3)*$CB178</f>
        <v>#NAME?</v>
      </c>
      <c r="BH178" s="93" t="e">
        <f aca="false">IF(OR(BF178&lt;&gt;0,BG178&lt;&gt;0),xSPRDOPT($BW178,$BV178,$CG178,0,$BY178,$BX178,$BZ178,$AJ178,1,12)*$CB178,0)</f>
        <v>#NAME?</v>
      </c>
      <c r="BI178" s="93" t="e">
        <f aca="false">xSPRDOPT($BW178,$BV178,$CG178,2*LN(1+CA178/2),$BY178,$BX178,$BZ178,$AJ178,1,9)</f>
        <v>#NAME?</v>
      </c>
      <c r="BJ178" s="93" t="e">
        <f aca="false">xSPRDOPT($BW178,$BV178,$CG178,0,$BY178,$BX178,$BZ178,$AJ178,1,6)*$CB178</f>
        <v>#NAME?</v>
      </c>
      <c r="BK178" s="93" t="e">
        <f aca="false">xSPRDOPT($BW178,$BV178,$CG178,0,$BY178,$BX178,$BZ178,$AJ178,1,5)*$CB178</f>
        <v>#NAME?</v>
      </c>
      <c r="BL178" s="93" t="e">
        <f aca="false">xSPRDOPT(BW178,BV178,CG178,0,BY178,BX178,BZ178,AJ178,1,2)*CB178</f>
        <v>#NAME?</v>
      </c>
      <c r="BM178" s="93" t="e">
        <f aca="false">xSPRDOPT(BW178,BV178,CG178,0,BY178,BX178,BZ178,AJ178,1,1)*CB178</f>
        <v>#NAME?</v>
      </c>
      <c r="BN178" s="93" t="e">
        <f aca="false">IF(AH178&lt;&gt;0,xSPRDOPT($BW178,$BV178,$CG178,2*LN(1+CA178/2),$BY178,$BX178,$BZ178,$AJ178,1,8)+(AJ178/365.25)*CH178/AH178,0)</f>
        <v>#VALUE!</v>
      </c>
      <c r="BO178" s="93" t="e">
        <f aca="false">xSPRDOPT($BW178,$BV178,$CG178,0,$BY178,$BX178,$BZ178,$AJ178,1,0)</f>
        <v>#NAME?</v>
      </c>
      <c r="BP178" s="93"/>
      <c r="BQ178" s="93"/>
      <c r="BR178" s="93"/>
      <c r="BS178" s="101" t="e">
        <f aca="false">G178*AF178*AH178</f>
        <v>#VALUE!</v>
      </c>
      <c r="BV178" s="230" t="n">
        <v>4.40214035809837</v>
      </c>
      <c r="BW178" s="92" t="n">
        <v>4.4155</v>
      </c>
      <c r="BX178" s="93" t="n">
        <v>0.628251079270582</v>
      </c>
      <c r="BY178" s="93" t="n">
        <v>0.621945092170055</v>
      </c>
      <c r="BZ178" s="93" t="n">
        <v>0.99287864325662</v>
      </c>
      <c r="CA178" s="93" t="n">
        <v>0.068263969545907</v>
      </c>
      <c r="CB178" s="93" t="n">
        <v>0.987217950295506</v>
      </c>
      <c r="CC178" s="227" t="n">
        <v>-0.03</v>
      </c>
      <c r="CD178" s="227" t="n">
        <v>0.06</v>
      </c>
      <c r="CE178" s="227" t="n">
        <v>0.175</v>
      </c>
      <c r="CF178" s="227" t="n">
        <v>-0.0075</v>
      </c>
      <c r="CG178" s="227" t="n">
        <v>0.0192</v>
      </c>
      <c r="CH178" s="227" t="n">
        <v>3.06531173566755</v>
      </c>
      <c r="CI178" s="82" t="n">
        <v>4.248</v>
      </c>
    </row>
    <row r="179" customFormat="false" ht="12.75" hidden="false" customHeight="false" outlineLevel="0" collapsed="false">
      <c r="D179" s="83" t="e">
        <f aca="false">D178+AH178</f>
        <v>#VALUE!</v>
      </c>
      <c r="F179" s="84" t="e">
        <f aca="false">VLOOKUP(AG179,$AL$4:$AS$15,2)</f>
        <v>#VALUE!</v>
      </c>
      <c r="G179" s="84" t="e">
        <f aca="false">F179*$AU179</f>
        <v>#VALUE!</v>
      </c>
      <c r="H179" s="85" t="e">
        <f aca="false">(AL179+AM179+AN179)/(1-(AR179))</f>
        <v>#VALUE!</v>
      </c>
      <c r="I179" s="85" t="e">
        <f aca="false">(AL179+AO179+AP179)</f>
        <v>#VALUE!</v>
      </c>
      <c r="K179" s="85" t="e">
        <f aca="false">MAX(((I179-H179)-AQ179)*AH179*AU179,0)</f>
        <v>#VALUE!</v>
      </c>
      <c r="L179" s="220" t="e">
        <f aca="false">MAX(Q179-K179,0)</f>
        <v>#VALUE!</v>
      </c>
      <c r="M179" s="86"/>
      <c r="N179" s="231" t="e">
        <f aca="false">SQRT(($AX179^2*$AE179+$AW179^2*$AI179)/($AE179+$AI179))</f>
        <v>#VALUE!</v>
      </c>
      <c r="O179" s="231" t="e">
        <f aca="false">SQRT(($AY179^2*$AE179+$AW179^2*$AI179)/($AE179+$AI179))</f>
        <v>#VALUE!</v>
      </c>
      <c r="P179" s="94" t="e">
        <f aca="false">(VLOOKUP(AI179,CorrelationTwo,2)*(AW179^2)*AI179+VLOOKUP(D179,CorrelationOne,$AK$9)*AX179*AY179*AE179)/((AI179+AE179)*O179*N179)</f>
        <v>#VALUE!</v>
      </c>
      <c r="Q179" s="220" t="e">
        <f aca="false">xSPRDOPT(I179,H179,AQ179,0,O179,N179,P179,D179-$G$5,1,0)*AH179*AU179</f>
        <v>#VALUE!</v>
      </c>
      <c r="R179" s="223"/>
      <c r="S179" s="87" t="e">
        <f aca="false">xSPRDOPT(I179,H179,AQ179,AT179,O179,N179,P179,D179-$G$5,1,2)*AF179*F179*AH179</f>
        <v>#VALUE!</v>
      </c>
      <c r="T179" s="87" t="e">
        <f aca="false">xSPRDOPT(I179,H179,AQ179,AT179,O179,N179,P179,D179-$G$5,1,1)*AF179*F179*AH179</f>
        <v>#VALUE!</v>
      </c>
      <c r="U179" s="220"/>
      <c r="V179" s="224" t="e">
        <f aca="false">VLOOKUP($AG179,$AL$4:$AS$15,8)*AH179*AU179</f>
        <v>#VALUE!</v>
      </c>
      <c r="W179" s="224"/>
      <c r="X179" s="225" t="e">
        <f aca="false">((BM179*BC179)+(BL179*BB179))*AH179*F179</f>
        <v>#VALUE!</v>
      </c>
      <c r="Y179" s="225" t="e">
        <f aca="false">($F179*$AH179)*((($BG179/2)*($BC179)^2)+(($BF179/2)*($BB179)^2)+($BH179*$BC179*$BB179))</f>
        <v>#VALUE!</v>
      </c>
      <c r="Z179" s="225" t="e">
        <f aca="false">($BI179*$F179*$AH179*($G$5-$BV$5))/365.25</f>
        <v>#VALUE!</v>
      </c>
      <c r="AA179" s="225" t="e">
        <f aca="false">(($BK179*$BE179)+($BJ179*$BD179))*$F179*$AH179*$AF179</f>
        <v>#VALUE!</v>
      </c>
      <c r="AB179" s="225" t="e">
        <f aca="false">BN179*(AT179-CA179)*F179*AH179</f>
        <v>#VALUE!</v>
      </c>
      <c r="AC179" s="225" t="e">
        <f aca="false">BO179*CB179*F179*AH179*CA179*($G$5-$BV$5)/365.25</f>
        <v>#NAME?</v>
      </c>
      <c r="AE179" s="101" t="n">
        <v>15</v>
      </c>
      <c r="AF179" s="101" t="e">
        <f aca="false">IF(AND(D179&gt;=$G$7,D179&lt;=$G$8),1,0)</f>
        <v>#VALUE!</v>
      </c>
      <c r="AG179" s="101" t="e">
        <f aca="false">MONTH(D179)</f>
        <v>#VALUE!</v>
      </c>
      <c r="AH179" s="101" t="e">
        <f aca="false">(EOMONTH(D179,0)-EOMONTH(D179-DAY(D179),0))*AF179</f>
        <v>#VALUE!</v>
      </c>
      <c r="AI179" s="101" t="e">
        <f aca="false">AI178+AH178</f>
        <v>#VALUE!</v>
      </c>
      <c r="AJ179" s="101" t="e">
        <f aca="false">D179-$BV$5</f>
        <v>#VALUE!</v>
      </c>
      <c r="AK179" s="226" t="e">
        <f aca="false">((AL179+AM179+AN179)/(1-0.03))-(AL179+AM179+AN179)</f>
        <v>#VALUE!</v>
      </c>
      <c r="AL179" s="92" t="e">
        <f aca="false">VLOOKUP($D179,CurveTbl,$AK$4)</f>
        <v>#VALUE!</v>
      </c>
      <c r="AM179" s="227" t="e">
        <f aca="false">VLOOKUP($D179,CurveTbl,$AH$3)</f>
        <v>#VALUE!</v>
      </c>
      <c r="AN179" s="227" t="e">
        <f aca="false">VLOOKUP($D179,CurveTbl,$AH$4)+VLOOKUP($AG179,$AL$3:$AS$15,6)</f>
        <v>#VALUE!</v>
      </c>
      <c r="AO179" s="228" t="e">
        <f aca="false">VLOOKUP($D179,CurveTbl,$AH$5)</f>
        <v>#VALUE!</v>
      </c>
      <c r="AP179" s="227" t="e">
        <f aca="false">VLOOKUP($D179,CurveTbl,$AH$6)+VLOOKUP($AG179,$AL$3:$AS$15,7)</f>
        <v>#VALUE!</v>
      </c>
      <c r="AQ179" s="92" t="e">
        <f aca="false">VLOOKUP($AG179,$AL$4:$AS$15,3)+VLOOKUP($AG179,$AL$4:$AS$15,5)+($AH$10*VLOOKUP(D179,GRITable,2))</f>
        <v>#VALUE!</v>
      </c>
      <c r="AR179" s="93" t="e">
        <f aca="false">VLOOKUP($AG179,$AL$4:$AS$15,4)</f>
        <v>#VALUE!</v>
      </c>
      <c r="AS179" s="92" t="e">
        <f aca="false">(AL179+AM179+AN179)*AR179/(1-AR179)</f>
        <v>#VALUE!</v>
      </c>
      <c r="AT179" s="93" t="e">
        <f aca="false">VLOOKUP(D179,CurveTbl,$AK$6)</f>
        <v>#VALUE!</v>
      </c>
      <c r="AU179" s="93" t="e">
        <f aca="false">(1+$AT179/2)^(-2*($D179-$G$5)/365.25)*$AF179</f>
        <v>#VALUE!</v>
      </c>
      <c r="AV179" s="91" t="e">
        <f aca="false">ROUND(G179*AR179,0)</f>
        <v>#VALUE!</v>
      </c>
      <c r="AW179" s="93" t="e">
        <f aca="false">VLOOKUP($D179,CurveTbl,$AK$8)</f>
        <v>#VALUE!</v>
      </c>
      <c r="AX179" s="93" t="e">
        <f aca="false">VLOOKUP($D179,CurveTbl,$AH$7)</f>
        <v>#VALUE!</v>
      </c>
      <c r="AY179" s="93" t="e">
        <f aca="false">VLOOKUP($D179,CurveTbl,$AH$8)</f>
        <v>#VALUE!</v>
      </c>
      <c r="AZ179" s="93"/>
      <c r="BA179" s="229"/>
      <c r="BB179" s="227" t="e">
        <f aca="false">$H179-$BV179</f>
        <v>#VALUE!</v>
      </c>
      <c r="BC179" s="227" t="e">
        <f aca="false">I179-BW179</f>
        <v>#VALUE!</v>
      </c>
      <c r="BD179" s="93" t="e">
        <f aca="false">N179-BX179</f>
        <v>#VALUE!</v>
      </c>
      <c r="BE179" s="93" t="e">
        <f aca="false">O179-BY179</f>
        <v>#VALUE!</v>
      </c>
      <c r="BF179" s="93" t="e">
        <f aca="false">xSPRDOPT($BW179,$BV179,$CG179,0,$BY179,$BX179,$BZ179,$AJ179,1,4)*$CB179</f>
        <v>#NAME?</v>
      </c>
      <c r="BG179" s="93" t="e">
        <f aca="false">xSPRDOPT($BW179,$BV179,$CG179,0,$BY179,$BX179,$BZ179,$AJ179,1,3)*$CB179</f>
        <v>#NAME?</v>
      </c>
      <c r="BH179" s="93" t="e">
        <f aca="false">IF(OR(BF179&lt;&gt;0,BG179&lt;&gt;0),xSPRDOPT($BW179,$BV179,$CG179,0,$BY179,$BX179,$BZ179,$AJ179,1,12)*$CB179,0)</f>
        <v>#NAME?</v>
      </c>
      <c r="BI179" s="93" t="e">
        <f aca="false">xSPRDOPT($BW179,$BV179,$CG179,2*LN(1+CA179/2),$BY179,$BX179,$BZ179,$AJ179,1,9)</f>
        <v>#NAME?</v>
      </c>
      <c r="BJ179" s="93" t="e">
        <f aca="false">xSPRDOPT($BW179,$BV179,$CG179,0,$BY179,$BX179,$BZ179,$AJ179,1,6)*$CB179</f>
        <v>#NAME?</v>
      </c>
      <c r="BK179" s="93" t="e">
        <f aca="false">xSPRDOPT($BW179,$BV179,$CG179,0,$BY179,$BX179,$BZ179,$AJ179,1,5)*$CB179</f>
        <v>#NAME?</v>
      </c>
      <c r="BL179" s="93" t="e">
        <f aca="false">xSPRDOPT(BW179,BV179,CG179,0,BY179,BX179,BZ179,AJ179,1,2)*CB179</f>
        <v>#NAME?</v>
      </c>
      <c r="BM179" s="93" t="e">
        <f aca="false">xSPRDOPT(BW179,BV179,CG179,0,BY179,BX179,BZ179,AJ179,1,1)*CB179</f>
        <v>#NAME?</v>
      </c>
      <c r="BN179" s="93" t="e">
        <f aca="false">IF(AH179&lt;&gt;0,xSPRDOPT($BW179,$BV179,$CG179,2*LN(1+CA179/2),$BY179,$BX179,$BZ179,$AJ179,1,8)+(AJ179/365.25)*CH179/AH179,0)</f>
        <v>#VALUE!</v>
      </c>
      <c r="BO179" s="93" t="e">
        <f aca="false">xSPRDOPT($BW179,$BV179,$CG179,0,$BY179,$BX179,$BZ179,$AJ179,1,0)</f>
        <v>#NAME?</v>
      </c>
      <c r="BP179" s="93"/>
      <c r="BQ179" s="93"/>
      <c r="BR179" s="93"/>
      <c r="BS179" s="101" t="e">
        <f aca="false">G179*AF179*AH179</f>
        <v>#VALUE!</v>
      </c>
      <c r="BV179" s="230" t="n">
        <v>4.40214035809837</v>
      </c>
      <c r="BW179" s="92" t="n">
        <v>4.4155</v>
      </c>
      <c r="BX179" s="93" t="n">
        <v>0.628251079270582</v>
      </c>
      <c r="BY179" s="93" t="n">
        <v>0.621945092170055</v>
      </c>
      <c r="BZ179" s="93" t="n">
        <v>0.99287864325662</v>
      </c>
      <c r="CA179" s="93" t="n">
        <v>0.068263969545907</v>
      </c>
      <c r="CB179" s="93" t="n">
        <v>0.987217950295506</v>
      </c>
      <c r="CC179" s="227" t="n">
        <v>-0.03</v>
      </c>
      <c r="CD179" s="227" t="n">
        <v>0.06</v>
      </c>
      <c r="CE179" s="227" t="n">
        <v>0.175</v>
      </c>
      <c r="CF179" s="227" t="n">
        <v>-0.0075</v>
      </c>
      <c r="CG179" s="227" t="n">
        <v>0.0192</v>
      </c>
      <c r="CH179" s="227" t="n">
        <v>3.06531173566755</v>
      </c>
      <c r="CI179" s="82" t="n">
        <v>4.248</v>
      </c>
    </row>
    <row r="180" customFormat="false" ht="12.75" hidden="false" customHeight="false" outlineLevel="0" collapsed="false">
      <c r="D180" s="83" t="e">
        <f aca="false">D179+AH179</f>
        <v>#VALUE!</v>
      </c>
      <c r="F180" s="84" t="e">
        <f aca="false">VLOOKUP(AG180,$AL$4:$AS$15,2)</f>
        <v>#VALUE!</v>
      </c>
      <c r="G180" s="84" t="e">
        <f aca="false">F180*$AU180</f>
        <v>#VALUE!</v>
      </c>
      <c r="H180" s="85" t="e">
        <f aca="false">(AL180+AM180+AN180)/(1-(AR180))</f>
        <v>#VALUE!</v>
      </c>
      <c r="I180" s="85" t="e">
        <f aca="false">(AL180+AO180+AP180)</f>
        <v>#VALUE!</v>
      </c>
      <c r="K180" s="85" t="e">
        <f aca="false">MAX(((I180-H180)-AQ180)*AH180*AU180,0)</f>
        <v>#VALUE!</v>
      </c>
      <c r="L180" s="220" t="e">
        <f aca="false">MAX(Q180-K180,0)</f>
        <v>#VALUE!</v>
      </c>
      <c r="M180" s="86"/>
      <c r="N180" s="231" t="e">
        <f aca="false">SQRT(($AX180^2*$AE180+$AW180^2*$AI180)/($AE180+$AI180))</f>
        <v>#VALUE!</v>
      </c>
      <c r="O180" s="231" t="e">
        <f aca="false">SQRT(($AY180^2*$AE180+$AW180^2*$AI180)/($AE180+$AI180))</f>
        <v>#VALUE!</v>
      </c>
      <c r="P180" s="94" t="e">
        <f aca="false">(VLOOKUP(AI180,CorrelationTwo,2)*(AW180^2)*AI180+VLOOKUP(D180,CorrelationOne,$AK$9)*AX180*AY180*AE180)/((AI180+AE180)*O180*N180)</f>
        <v>#VALUE!</v>
      </c>
      <c r="Q180" s="220" t="e">
        <f aca="false">xSPRDOPT(I180,H180,AQ180,0,O180,N180,P180,D180-$G$5,1,0)*AH180*AU180</f>
        <v>#VALUE!</v>
      </c>
      <c r="R180" s="223"/>
      <c r="S180" s="87" t="e">
        <f aca="false">xSPRDOPT(I180,H180,AQ180,AT180,O180,N180,P180,D180-$G$5,1,2)*AF180*F180*AH180</f>
        <v>#VALUE!</v>
      </c>
      <c r="T180" s="87" t="e">
        <f aca="false">xSPRDOPT(I180,H180,AQ180,AT180,O180,N180,P180,D180-$G$5,1,1)*AF180*F180*AH180</f>
        <v>#VALUE!</v>
      </c>
      <c r="U180" s="220"/>
      <c r="V180" s="224" t="e">
        <f aca="false">VLOOKUP($AG180,$AL$4:$AS$15,8)*AH180*AU180</f>
        <v>#VALUE!</v>
      </c>
      <c r="W180" s="224"/>
      <c r="X180" s="225" t="e">
        <f aca="false">((BM180*BC180)+(BL180*BB180))*AH180*F180</f>
        <v>#VALUE!</v>
      </c>
      <c r="Y180" s="225" t="e">
        <f aca="false">($F180*$AH180)*((($BG180/2)*($BC180)^2)+(($BF180/2)*($BB180)^2)+($BH180*$BC180*$BB180))</f>
        <v>#VALUE!</v>
      </c>
      <c r="Z180" s="225" t="e">
        <f aca="false">($BI180*$F180*$AH180*($G$5-$BV$5))/365.25</f>
        <v>#VALUE!</v>
      </c>
      <c r="AA180" s="225" t="e">
        <f aca="false">(($BK180*$BE180)+($BJ180*$BD180))*$F180*$AH180*$AF180</f>
        <v>#VALUE!</v>
      </c>
      <c r="AB180" s="225" t="e">
        <f aca="false">BN180*(AT180-CA180)*F180*AH180</f>
        <v>#VALUE!</v>
      </c>
      <c r="AC180" s="225" t="e">
        <f aca="false">BO180*CB180*F180*AH180*CA180*($G$5-$BV$5)/365.25</f>
        <v>#NAME?</v>
      </c>
      <c r="AE180" s="101" t="n">
        <v>15</v>
      </c>
      <c r="AF180" s="101" t="e">
        <f aca="false">IF(AND(D180&gt;=$G$7,D180&lt;=$G$8),1,0)</f>
        <v>#VALUE!</v>
      </c>
      <c r="AG180" s="101" t="e">
        <f aca="false">MONTH(D180)</f>
        <v>#VALUE!</v>
      </c>
      <c r="AH180" s="101" t="e">
        <f aca="false">(EOMONTH(D180,0)-EOMONTH(D180-DAY(D180),0))*AF180</f>
        <v>#VALUE!</v>
      </c>
      <c r="AI180" s="101" t="e">
        <f aca="false">AI179+AH179</f>
        <v>#VALUE!</v>
      </c>
      <c r="AJ180" s="101" t="e">
        <f aca="false">D180-$BV$5</f>
        <v>#VALUE!</v>
      </c>
      <c r="AK180" s="226" t="e">
        <f aca="false">((AL180+AM180+AN180)/(1-0.03))-(AL180+AM180+AN180)</f>
        <v>#VALUE!</v>
      </c>
      <c r="AL180" s="92" t="e">
        <f aca="false">VLOOKUP($D180,CurveTbl,$AK$4)</f>
        <v>#VALUE!</v>
      </c>
      <c r="AM180" s="227" t="e">
        <f aca="false">VLOOKUP($D180,CurveTbl,$AH$3)</f>
        <v>#VALUE!</v>
      </c>
      <c r="AN180" s="227" t="e">
        <f aca="false">VLOOKUP($D180,CurveTbl,$AH$4)+VLOOKUP($AG180,$AL$3:$AS$15,6)</f>
        <v>#VALUE!</v>
      </c>
      <c r="AO180" s="228" t="e">
        <f aca="false">VLOOKUP($D180,CurveTbl,$AH$5)</f>
        <v>#VALUE!</v>
      </c>
      <c r="AP180" s="227" t="e">
        <f aca="false">VLOOKUP($D180,CurveTbl,$AH$6)+VLOOKUP($AG180,$AL$3:$AS$15,7)</f>
        <v>#VALUE!</v>
      </c>
      <c r="AQ180" s="92" t="e">
        <f aca="false">VLOOKUP($AG180,$AL$4:$AS$15,3)+VLOOKUP($AG180,$AL$4:$AS$15,5)+($AH$10*VLOOKUP(D180,GRITable,2))</f>
        <v>#VALUE!</v>
      </c>
      <c r="AR180" s="93" t="e">
        <f aca="false">VLOOKUP($AG180,$AL$4:$AS$15,4)</f>
        <v>#VALUE!</v>
      </c>
      <c r="AS180" s="92" t="e">
        <f aca="false">(AL180+AM180+AN180)*AR180/(1-AR180)</f>
        <v>#VALUE!</v>
      </c>
      <c r="AT180" s="93" t="e">
        <f aca="false">VLOOKUP(D180,CurveTbl,$AK$6)</f>
        <v>#VALUE!</v>
      </c>
      <c r="AU180" s="93" t="e">
        <f aca="false">(1+$AT180/2)^(-2*($D180-$G$5)/365.25)*$AF180</f>
        <v>#VALUE!</v>
      </c>
      <c r="AV180" s="91" t="e">
        <f aca="false">ROUND(G180*AR180,0)</f>
        <v>#VALUE!</v>
      </c>
      <c r="AW180" s="93" t="e">
        <f aca="false">VLOOKUP($D180,CurveTbl,$AK$8)</f>
        <v>#VALUE!</v>
      </c>
      <c r="AX180" s="93" t="e">
        <f aca="false">VLOOKUP($D180,CurveTbl,$AH$7)</f>
        <v>#VALUE!</v>
      </c>
      <c r="AY180" s="93" t="e">
        <f aca="false">VLOOKUP($D180,CurveTbl,$AH$8)</f>
        <v>#VALUE!</v>
      </c>
      <c r="AZ180" s="93"/>
      <c r="BA180" s="229"/>
      <c r="BB180" s="227" t="e">
        <f aca="false">$H180-$BV180</f>
        <v>#VALUE!</v>
      </c>
      <c r="BC180" s="227" t="e">
        <f aca="false">I180-BW180</f>
        <v>#VALUE!</v>
      </c>
      <c r="BD180" s="93" t="e">
        <f aca="false">N180-BX180</f>
        <v>#VALUE!</v>
      </c>
      <c r="BE180" s="93" t="e">
        <f aca="false">O180-BY180</f>
        <v>#VALUE!</v>
      </c>
      <c r="BF180" s="93" t="e">
        <f aca="false">xSPRDOPT($BW180,$BV180,$CG180,0,$BY180,$BX180,$BZ180,$AJ180,1,4)*$CB180</f>
        <v>#NAME?</v>
      </c>
      <c r="BG180" s="93" t="e">
        <f aca="false">xSPRDOPT($BW180,$BV180,$CG180,0,$BY180,$BX180,$BZ180,$AJ180,1,3)*$CB180</f>
        <v>#NAME?</v>
      </c>
      <c r="BH180" s="93" t="e">
        <f aca="false">IF(OR(BF180&lt;&gt;0,BG180&lt;&gt;0),xSPRDOPT($BW180,$BV180,$CG180,0,$BY180,$BX180,$BZ180,$AJ180,1,12)*$CB180,0)</f>
        <v>#NAME?</v>
      </c>
      <c r="BI180" s="93" t="e">
        <f aca="false">xSPRDOPT($BW180,$BV180,$CG180,2*LN(1+CA180/2),$BY180,$BX180,$BZ180,$AJ180,1,9)</f>
        <v>#NAME?</v>
      </c>
      <c r="BJ180" s="93" t="e">
        <f aca="false">xSPRDOPT($BW180,$BV180,$CG180,0,$BY180,$BX180,$BZ180,$AJ180,1,6)*$CB180</f>
        <v>#NAME?</v>
      </c>
      <c r="BK180" s="93" t="e">
        <f aca="false">xSPRDOPT($BW180,$BV180,$CG180,0,$BY180,$BX180,$BZ180,$AJ180,1,5)*$CB180</f>
        <v>#NAME?</v>
      </c>
      <c r="BL180" s="93" t="e">
        <f aca="false">xSPRDOPT(BW180,BV180,CG180,0,BY180,BX180,BZ180,AJ180,1,2)*CB180</f>
        <v>#NAME?</v>
      </c>
      <c r="BM180" s="93" t="e">
        <f aca="false">xSPRDOPT(BW180,BV180,CG180,0,BY180,BX180,BZ180,AJ180,1,1)*CB180</f>
        <v>#NAME?</v>
      </c>
      <c r="BN180" s="93" t="e">
        <f aca="false">IF(AH180&lt;&gt;0,xSPRDOPT($BW180,$BV180,$CG180,2*LN(1+CA180/2),$BY180,$BX180,$BZ180,$AJ180,1,8)+(AJ180/365.25)*CH180/AH180,0)</f>
        <v>#VALUE!</v>
      </c>
      <c r="BO180" s="93" t="e">
        <f aca="false">xSPRDOPT($BW180,$BV180,$CG180,0,$BY180,$BX180,$BZ180,$AJ180,1,0)</f>
        <v>#NAME?</v>
      </c>
      <c r="BP180" s="93"/>
      <c r="BQ180" s="93"/>
      <c r="BR180" s="93"/>
      <c r="BS180" s="101" t="e">
        <f aca="false">G180*AF180*AH180</f>
        <v>#VALUE!</v>
      </c>
      <c r="BV180" s="230" t="n">
        <v>4.40214035809837</v>
      </c>
      <c r="BW180" s="92" t="n">
        <v>4.4155</v>
      </c>
      <c r="BX180" s="93" t="n">
        <v>0.628251079270582</v>
      </c>
      <c r="BY180" s="93" t="n">
        <v>0.621945092170055</v>
      </c>
      <c r="BZ180" s="93" t="n">
        <v>0.99287864325662</v>
      </c>
      <c r="CA180" s="93" t="n">
        <v>0.068263969545907</v>
      </c>
      <c r="CB180" s="93" t="n">
        <v>0.987217950295506</v>
      </c>
      <c r="CC180" s="227" t="n">
        <v>-0.03</v>
      </c>
      <c r="CD180" s="227" t="n">
        <v>0.06</v>
      </c>
      <c r="CE180" s="227" t="n">
        <v>0.175</v>
      </c>
      <c r="CF180" s="227" t="n">
        <v>-0.0075</v>
      </c>
      <c r="CG180" s="227" t="n">
        <v>0.0192</v>
      </c>
      <c r="CH180" s="227" t="n">
        <v>3.06531173566755</v>
      </c>
      <c r="CI180" s="82" t="n">
        <v>4.248</v>
      </c>
    </row>
    <row r="181" customFormat="false" ht="12.75" hidden="false" customHeight="false" outlineLevel="0" collapsed="false">
      <c r="D181" s="83" t="e">
        <f aca="false">D180+AH180</f>
        <v>#VALUE!</v>
      </c>
      <c r="F181" s="84" t="e">
        <f aca="false">VLOOKUP(AG181,$AL$4:$AS$15,2)</f>
        <v>#VALUE!</v>
      </c>
      <c r="G181" s="84" t="e">
        <f aca="false">F181*$AU181</f>
        <v>#VALUE!</v>
      </c>
      <c r="H181" s="85" t="e">
        <f aca="false">(AL181+AM181+AN181)/(1-(AR181))</f>
        <v>#VALUE!</v>
      </c>
      <c r="I181" s="85" t="e">
        <f aca="false">(AL181+AO181+AP181)</f>
        <v>#VALUE!</v>
      </c>
      <c r="K181" s="85" t="e">
        <f aca="false">MAX(((I181-H181)-AQ181)*AH181*AU181,0)</f>
        <v>#VALUE!</v>
      </c>
      <c r="L181" s="220" t="e">
        <f aca="false">MAX(Q181-K181,0)</f>
        <v>#VALUE!</v>
      </c>
      <c r="M181" s="86"/>
      <c r="N181" s="231" t="e">
        <f aca="false">SQRT(($AX181^2*$AE181+$AW181^2*$AI181)/($AE181+$AI181))</f>
        <v>#VALUE!</v>
      </c>
      <c r="O181" s="231" t="e">
        <f aca="false">SQRT(($AY181^2*$AE181+$AW181^2*$AI181)/($AE181+$AI181))</f>
        <v>#VALUE!</v>
      </c>
      <c r="P181" s="94" t="e">
        <f aca="false">(VLOOKUP(AI181,CorrelationTwo,2)*(AW181^2)*AI181+VLOOKUP(D181,CorrelationOne,$AK$9)*AX181*AY181*AE181)/((AI181+AE181)*O181*N181)</f>
        <v>#VALUE!</v>
      </c>
      <c r="Q181" s="220" t="e">
        <f aca="false">xSPRDOPT(I181,H181,AQ181,0,O181,N181,P181,D181-$G$5,1,0)*AH181*AU181</f>
        <v>#VALUE!</v>
      </c>
      <c r="R181" s="223"/>
      <c r="S181" s="87" t="e">
        <f aca="false">xSPRDOPT(I181,H181,AQ181,AT181,O181,N181,P181,D181-$G$5,1,2)*AF181*F181*AH181</f>
        <v>#VALUE!</v>
      </c>
      <c r="T181" s="87" t="e">
        <f aca="false">xSPRDOPT(I181,H181,AQ181,AT181,O181,N181,P181,D181-$G$5,1,1)*AF181*F181*AH181</f>
        <v>#VALUE!</v>
      </c>
      <c r="U181" s="220"/>
      <c r="V181" s="224" t="e">
        <f aca="false">VLOOKUP($AG181,$AL$4:$AS$15,8)*AH181*AU181</f>
        <v>#VALUE!</v>
      </c>
      <c r="W181" s="224"/>
      <c r="X181" s="225" t="e">
        <f aca="false">((BM181*BC181)+(BL181*BB181))*AH181*F181</f>
        <v>#VALUE!</v>
      </c>
      <c r="Y181" s="225" t="e">
        <f aca="false">($F181*$AH181)*((($BG181/2)*($BC181)^2)+(($BF181/2)*($BB181)^2)+($BH181*$BC181*$BB181))</f>
        <v>#VALUE!</v>
      </c>
      <c r="Z181" s="225" t="e">
        <f aca="false">($BI181*$F181*$AH181*($G$5-$BV$5))/365.25</f>
        <v>#VALUE!</v>
      </c>
      <c r="AA181" s="225" t="e">
        <f aca="false">(($BK181*$BE181)+($BJ181*$BD181))*$F181*$AH181*$AF181</f>
        <v>#VALUE!</v>
      </c>
      <c r="AB181" s="225" t="e">
        <f aca="false">BN181*(AT181-CA181)*F181*AH181</f>
        <v>#VALUE!</v>
      </c>
      <c r="AC181" s="225" t="e">
        <f aca="false">BO181*CB181*F181*AH181*CA181*($G$5-$BV$5)/365.25</f>
        <v>#NAME?</v>
      </c>
      <c r="AE181" s="101" t="n">
        <v>15</v>
      </c>
      <c r="AF181" s="101" t="e">
        <f aca="false">IF(AND(D181&gt;=$G$7,D181&lt;=$G$8),1,0)</f>
        <v>#VALUE!</v>
      </c>
      <c r="AG181" s="101" t="e">
        <f aca="false">MONTH(D181)</f>
        <v>#VALUE!</v>
      </c>
      <c r="AH181" s="101" t="e">
        <f aca="false">(EOMONTH(D181,0)-EOMONTH(D181-DAY(D181),0))*AF181</f>
        <v>#VALUE!</v>
      </c>
      <c r="AI181" s="101" t="e">
        <f aca="false">AI180+AH180</f>
        <v>#VALUE!</v>
      </c>
      <c r="AJ181" s="101" t="e">
        <f aca="false">D181-$BV$5</f>
        <v>#VALUE!</v>
      </c>
      <c r="AK181" s="226" t="e">
        <f aca="false">((AL181+AM181+AN181)/(1-0.03))-(AL181+AM181+AN181)</f>
        <v>#VALUE!</v>
      </c>
      <c r="AL181" s="92" t="e">
        <f aca="false">VLOOKUP($D181,CurveTbl,$AK$4)</f>
        <v>#VALUE!</v>
      </c>
      <c r="AM181" s="227" t="e">
        <f aca="false">VLOOKUP($D181,CurveTbl,$AH$3)</f>
        <v>#VALUE!</v>
      </c>
      <c r="AN181" s="227" t="e">
        <f aca="false">VLOOKUP($D181,CurveTbl,$AH$4)+VLOOKUP($AG181,$AL$3:$AS$15,6)</f>
        <v>#VALUE!</v>
      </c>
      <c r="AO181" s="228" t="e">
        <f aca="false">VLOOKUP($D181,CurveTbl,$AH$5)</f>
        <v>#VALUE!</v>
      </c>
      <c r="AP181" s="227" t="e">
        <f aca="false">VLOOKUP($D181,CurveTbl,$AH$6)+VLOOKUP($AG181,$AL$3:$AS$15,7)</f>
        <v>#VALUE!</v>
      </c>
      <c r="AQ181" s="92" t="e">
        <f aca="false">VLOOKUP($AG181,$AL$4:$AS$15,3)+VLOOKUP($AG181,$AL$4:$AS$15,5)+($AH$10*VLOOKUP(D181,GRITable,2))</f>
        <v>#VALUE!</v>
      </c>
      <c r="AR181" s="93" t="e">
        <f aca="false">VLOOKUP($AG181,$AL$4:$AS$15,4)</f>
        <v>#VALUE!</v>
      </c>
      <c r="AS181" s="92" t="e">
        <f aca="false">(AL181+AM181+AN181)*AR181/(1-AR181)</f>
        <v>#VALUE!</v>
      </c>
      <c r="AT181" s="93" t="e">
        <f aca="false">VLOOKUP(D181,CurveTbl,$AK$6)</f>
        <v>#VALUE!</v>
      </c>
      <c r="AU181" s="93" t="e">
        <f aca="false">(1+$AT181/2)^(-2*($D181-$G$5)/365.25)*$AF181</f>
        <v>#VALUE!</v>
      </c>
      <c r="AV181" s="91" t="e">
        <f aca="false">ROUND(G181*AR181,0)</f>
        <v>#VALUE!</v>
      </c>
      <c r="AW181" s="93" t="e">
        <f aca="false">VLOOKUP($D181,CurveTbl,$AK$8)</f>
        <v>#VALUE!</v>
      </c>
      <c r="AX181" s="93" t="e">
        <f aca="false">VLOOKUP($D181,CurveTbl,$AH$7)</f>
        <v>#VALUE!</v>
      </c>
      <c r="AY181" s="93" t="e">
        <f aca="false">VLOOKUP($D181,CurveTbl,$AH$8)</f>
        <v>#VALUE!</v>
      </c>
      <c r="AZ181" s="93"/>
      <c r="BA181" s="229"/>
      <c r="BB181" s="227" t="e">
        <f aca="false">$H181-$BV181</f>
        <v>#VALUE!</v>
      </c>
      <c r="BC181" s="227" t="e">
        <f aca="false">I181-BW181</f>
        <v>#VALUE!</v>
      </c>
      <c r="BD181" s="93" t="e">
        <f aca="false">N181-BX181</f>
        <v>#VALUE!</v>
      </c>
      <c r="BE181" s="93" t="e">
        <f aca="false">O181-BY181</f>
        <v>#VALUE!</v>
      </c>
      <c r="BF181" s="93" t="e">
        <f aca="false">xSPRDOPT($BW181,$BV181,$CG181,0,$BY181,$BX181,$BZ181,$AJ181,1,4)*$CB181</f>
        <v>#NAME?</v>
      </c>
      <c r="BG181" s="93" t="e">
        <f aca="false">xSPRDOPT($BW181,$BV181,$CG181,0,$BY181,$BX181,$BZ181,$AJ181,1,3)*$CB181</f>
        <v>#NAME?</v>
      </c>
      <c r="BH181" s="93" t="e">
        <f aca="false">IF(OR(BF181&lt;&gt;0,BG181&lt;&gt;0),xSPRDOPT($BW181,$BV181,$CG181,0,$BY181,$BX181,$BZ181,$AJ181,1,12)*$CB181,0)</f>
        <v>#NAME?</v>
      </c>
      <c r="BI181" s="93" t="e">
        <f aca="false">xSPRDOPT($BW181,$BV181,$CG181,2*LN(1+CA181/2),$BY181,$BX181,$BZ181,$AJ181,1,9)</f>
        <v>#NAME?</v>
      </c>
      <c r="BJ181" s="93" t="e">
        <f aca="false">xSPRDOPT($BW181,$BV181,$CG181,0,$BY181,$BX181,$BZ181,$AJ181,1,6)*$CB181</f>
        <v>#NAME?</v>
      </c>
      <c r="BK181" s="93" t="e">
        <f aca="false">xSPRDOPT($BW181,$BV181,$CG181,0,$BY181,$BX181,$BZ181,$AJ181,1,5)*$CB181</f>
        <v>#NAME?</v>
      </c>
      <c r="BL181" s="93" t="e">
        <f aca="false">xSPRDOPT(BW181,BV181,CG181,0,BY181,BX181,BZ181,AJ181,1,2)*CB181</f>
        <v>#NAME?</v>
      </c>
      <c r="BM181" s="93" t="e">
        <f aca="false">xSPRDOPT(BW181,BV181,CG181,0,BY181,BX181,BZ181,AJ181,1,1)*CB181</f>
        <v>#NAME?</v>
      </c>
      <c r="BN181" s="93" t="e">
        <f aca="false">IF(AH181&lt;&gt;0,xSPRDOPT($BW181,$BV181,$CG181,2*LN(1+CA181/2),$BY181,$BX181,$BZ181,$AJ181,1,8)+(AJ181/365.25)*CH181/AH181,0)</f>
        <v>#VALUE!</v>
      </c>
      <c r="BO181" s="93" t="e">
        <f aca="false">xSPRDOPT($BW181,$BV181,$CG181,0,$BY181,$BX181,$BZ181,$AJ181,1,0)</f>
        <v>#NAME?</v>
      </c>
      <c r="BP181" s="93"/>
      <c r="BQ181" s="93"/>
      <c r="BR181" s="93"/>
      <c r="BS181" s="101" t="e">
        <f aca="false">G181*AF181*AH181</f>
        <v>#VALUE!</v>
      </c>
      <c r="BV181" s="230" t="n">
        <v>4.40214035809837</v>
      </c>
      <c r="BW181" s="92" t="n">
        <v>4.4155</v>
      </c>
      <c r="BX181" s="93" t="n">
        <v>0.628251079270582</v>
      </c>
      <c r="BY181" s="93" t="n">
        <v>0.621945092170055</v>
      </c>
      <c r="BZ181" s="93" t="n">
        <v>0.99287864325662</v>
      </c>
      <c r="CA181" s="93" t="n">
        <v>0.068263969545907</v>
      </c>
      <c r="CB181" s="93" t="n">
        <v>0.987217950295506</v>
      </c>
      <c r="CC181" s="227" t="n">
        <v>-0.03</v>
      </c>
      <c r="CD181" s="227" t="n">
        <v>0.06</v>
      </c>
      <c r="CE181" s="227" t="n">
        <v>0.175</v>
      </c>
      <c r="CF181" s="227" t="n">
        <v>-0.0075</v>
      </c>
      <c r="CG181" s="227" t="n">
        <v>0.0192</v>
      </c>
      <c r="CH181" s="227" t="n">
        <v>3.06531173566755</v>
      </c>
      <c r="CI181" s="82" t="n">
        <v>4.248</v>
      </c>
    </row>
    <row r="182" customFormat="false" ht="12.75" hidden="false" customHeight="false" outlineLevel="0" collapsed="false">
      <c r="D182" s="83" t="e">
        <f aca="false">D181+AH181</f>
        <v>#VALUE!</v>
      </c>
      <c r="F182" s="84" t="e">
        <f aca="false">VLOOKUP(AG182,$AL$4:$AS$15,2)</f>
        <v>#VALUE!</v>
      </c>
      <c r="G182" s="84" t="e">
        <f aca="false">F182*$AU182</f>
        <v>#VALUE!</v>
      </c>
      <c r="H182" s="85" t="e">
        <f aca="false">(AL182+AM182+AN182)/(1-(AR182))</f>
        <v>#VALUE!</v>
      </c>
      <c r="I182" s="85" t="e">
        <f aca="false">(AL182+AO182+AP182)</f>
        <v>#VALUE!</v>
      </c>
      <c r="K182" s="85" t="e">
        <f aca="false">MAX(((I182-H182)-AQ182)*AH182*AU182,0)</f>
        <v>#VALUE!</v>
      </c>
      <c r="L182" s="220" t="e">
        <f aca="false">MAX(Q182-K182,0)</f>
        <v>#VALUE!</v>
      </c>
      <c r="M182" s="86"/>
      <c r="N182" s="231" t="e">
        <f aca="false">SQRT(($AX182^2*$AE182+$AW182^2*$AI182)/($AE182+$AI182))</f>
        <v>#VALUE!</v>
      </c>
      <c r="O182" s="231" t="e">
        <f aca="false">SQRT(($AY182^2*$AE182+$AW182^2*$AI182)/($AE182+$AI182))</f>
        <v>#VALUE!</v>
      </c>
      <c r="P182" s="94" t="e">
        <f aca="false">(VLOOKUP(AI182,CorrelationTwo,2)*(AW182^2)*AI182+VLOOKUP(D182,CorrelationOne,$AK$9)*AX182*AY182*AE182)/((AI182+AE182)*O182*N182)</f>
        <v>#VALUE!</v>
      </c>
      <c r="Q182" s="220" t="e">
        <f aca="false">xSPRDOPT(I182,H182,AQ182,0,O182,N182,P182,D182-$G$5,1,0)*AH182*AU182</f>
        <v>#VALUE!</v>
      </c>
      <c r="R182" s="223"/>
      <c r="S182" s="87" t="e">
        <f aca="false">xSPRDOPT(I182,H182,AQ182,AT182,O182,N182,P182,D182-$G$5,1,2)*AF182*F182*AH182</f>
        <v>#VALUE!</v>
      </c>
      <c r="T182" s="87" t="e">
        <f aca="false">xSPRDOPT(I182,H182,AQ182,AT182,O182,N182,P182,D182-$G$5,1,1)*AF182*F182*AH182</f>
        <v>#VALUE!</v>
      </c>
      <c r="U182" s="220"/>
      <c r="V182" s="224" t="e">
        <f aca="false">VLOOKUP($AG182,$AL$4:$AS$15,8)*AH182*AU182</f>
        <v>#VALUE!</v>
      </c>
      <c r="W182" s="224"/>
      <c r="X182" s="225" t="e">
        <f aca="false">((BM182*BC182)+(BL182*BB182))*AH182*F182</f>
        <v>#VALUE!</v>
      </c>
      <c r="Y182" s="225" t="e">
        <f aca="false">($F182*$AH182)*((($BG182/2)*($BC182)^2)+(($BF182/2)*($BB182)^2)+($BH182*$BC182*$BB182))</f>
        <v>#VALUE!</v>
      </c>
      <c r="Z182" s="225" t="e">
        <f aca="false">($BI182*$F182*$AH182*($G$5-$BV$5))/365.25</f>
        <v>#VALUE!</v>
      </c>
      <c r="AA182" s="225" t="e">
        <f aca="false">(($BK182*$BE182)+($BJ182*$BD182))*$F182*$AH182*$AF182</f>
        <v>#VALUE!</v>
      </c>
      <c r="AB182" s="225" t="e">
        <f aca="false">BN182*(AT182-CA182)*F182*AH182</f>
        <v>#VALUE!</v>
      </c>
      <c r="AC182" s="225" t="e">
        <f aca="false">BO182*CB182*F182*AH182*CA182*($G$5-$BV$5)/365.25</f>
        <v>#NAME?</v>
      </c>
      <c r="AE182" s="101" t="n">
        <v>15</v>
      </c>
      <c r="AF182" s="101" t="e">
        <f aca="false">IF(AND(D182&gt;=$G$7,D182&lt;=$G$8),1,0)</f>
        <v>#VALUE!</v>
      </c>
      <c r="AG182" s="101" t="e">
        <f aca="false">MONTH(D182)</f>
        <v>#VALUE!</v>
      </c>
      <c r="AH182" s="101" t="e">
        <f aca="false">(EOMONTH(D182,0)-EOMONTH(D182-DAY(D182),0))*AF182</f>
        <v>#VALUE!</v>
      </c>
      <c r="AI182" s="101" t="e">
        <f aca="false">AI181+AH181</f>
        <v>#VALUE!</v>
      </c>
      <c r="AJ182" s="101" t="e">
        <f aca="false">D182-$BV$5</f>
        <v>#VALUE!</v>
      </c>
      <c r="AK182" s="226" t="e">
        <f aca="false">((AL182+AM182+AN182)/(1-0.03))-(AL182+AM182+AN182)</f>
        <v>#VALUE!</v>
      </c>
      <c r="AL182" s="92" t="e">
        <f aca="false">VLOOKUP($D182,CurveTbl,$AK$4)</f>
        <v>#VALUE!</v>
      </c>
      <c r="AM182" s="227" t="e">
        <f aca="false">VLOOKUP($D182,CurveTbl,$AH$3)</f>
        <v>#VALUE!</v>
      </c>
      <c r="AN182" s="227" t="e">
        <f aca="false">VLOOKUP($D182,CurveTbl,$AH$4)+VLOOKUP($AG182,$AL$3:$AS$15,6)</f>
        <v>#VALUE!</v>
      </c>
      <c r="AO182" s="228" t="e">
        <f aca="false">VLOOKUP($D182,CurveTbl,$AH$5)</f>
        <v>#VALUE!</v>
      </c>
      <c r="AP182" s="227" t="e">
        <f aca="false">VLOOKUP($D182,CurveTbl,$AH$6)+VLOOKUP($AG182,$AL$3:$AS$15,7)</f>
        <v>#VALUE!</v>
      </c>
      <c r="AQ182" s="92" t="e">
        <f aca="false">VLOOKUP($AG182,$AL$4:$AS$15,3)+VLOOKUP($AG182,$AL$4:$AS$15,5)+($AH$10*VLOOKUP(D182,GRITable,2))</f>
        <v>#VALUE!</v>
      </c>
      <c r="AR182" s="93" t="e">
        <f aca="false">VLOOKUP($AG182,$AL$4:$AS$15,4)</f>
        <v>#VALUE!</v>
      </c>
      <c r="AS182" s="92" t="e">
        <f aca="false">(AL182+AM182+AN182)*AR182/(1-AR182)</f>
        <v>#VALUE!</v>
      </c>
      <c r="AT182" s="93" t="e">
        <f aca="false">VLOOKUP(D182,CurveTbl,$AK$6)</f>
        <v>#VALUE!</v>
      </c>
      <c r="AU182" s="93" t="e">
        <f aca="false">(1+$AT182/2)^(-2*($D182-$G$5)/365.25)*$AF182</f>
        <v>#VALUE!</v>
      </c>
      <c r="AV182" s="91" t="e">
        <f aca="false">ROUND(G182*AR182,0)</f>
        <v>#VALUE!</v>
      </c>
      <c r="AW182" s="93" t="e">
        <f aca="false">VLOOKUP($D182,CurveTbl,$AK$8)</f>
        <v>#VALUE!</v>
      </c>
      <c r="AX182" s="93" t="e">
        <f aca="false">VLOOKUP($D182,CurveTbl,$AH$7)</f>
        <v>#VALUE!</v>
      </c>
      <c r="AY182" s="93" t="e">
        <f aca="false">VLOOKUP($D182,CurveTbl,$AH$8)</f>
        <v>#VALUE!</v>
      </c>
      <c r="AZ182" s="93"/>
      <c r="BA182" s="229"/>
      <c r="BB182" s="227" t="e">
        <f aca="false">$H182-$BV182</f>
        <v>#VALUE!</v>
      </c>
      <c r="BC182" s="227" t="e">
        <f aca="false">I182-BW182</f>
        <v>#VALUE!</v>
      </c>
      <c r="BD182" s="93" t="e">
        <f aca="false">N182-BX182</f>
        <v>#VALUE!</v>
      </c>
      <c r="BE182" s="93" t="e">
        <f aca="false">O182-BY182</f>
        <v>#VALUE!</v>
      </c>
      <c r="BF182" s="93" t="e">
        <f aca="false">xSPRDOPT($BW182,$BV182,$CG182,0,$BY182,$BX182,$BZ182,$AJ182,1,4)*$CB182</f>
        <v>#NAME?</v>
      </c>
      <c r="BG182" s="93" t="e">
        <f aca="false">xSPRDOPT($BW182,$BV182,$CG182,0,$BY182,$BX182,$BZ182,$AJ182,1,3)*$CB182</f>
        <v>#NAME?</v>
      </c>
      <c r="BH182" s="93" t="e">
        <f aca="false">IF(OR(BF182&lt;&gt;0,BG182&lt;&gt;0),xSPRDOPT($BW182,$BV182,$CG182,0,$BY182,$BX182,$BZ182,$AJ182,1,12)*$CB182,0)</f>
        <v>#NAME?</v>
      </c>
      <c r="BI182" s="93" t="e">
        <f aca="false">xSPRDOPT($BW182,$BV182,$CG182,2*LN(1+CA182/2),$BY182,$BX182,$BZ182,$AJ182,1,9)</f>
        <v>#NAME?</v>
      </c>
      <c r="BJ182" s="93" t="e">
        <f aca="false">xSPRDOPT($BW182,$BV182,$CG182,0,$BY182,$BX182,$BZ182,$AJ182,1,6)*$CB182</f>
        <v>#NAME?</v>
      </c>
      <c r="BK182" s="93" t="e">
        <f aca="false">xSPRDOPT($BW182,$BV182,$CG182,0,$BY182,$BX182,$BZ182,$AJ182,1,5)*$CB182</f>
        <v>#NAME?</v>
      </c>
      <c r="BL182" s="93" t="e">
        <f aca="false">xSPRDOPT(BW182,BV182,CG182,0,BY182,BX182,BZ182,AJ182,1,2)*CB182</f>
        <v>#NAME?</v>
      </c>
      <c r="BM182" s="93" t="e">
        <f aca="false">xSPRDOPT(BW182,BV182,CG182,0,BY182,BX182,BZ182,AJ182,1,1)*CB182</f>
        <v>#NAME?</v>
      </c>
      <c r="BN182" s="93" t="e">
        <f aca="false">IF(AH182&lt;&gt;0,xSPRDOPT($BW182,$BV182,$CG182,2*LN(1+CA182/2),$BY182,$BX182,$BZ182,$AJ182,1,8)+(AJ182/365.25)*CH182/AH182,0)</f>
        <v>#VALUE!</v>
      </c>
      <c r="BO182" s="93" t="e">
        <f aca="false">xSPRDOPT($BW182,$BV182,$CG182,0,$BY182,$BX182,$BZ182,$AJ182,1,0)</f>
        <v>#NAME?</v>
      </c>
      <c r="BP182" s="93"/>
      <c r="BQ182" s="93"/>
      <c r="BR182" s="93"/>
      <c r="BS182" s="101" t="e">
        <f aca="false">G182*AF182*AH182</f>
        <v>#VALUE!</v>
      </c>
      <c r="BV182" s="230" t="n">
        <v>4.40214035809837</v>
      </c>
      <c r="BW182" s="92" t="n">
        <v>4.4155</v>
      </c>
      <c r="BX182" s="93" t="n">
        <v>0.628251079270582</v>
      </c>
      <c r="BY182" s="93" t="n">
        <v>0.621945092170055</v>
      </c>
      <c r="BZ182" s="93" t="n">
        <v>0.99287864325662</v>
      </c>
      <c r="CA182" s="93" t="n">
        <v>0.068263969545907</v>
      </c>
      <c r="CB182" s="93" t="n">
        <v>0.987217950295506</v>
      </c>
      <c r="CC182" s="227" t="n">
        <v>-0.03</v>
      </c>
      <c r="CD182" s="227" t="n">
        <v>0.06</v>
      </c>
      <c r="CE182" s="227" t="n">
        <v>0.175</v>
      </c>
      <c r="CF182" s="227" t="n">
        <v>-0.0075</v>
      </c>
      <c r="CG182" s="227" t="n">
        <v>0.0192</v>
      </c>
      <c r="CH182" s="227" t="n">
        <v>3.06531173566755</v>
      </c>
      <c r="CI182" s="82" t="n">
        <v>4.248</v>
      </c>
    </row>
    <row r="183" customFormat="false" ht="12.75" hidden="false" customHeight="false" outlineLevel="0" collapsed="false">
      <c r="D183" s="83" t="e">
        <f aca="false">D182+AH182</f>
        <v>#VALUE!</v>
      </c>
      <c r="F183" s="84" t="e">
        <f aca="false">VLOOKUP(AG183,$AL$4:$AS$15,2)</f>
        <v>#VALUE!</v>
      </c>
      <c r="G183" s="84" t="e">
        <f aca="false">F183*$AU183</f>
        <v>#VALUE!</v>
      </c>
      <c r="H183" s="85" t="e">
        <f aca="false">(AL183+AM183+AN183)/(1-(AR183))</f>
        <v>#VALUE!</v>
      </c>
      <c r="I183" s="85" t="e">
        <f aca="false">(AL183+AO183+AP183)</f>
        <v>#VALUE!</v>
      </c>
      <c r="K183" s="85" t="e">
        <f aca="false">MAX(((I183-H183)-AQ183)*AH183*AU183,0)</f>
        <v>#VALUE!</v>
      </c>
      <c r="L183" s="220" t="e">
        <f aca="false">MAX(Q183-K183,0)</f>
        <v>#VALUE!</v>
      </c>
      <c r="M183" s="86"/>
      <c r="N183" s="231" t="e">
        <f aca="false">SQRT(($AX183^2*$AE183+$AW183^2*$AI183)/($AE183+$AI183))</f>
        <v>#VALUE!</v>
      </c>
      <c r="O183" s="231" t="e">
        <f aca="false">SQRT(($AY183^2*$AE183+$AW183^2*$AI183)/($AE183+$AI183))</f>
        <v>#VALUE!</v>
      </c>
      <c r="P183" s="94" t="e">
        <f aca="false">(VLOOKUP(AI183,CorrelationTwo,2)*(AW183^2)*AI183+VLOOKUP(D183,CorrelationOne,$AK$9)*AX183*AY183*AE183)/((AI183+AE183)*O183*N183)</f>
        <v>#VALUE!</v>
      </c>
      <c r="Q183" s="220" t="e">
        <f aca="false">xSPRDOPT(I183,H183,AQ183,0,O183,N183,P183,D183-$G$5,1,0)*AH183*AU183</f>
        <v>#VALUE!</v>
      </c>
      <c r="R183" s="223"/>
      <c r="S183" s="87" t="e">
        <f aca="false">xSPRDOPT(I183,H183,AQ183,AT183,O183,N183,P183,D183-$G$5,1,2)*AF183*F183*AH183</f>
        <v>#VALUE!</v>
      </c>
      <c r="T183" s="87" t="e">
        <f aca="false">xSPRDOPT(I183,H183,AQ183,AT183,O183,N183,P183,D183-$G$5,1,1)*AF183*F183*AH183</f>
        <v>#VALUE!</v>
      </c>
      <c r="U183" s="220"/>
      <c r="V183" s="224" t="e">
        <f aca="false">VLOOKUP($AG183,$AL$4:$AS$15,8)*AH183*AU183</f>
        <v>#VALUE!</v>
      </c>
      <c r="W183" s="224"/>
      <c r="X183" s="225" t="e">
        <f aca="false">((BM183*BC183)+(BL183*BB183))*AH183*F183</f>
        <v>#VALUE!</v>
      </c>
      <c r="Y183" s="225" t="e">
        <f aca="false">($F183*$AH183)*((($BG183/2)*($BC183)^2)+(($BF183/2)*($BB183)^2)+($BH183*$BC183*$BB183))</f>
        <v>#VALUE!</v>
      </c>
      <c r="Z183" s="225" t="e">
        <f aca="false">($BI183*$F183*$AH183*($G$5-$BV$5))/365.25</f>
        <v>#VALUE!</v>
      </c>
      <c r="AA183" s="225" t="e">
        <f aca="false">(($BK183*$BE183)+($BJ183*$BD183))*$F183*$AH183*$AF183</f>
        <v>#VALUE!</v>
      </c>
      <c r="AB183" s="225" t="e">
        <f aca="false">BN183*(AT183-CA183)*F183*AH183</f>
        <v>#VALUE!</v>
      </c>
      <c r="AC183" s="225" t="e">
        <f aca="false">BO183*CB183*F183*AH183*CA183*($G$5-$BV$5)/365.25</f>
        <v>#NAME?</v>
      </c>
      <c r="AE183" s="101" t="n">
        <v>15</v>
      </c>
      <c r="AF183" s="101" t="e">
        <f aca="false">IF(AND(D183&gt;=$G$7,D183&lt;=$G$8),1,0)</f>
        <v>#VALUE!</v>
      </c>
      <c r="AG183" s="101" t="e">
        <f aca="false">MONTH(D183)</f>
        <v>#VALUE!</v>
      </c>
      <c r="AH183" s="101" t="e">
        <f aca="false">(EOMONTH(D183,0)-EOMONTH(D183-DAY(D183),0))*AF183</f>
        <v>#VALUE!</v>
      </c>
      <c r="AI183" s="101" t="e">
        <f aca="false">AI182+AH182</f>
        <v>#VALUE!</v>
      </c>
      <c r="AJ183" s="101" t="e">
        <f aca="false">D183-$BV$5</f>
        <v>#VALUE!</v>
      </c>
      <c r="AK183" s="226" t="e">
        <f aca="false">((AL183+AM183+AN183)/(1-0.03))-(AL183+AM183+AN183)</f>
        <v>#VALUE!</v>
      </c>
      <c r="AL183" s="92" t="e">
        <f aca="false">VLOOKUP($D183,CurveTbl,$AK$4)</f>
        <v>#VALUE!</v>
      </c>
      <c r="AM183" s="227" t="e">
        <f aca="false">VLOOKUP($D183,CurveTbl,$AH$3)</f>
        <v>#VALUE!</v>
      </c>
      <c r="AN183" s="227" t="e">
        <f aca="false">VLOOKUP($D183,CurveTbl,$AH$4)+VLOOKUP($AG183,$AL$3:$AS$15,6)</f>
        <v>#VALUE!</v>
      </c>
      <c r="AO183" s="228" t="e">
        <f aca="false">VLOOKUP($D183,CurveTbl,$AH$5)</f>
        <v>#VALUE!</v>
      </c>
      <c r="AP183" s="227" t="e">
        <f aca="false">VLOOKUP($D183,CurveTbl,$AH$6)+VLOOKUP($AG183,$AL$3:$AS$15,7)</f>
        <v>#VALUE!</v>
      </c>
      <c r="AQ183" s="92" t="e">
        <f aca="false">VLOOKUP($AG183,$AL$4:$AS$15,3)+VLOOKUP($AG183,$AL$4:$AS$15,5)+($AH$10*VLOOKUP(D183,GRITable,2))</f>
        <v>#VALUE!</v>
      </c>
      <c r="AR183" s="93" t="e">
        <f aca="false">VLOOKUP($AG183,$AL$4:$AS$15,4)</f>
        <v>#VALUE!</v>
      </c>
      <c r="AS183" s="92" t="e">
        <f aca="false">(AL183+AM183+AN183)*AR183/(1-AR183)</f>
        <v>#VALUE!</v>
      </c>
      <c r="AT183" s="93" t="e">
        <f aca="false">VLOOKUP(D183,CurveTbl,$AK$6)</f>
        <v>#VALUE!</v>
      </c>
      <c r="AU183" s="93" t="e">
        <f aca="false">(1+$AT183/2)^(-2*($D183-$G$5)/365.25)*$AF183</f>
        <v>#VALUE!</v>
      </c>
      <c r="AV183" s="91" t="e">
        <f aca="false">ROUND(G183*AR183,0)</f>
        <v>#VALUE!</v>
      </c>
      <c r="AW183" s="93" t="e">
        <f aca="false">VLOOKUP($D183,CurveTbl,$AK$8)</f>
        <v>#VALUE!</v>
      </c>
      <c r="AX183" s="93" t="e">
        <f aca="false">VLOOKUP($D183,CurveTbl,$AH$7)</f>
        <v>#VALUE!</v>
      </c>
      <c r="AY183" s="93" t="e">
        <f aca="false">VLOOKUP($D183,CurveTbl,$AH$8)</f>
        <v>#VALUE!</v>
      </c>
      <c r="AZ183" s="93"/>
      <c r="BA183" s="229"/>
      <c r="BB183" s="227" t="e">
        <f aca="false">$H183-$BV183</f>
        <v>#VALUE!</v>
      </c>
      <c r="BC183" s="227" t="e">
        <f aca="false">I183-BW183</f>
        <v>#VALUE!</v>
      </c>
      <c r="BD183" s="93" t="e">
        <f aca="false">N183-BX183</f>
        <v>#VALUE!</v>
      </c>
      <c r="BE183" s="93" t="e">
        <f aca="false">O183-BY183</f>
        <v>#VALUE!</v>
      </c>
      <c r="BF183" s="93" t="e">
        <f aca="false">xSPRDOPT($BW183,$BV183,$CG183,0,$BY183,$BX183,$BZ183,$AJ183,1,4)*$CB183</f>
        <v>#NAME?</v>
      </c>
      <c r="BG183" s="93" t="e">
        <f aca="false">xSPRDOPT($BW183,$BV183,$CG183,0,$BY183,$BX183,$BZ183,$AJ183,1,3)*$CB183</f>
        <v>#NAME?</v>
      </c>
      <c r="BH183" s="93" t="e">
        <f aca="false">IF(OR(BF183&lt;&gt;0,BG183&lt;&gt;0),xSPRDOPT($BW183,$BV183,$CG183,0,$BY183,$BX183,$BZ183,$AJ183,1,12)*$CB183,0)</f>
        <v>#NAME?</v>
      </c>
      <c r="BI183" s="93" t="e">
        <f aca="false">xSPRDOPT($BW183,$BV183,$CG183,2*LN(1+CA183/2),$BY183,$BX183,$BZ183,$AJ183,1,9)</f>
        <v>#NAME?</v>
      </c>
      <c r="BJ183" s="93" t="e">
        <f aca="false">xSPRDOPT($BW183,$BV183,$CG183,0,$BY183,$BX183,$BZ183,$AJ183,1,6)*$CB183</f>
        <v>#NAME?</v>
      </c>
      <c r="BK183" s="93" t="e">
        <f aca="false">xSPRDOPT($BW183,$BV183,$CG183,0,$BY183,$BX183,$BZ183,$AJ183,1,5)*$CB183</f>
        <v>#NAME?</v>
      </c>
      <c r="BL183" s="93" t="e">
        <f aca="false">xSPRDOPT(BW183,BV183,CG183,0,BY183,BX183,BZ183,AJ183,1,2)*CB183</f>
        <v>#NAME?</v>
      </c>
      <c r="BM183" s="93" t="e">
        <f aca="false">xSPRDOPT(BW183,BV183,CG183,0,BY183,BX183,BZ183,AJ183,1,1)*CB183</f>
        <v>#NAME?</v>
      </c>
      <c r="BN183" s="93" t="e">
        <f aca="false">IF(AH183&lt;&gt;0,xSPRDOPT($BW183,$BV183,$CG183,2*LN(1+CA183/2),$BY183,$BX183,$BZ183,$AJ183,1,8)+(AJ183/365.25)*CH183/AH183,0)</f>
        <v>#VALUE!</v>
      </c>
      <c r="BO183" s="93" t="e">
        <f aca="false">xSPRDOPT($BW183,$BV183,$CG183,0,$BY183,$BX183,$BZ183,$AJ183,1,0)</f>
        <v>#NAME?</v>
      </c>
      <c r="BP183" s="93"/>
      <c r="BQ183" s="93"/>
      <c r="BR183" s="93"/>
      <c r="BS183" s="101" t="e">
        <f aca="false">G183*AF183*AH183</f>
        <v>#VALUE!</v>
      </c>
      <c r="BV183" s="230" t="n">
        <v>4.40214035809837</v>
      </c>
      <c r="BW183" s="92" t="n">
        <v>4.4155</v>
      </c>
      <c r="BX183" s="93" t="n">
        <v>0.628251079270582</v>
      </c>
      <c r="BY183" s="93" t="n">
        <v>0.621945092170055</v>
      </c>
      <c r="BZ183" s="93" t="n">
        <v>0.99287864325662</v>
      </c>
      <c r="CA183" s="93" t="n">
        <v>0.068263969545907</v>
      </c>
      <c r="CB183" s="93" t="n">
        <v>0.987217950295506</v>
      </c>
      <c r="CC183" s="227" t="n">
        <v>-0.03</v>
      </c>
      <c r="CD183" s="227" t="n">
        <v>0.06</v>
      </c>
      <c r="CE183" s="227" t="n">
        <v>0.175</v>
      </c>
      <c r="CF183" s="227" t="n">
        <v>-0.0075</v>
      </c>
      <c r="CG183" s="227" t="n">
        <v>0.0192</v>
      </c>
      <c r="CH183" s="227" t="n">
        <v>3.06531173566755</v>
      </c>
      <c r="CI183" s="82" t="n">
        <v>4.248</v>
      </c>
    </row>
    <row r="184" customFormat="false" ht="12.75" hidden="false" customHeight="false" outlineLevel="0" collapsed="false">
      <c r="D184" s="83" t="e">
        <f aca="false">D183+AH183</f>
        <v>#VALUE!</v>
      </c>
      <c r="F184" s="84" t="e">
        <f aca="false">VLOOKUP(AG184,$AL$4:$AS$15,2)</f>
        <v>#VALUE!</v>
      </c>
      <c r="G184" s="84" t="e">
        <f aca="false">F184*$AU184</f>
        <v>#VALUE!</v>
      </c>
      <c r="H184" s="85" t="e">
        <f aca="false">(AL184+AM184+AN184)/(1-(AR184))</f>
        <v>#VALUE!</v>
      </c>
      <c r="I184" s="85" t="e">
        <f aca="false">(AL184+AO184+AP184)</f>
        <v>#VALUE!</v>
      </c>
      <c r="K184" s="85" t="e">
        <f aca="false">MAX(((I184-H184)-AQ184)*AH184*AU184,0)</f>
        <v>#VALUE!</v>
      </c>
      <c r="L184" s="220" t="e">
        <f aca="false">MAX(Q184-K184,0)</f>
        <v>#VALUE!</v>
      </c>
      <c r="M184" s="86"/>
      <c r="N184" s="231" t="e">
        <f aca="false">SQRT(($AX184^2*$AE184+$AW184^2*$AI184)/($AE184+$AI184))</f>
        <v>#VALUE!</v>
      </c>
      <c r="O184" s="231" t="e">
        <f aca="false">SQRT(($AY184^2*$AE184+$AW184^2*$AI184)/($AE184+$AI184))</f>
        <v>#VALUE!</v>
      </c>
      <c r="P184" s="94" t="e">
        <f aca="false">(VLOOKUP(AI184,CorrelationTwo,2)*(AW184^2)*AI184+VLOOKUP(D184,CorrelationOne,$AK$9)*AX184*AY184*AE184)/((AI184+AE184)*O184*N184)</f>
        <v>#VALUE!</v>
      </c>
      <c r="Q184" s="220" t="e">
        <f aca="false">xSPRDOPT(I184,H184,AQ184,0,O184,N184,P184,D184-$G$5,1,0)*AH184*AU184</f>
        <v>#VALUE!</v>
      </c>
      <c r="R184" s="223"/>
      <c r="S184" s="87" t="e">
        <f aca="false">xSPRDOPT(I184,H184,AQ184,AT184,O184,N184,P184,D184-$G$5,1,2)*AF184*F184*AH184</f>
        <v>#VALUE!</v>
      </c>
      <c r="T184" s="87" t="e">
        <f aca="false">xSPRDOPT(I184,H184,AQ184,AT184,O184,N184,P184,D184-$G$5,1,1)*AF184*F184*AH184</f>
        <v>#VALUE!</v>
      </c>
      <c r="U184" s="220"/>
      <c r="V184" s="224" t="e">
        <f aca="false">VLOOKUP($AG184,$AL$4:$AS$15,8)*AH184*AU184</f>
        <v>#VALUE!</v>
      </c>
      <c r="W184" s="224"/>
      <c r="X184" s="225" t="e">
        <f aca="false">((BM184*BC184)+(BL184*BB184))*AH184*F184</f>
        <v>#VALUE!</v>
      </c>
      <c r="Y184" s="225" t="e">
        <f aca="false">($F184*$AH184)*((($BG184/2)*($BC184)^2)+(($BF184/2)*($BB184)^2)+($BH184*$BC184*$BB184))</f>
        <v>#VALUE!</v>
      </c>
      <c r="Z184" s="225" t="e">
        <f aca="false">($BI184*$F184*$AH184*($G$5-$BV$5))/365.25</f>
        <v>#VALUE!</v>
      </c>
      <c r="AA184" s="225" t="e">
        <f aca="false">(($BK184*$BE184)+($BJ184*$BD184))*$F184*$AH184*$AF184</f>
        <v>#VALUE!</v>
      </c>
      <c r="AB184" s="225" t="e">
        <f aca="false">BN184*(AT184-CA184)*F184*AH184</f>
        <v>#VALUE!</v>
      </c>
      <c r="AC184" s="225" t="e">
        <f aca="false">BO184*CB184*F184*AH184*CA184*($G$5-$BV$5)/365.25</f>
        <v>#NAME?</v>
      </c>
      <c r="AE184" s="101" t="n">
        <v>15</v>
      </c>
      <c r="AF184" s="101" t="e">
        <f aca="false">IF(AND(D184&gt;=$G$7,D184&lt;=$G$8),1,0)</f>
        <v>#VALUE!</v>
      </c>
      <c r="AG184" s="101" t="e">
        <f aca="false">MONTH(D184)</f>
        <v>#VALUE!</v>
      </c>
      <c r="AH184" s="101" t="e">
        <f aca="false">(EOMONTH(D184,0)-EOMONTH(D184-DAY(D184),0))*AF184</f>
        <v>#VALUE!</v>
      </c>
      <c r="AI184" s="101" t="e">
        <f aca="false">AI183+AH183</f>
        <v>#VALUE!</v>
      </c>
      <c r="AJ184" s="101" t="e">
        <f aca="false">D184-$BV$5</f>
        <v>#VALUE!</v>
      </c>
      <c r="AK184" s="226" t="e">
        <f aca="false">((AL184+AM184+AN184)/(1-0.03))-(AL184+AM184+AN184)</f>
        <v>#VALUE!</v>
      </c>
      <c r="AL184" s="92" t="e">
        <f aca="false">VLOOKUP($D184,CurveTbl,$AK$4)</f>
        <v>#VALUE!</v>
      </c>
      <c r="AM184" s="227" t="e">
        <f aca="false">VLOOKUP($D184,CurveTbl,$AH$3)</f>
        <v>#VALUE!</v>
      </c>
      <c r="AN184" s="227" t="e">
        <f aca="false">VLOOKUP($D184,CurveTbl,$AH$4)+VLOOKUP($AG184,$AL$3:$AS$15,6)</f>
        <v>#VALUE!</v>
      </c>
      <c r="AO184" s="228" t="e">
        <f aca="false">VLOOKUP($D184,CurveTbl,$AH$5)</f>
        <v>#VALUE!</v>
      </c>
      <c r="AP184" s="227" t="e">
        <f aca="false">VLOOKUP($D184,CurveTbl,$AH$6)+VLOOKUP($AG184,$AL$3:$AS$15,7)</f>
        <v>#VALUE!</v>
      </c>
      <c r="AQ184" s="92" t="e">
        <f aca="false">VLOOKUP($AG184,$AL$4:$AS$15,3)+VLOOKUP($AG184,$AL$4:$AS$15,5)+($AH$10*VLOOKUP(D184,GRITable,2))</f>
        <v>#VALUE!</v>
      </c>
      <c r="AR184" s="93" t="e">
        <f aca="false">VLOOKUP($AG184,$AL$4:$AS$15,4)</f>
        <v>#VALUE!</v>
      </c>
      <c r="AS184" s="92" t="e">
        <f aca="false">(AL184+AM184+AN184)*AR184/(1-AR184)</f>
        <v>#VALUE!</v>
      </c>
      <c r="AT184" s="93" t="e">
        <f aca="false">VLOOKUP(D184,CurveTbl,$AK$6)</f>
        <v>#VALUE!</v>
      </c>
      <c r="AU184" s="93" t="e">
        <f aca="false">(1+$AT184/2)^(-2*($D184-$G$5)/365.25)*$AF184</f>
        <v>#VALUE!</v>
      </c>
      <c r="AV184" s="91" t="e">
        <f aca="false">ROUND(G184*AR184,0)</f>
        <v>#VALUE!</v>
      </c>
      <c r="AW184" s="93" t="e">
        <f aca="false">VLOOKUP($D184,CurveTbl,$AK$8)</f>
        <v>#VALUE!</v>
      </c>
      <c r="AX184" s="93" t="e">
        <f aca="false">VLOOKUP($D184,CurveTbl,$AH$7)</f>
        <v>#VALUE!</v>
      </c>
      <c r="AY184" s="93" t="e">
        <f aca="false">VLOOKUP($D184,CurveTbl,$AH$8)</f>
        <v>#VALUE!</v>
      </c>
      <c r="AZ184" s="93"/>
      <c r="BA184" s="229"/>
      <c r="BB184" s="227" t="e">
        <f aca="false">$H184-$BV184</f>
        <v>#VALUE!</v>
      </c>
      <c r="BC184" s="227" t="e">
        <f aca="false">I184-BW184</f>
        <v>#VALUE!</v>
      </c>
      <c r="BD184" s="93" t="e">
        <f aca="false">N184-BX184</f>
        <v>#VALUE!</v>
      </c>
      <c r="BE184" s="93" t="e">
        <f aca="false">O184-BY184</f>
        <v>#VALUE!</v>
      </c>
      <c r="BF184" s="93" t="e">
        <f aca="false">xSPRDOPT($BW184,$BV184,$CG184,0,$BY184,$BX184,$BZ184,$AJ184,1,4)*$CB184</f>
        <v>#NAME?</v>
      </c>
      <c r="BG184" s="93" t="e">
        <f aca="false">xSPRDOPT($BW184,$BV184,$CG184,0,$BY184,$BX184,$BZ184,$AJ184,1,3)*$CB184</f>
        <v>#NAME?</v>
      </c>
      <c r="BH184" s="93" t="e">
        <f aca="false">IF(OR(BF184&lt;&gt;0,BG184&lt;&gt;0),xSPRDOPT($BW184,$BV184,$CG184,0,$BY184,$BX184,$BZ184,$AJ184,1,12)*$CB184,0)</f>
        <v>#NAME?</v>
      </c>
      <c r="BI184" s="93" t="e">
        <f aca="false">xSPRDOPT($BW184,$BV184,$CG184,2*LN(1+CA184/2),$BY184,$BX184,$BZ184,$AJ184,1,9)</f>
        <v>#NAME?</v>
      </c>
      <c r="BJ184" s="93" t="e">
        <f aca="false">xSPRDOPT($BW184,$BV184,$CG184,0,$BY184,$BX184,$BZ184,$AJ184,1,6)*$CB184</f>
        <v>#NAME?</v>
      </c>
      <c r="BK184" s="93" t="e">
        <f aca="false">xSPRDOPT($BW184,$BV184,$CG184,0,$BY184,$BX184,$BZ184,$AJ184,1,5)*$CB184</f>
        <v>#NAME?</v>
      </c>
      <c r="BL184" s="93" t="e">
        <f aca="false">xSPRDOPT(BW184,BV184,CG184,0,BY184,BX184,BZ184,AJ184,1,2)*CB184</f>
        <v>#NAME?</v>
      </c>
      <c r="BM184" s="93" t="e">
        <f aca="false">xSPRDOPT(BW184,BV184,CG184,0,BY184,BX184,BZ184,AJ184,1,1)*CB184</f>
        <v>#NAME?</v>
      </c>
      <c r="BN184" s="93" t="e">
        <f aca="false">IF(AH184&lt;&gt;0,xSPRDOPT($BW184,$BV184,$CG184,2*LN(1+CA184/2),$BY184,$BX184,$BZ184,$AJ184,1,8)+(AJ184/365.25)*CH184/AH184,0)</f>
        <v>#VALUE!</v>
      </c>
      <c r="BO184" s="93" t="e">
        <f aca="false">xSPRDOPT($BW184,$BV184,$CG184,0,$BY184,$BX184,$BZ184,$AJ184,1,0)</f>
        <v>#NAME?</v>
      </c>
      <c r="BP184" s="93"/>
      <c r="BQ184" s="93"/>
      <c r="BR184" s="93"/>
      <c r="BS184" s="101" t="e">
        <f aca="false">G184*AF184*AH184</f>
        <v>#VALUE!</v>
      </c>
      <c r="BV184" s="230" t="n">
        <v>4.40214035809837</v>
      </c>
      <c r="BW184" s="92" t="n">
        <v>4.4155</v>
      </c>
      <c r="BX184" s="93" t="n">
        <v>0.628251079270582</v>
      </c>
      <c r="BY184" s="93" t="n">
        <v>0.621945092170055</v>
      </c>
      <c r="BZ184" s="93" t="n">
        <v>0.99287864325662</v>
      </c>
      <c r="CA184" s="93" t="n">
        <v>0.068263969545907</v>
      </c>
      <c r="CB184" s="93" t="n">
        <v>0.987217950295506</v>
      </c>
      <c r="CC184" s="227" t="n">
        <v>-0.03</v>
      </c>
      <c r="CD184" s="227" t="n">
        <v>0.06</v>
      </c>
      <c r="CE184" s="227" t="n">
        <v>0.175</v>
      </c>
      <c r="CF184" s="227" t="n">
        <v>-0.0075</v>
      </c>
      <c r="CG184" s="227" t="n">
        <v>0.0192</v>
      </c>
      <c r="CH184" s="227" t="n">
        <v>3.06531173566755</v>
      </c>
      <c r="CI184" s="82" t="n">
        <v>4.248</v>
      </c>
    </row>
    <row r="185" customFormat="false" ht="12.75" hidden="false" customHeight="false" outlineLevel="0" collapsed="false">
      <c r="D185" s="83" t="e">
        <f aca="false">D184+AH184</f>
        <v>#VALUE!</v>
      </c>
      <c r="F185" s="84" t="e">
        <f aca="false">VLOOKUP(AG185,$AL$4:$AS$15,2)</f>
        <v>#VALUE!</v>
      </c>
      <c r="G185" s="84" t="e">
        <f aca="false">F185*$AU185</f>
        <v>#VALUE!</v>
      </c>
      <c r="H185" s="85" t="e">
        <f aca="false">(AL185+AM185+AN185)/(1-(AR185))</f>
        <v>#VALUE!</v>
      </c>
      <c r="I185" s="85" t="e">
        <f aca="false">(AL185+AO185+AP185)</f>
        <v>#VALUE!</v>
      </c>
      <c r="K185" s="85" t="e">
        <f aca="false">MAX(((I185-H185)-AQ185)*AH185*AU185,0)</f>
        <v>#VALUE!</v>
      </c>
      <c r="L185" s="220" t="e">
        <f aca="false">MAX(Q185-K185,0)</f>
        <v>#VALUE!</v>
      </c>
      <c r="M185" s="86"/>
      <c r="N185" s="231" t="e">
        <f aca="false">SQRT(($AX185^2*$AE185+$AW185^2*$AI185)/($AE185+$AI185))</f>
        <v>#VALUE!</v>
      </c>
      <c r="O185" s="231" t="e">
        <f aca="false">SQRT(($AY185^2*$AE185+$AW185^2*$AI185)/($AE185+$AI185))</f>
        <v>#VALUE!</v>
      </c>
      <c r="P185" s="94" t="e">
        <f aca="false">(VLOOKUP(AI185,CorrelationTwo,2)*(AW185^2)*AI185+VLOOKUP(D185,CorrelationOne,$AK$9)*AX185*AY185*AE185)/((AI185+AE185)*O185*N185)</f>
        <v>#VALUE!</v>
      </c>
      <c r="Q185" s="220" t="e">
        <f aca="false">xSPRDOPT(I185,H185,AQ185,0,O185,N185,P185,D185-$G$5,1,0)*AH185*AU185</f>
        <v>#VALUE!</v>
      </c>
      <c r="R185" s="223"/>
      <c r="S185" s="87" t="e">
        <f aca="false">xSPRDOPT(I185,H185,AQ185,AT185,O185,N185,P185,D185-$G$5,1,2)*AF185*F185*AH185</f>
        <v>#VALUE!</v>
      </c>
      <c r="T185" s="87" t="e">
        <f aca="false">xSPRDOPT(I185,H185,AQ185,AT185,O185,N185,P185,D185-$G$5,1,1)*AF185*F185*AH185</f>
        <v>#VALUE!</v>
      </c>
      <c r="U185" s="220"/>
      <c r="V185" s="224" t="e">
        <f aca="false">VLOOKUP($AG185,$AL$4:$AS$15,8)*AH185*AU185</f>
        <v>#VALUE!</v>
      </c>
      <c r="W185" s="224"/>
      <c r="X185" s="225" t="e">
        <f aca="false">((BM185*BC185)+(BL185*BB185))*AH185*F185</f>
        <v>#VALUE!</v>
      </c>
      <c r="Y185" s="225" t="e">
        <f aca="false">($F185*$AH185)*((($BG185/2)*($BC185)^2)+(($BF185/2)*($BB185)^2)+($BH185*$BC185*$BB185))</f>
        <v>#VALUE!</v>
      </c>
      <c r="Z185" s="225" t="e">
        <f aca="false">($BI185*$F185*$AH185*($G$5-$BV$5))/365.25</f>
        <v>#VALUE!</v>
      </c>
      <c r="AA185" s="225" t="e">
        <f aca="false">(($BK185*$BE185)+($BJ185*$BD185))*$F185*$AH185*$AF185</f>
        <v>#VALUE!</v>
      </c>
      <c r="AB185" s="225" t="e">
        <f aca="false">BN185*(AT185-CA185)*F185*AH185</f>
        <v>#VALUE!</v>
      </c>
      <c r="AC185" s="225" t="e">
        <f aca="false">BO185*CB185*F185*AH185*CA185*($G$5-$BV$5)/365.25</f>
        <v>#NAME?</v>
      </c>
      <c r="AE185" s="101" t="n">
        <v>15</v>
      </c>
      <c r="AF185" s="101" t="e">
        <f aca="false">IF(AND(D185&gt;=$G$7,D185&lt;=$G$8),1,0)</f>
        <v>#VALUE!</v>
      </c>
      <c r="AG185" s="101" t="e">
        <f aca="false">MONTH(D185)</f>
        <v>#VALUE!</v>
      </c>
      <c r="AH185" s="101" t="e">
        <f aca="false">(EOMONTH(D185,0)-EOMONTH(D185-DAY(D185),0))*AF185</f>
        <v>#VALUE!</v>
      </c>
      <c r="AI185" s="101" t="e">
        <f aca="false">AI184+AH184</f>
        <v>#VALUE!</v>
      </c>
      <c r="AJ185" s="101" t="e">
        <f aca="false">D185-$BV$5</f>
        <v>#VALUE!</v>
      </c>
      <c r="AK185" s="226" t="e">
        <f aca="false">((AL185+AM185+AN185)/(1-0.03))-(AL185+AM185+AN185)</f>
        <v>#VALUE!</v>
      </c>
      <c r="AL185" s="92" t="e">
        <f aca="false">VLOOKUP($D185,CurveTbl,$AK$4)</f>
        <v>#VALUE!</v>
      </c>
      <c r="AM185" s="227" t="e">
        <f aca="false">VLOOKUP($D185,CurveTbl,$AH$3)</f>
        <v>#VALUE!</v>
      </c>
      <c r="AN185" s="227" t="e">
        <f aca="false">VLOOKUP($D185,CurveTbl,$AH$4)+VLOOKUP($AG185,$AL$3:$AS$15,6)</f>
        <v>#VALUE!</v>
      </c>
      <c r="AO185" s="228" t="e">
        <f aca="false">VLOOKUP($D185,CurveTbl,$AH$5)</f>
        <v>#VALUE!</v>
      </c>
      <c r="AP185" s="227" t="e">
        <f aca="false">VLOOKUP($D185,CurveTbl,$AH$6)+VLOOKUP($AG185,$AL$3:$AS$15,7)</f>
        <v>#VALUE!</v>
      </c>
      <c r="AQ185" s="92" t="e">
        <f aca="false">VLOOKUP($AG185,$AL$4:$AS$15,3)+VLOOKUP($AG185,$AL$4:$AS$15,5)+($AH$10*VLOOKUP(D185,GRITable,2))</f>
        <v>#VALUE!</v>
      </c>
      <c r="AR185" s="93" t="e">
        <f aca="false">VLOOKUP($AG185,$AL$4:$AS$15,4)</f>
        <v>#VALUE!</v>
      </c>
      <c r="AS185" s="92" t="e">
        <f aca="false">(AL185+AM185+AN185)*AR185/(1-AR185)</f>
        <v>#VALUE!</v>
      </c>
      <c r="AT185" s="93" t="e">
        <f aca="false">VLOOKUP(D185,CurveTbl,$AK$6)</f>
        <v>#VALUE!</v>
      </c>
      <c r="AU185" s="93" t="e">
        <f aca="false">(1+$AT185/2)^(-2*($D185-$G$5)/365.25)*$AF185</f>
        <v>#VALUE!</v>
      </c>
      <c r="AV185" s="91" t="e">
        <f aca="false">ROUND(G185*AR185,0)</f>
        <v>#VALUE!</v>
      </c>
      <c r="AW185" s="93" t="e">
        <f aca="false">VLOOKUP($D185,CurveTbl,$AK$8)</f>
        <v>#VALUE!</v>
      </c>
      <c r="AX185" s="93" t="e">
        <f aca="false">VLOOKUP($D185,CurveTbl,$AH$7)</f>
        <v>#VALUE!</v>
      </c>
      <c r="AY185" s="93" t="e">
        <f aca="false">VLOOKUP($D185,CurveTbl,$AH$8)</f>
        <v>#VALUE!</v>
      </c>
      <c r="AZ185" s="93"/>
      <c r="BA185" s="229"/>
      <c r="BB185" s="227" t="e">
        <f aca="false">$H185-$BV185</f>
        <v>#VALUE!</v>
      </c>
      <c r="BC185" s="227" t="e">
        <f aca="false">I185-BW185</f>
        <v>#VALUE!</v>
      </c>
      <c r="BD185" s="93" t="e">
        <f aca="false">N185-BX185</f>
        <v>#VALUE!</v>
      </c>
      <c r="BE185" s="93" t="e">
        <f aca="false">O185-BY185</f>
        <v>#VALUE!</v>
      </c>
      <c r="BF185" s="93" t="e">
        <f aca="false">xSPRDOPT($BW185,$BV185,$CG185,0,$BY185,$BX185,$BZ185,$AJ185,1,4)*$CB185</f>
        <v>#NAME?</v>
      </c>
      <c r="BG185" s="93" t="e">
        <f aca="false">xSPRDOPT($BW185,$BV185,$CG185,0,$BY185,$BX185,$BZ185,$AJ185,1,3)*$CB185</f>
        <v>#NAME?</v>
      </c>
      <c r="BH185" s="93" t="e">
        <f aca="false">IF(OR(BF185&lt;&gt;0,BG185&lt;&gt;0),xSPRDOPT($BW185,$BV185,$CG185,0,$BY185,$BX185,$BZ185,$AJ185,1,12)*$CB185,0)</f>
        <v>#NAME?</v>
      </c>
      <c r="BI185" s="93" t="e">
        <f aca="false">xSPRDOPT($BW185,$BV185,$CG185,2*LN(1+CA185/2),$BY185,$BX185,$BZ185,$AJ185,1,9)</f>
        <v>#NAME?</v>
      </c>
      <c r="BJ185" s="93" t="e">
        <f aca="false">xSPRDOPT($BW185,$BV185,$CG185,0,$BY185,$BX185,$BZ185,$AJ185,1,6)*$CB185</f>
        <v>#NAME?</v>
      </c>
      <c r="BK185" s="93" t="e">
        <f aca="false">xSPRDOPT($BW185,$BV185,$CG185,0,$BY185,$BX185,$BZ185,$AJ185,1,5)*$CB185</f>
        <v>#NAME?</v>
      </c>
      <c r="BL185" s="93" t="e">
        <f aca="false">xSPRDOPT(BW185,BV185,CG185,0,BY185,BX185,BZ185,AJ185,1,2)*CB185</f>
        <v>#NAME?</v>
      </c>
      <c r="BM185" s="93" t="e">
        <f aca="false">xSPRDOPT(BW185,BV185,CG185,0,BY185,BX185,BZ185,AJ185,1,1)*CB185</f>
        <v>#NAME?</v>
      </c>
      <c r="BN185" s="93" t="e">
        <f aca="false">IF(AH185&lt;&gt;0,xSPRDOPT($BW185,$BV185,$CG185,2*LN(1+CA185/2),$BY185,$BX185,$BZ185,$AJ185,1,8)+(AJ185/365.25)*CH185/AH185,0)</f>
        <v>#VALUE!</v>
      </c>
      <c r="BO185" s="93" t="e">
        <f aca="false">xSPRDOPT($BW185,$BV185,$CG185,0,$BY185,$BX185,$BZ185,$AJ185,1,0)</f>
        <v>#NAME?</v>
      </c>
      <c r="BP185" s="93"/>
      <c r="BQ185" s="93"/>
      <c r="BR185" s="93"/>
      <c r="BS185" s="101" t="e">
        <f aca="false">G185*AF185*AH185</f>
        <v>#VALUE!</v>
      </c>
      <c r="BV185" s="230" t="n">
        <v>4.40214035809837</v>
      </c>
      <c r="BW185" s="92" t="n">
        <v>4.4155</v>
      </c>
      <c r="BX185" s="93" t="n">
        <v>0.628251079270582</v>
      </c>
      <c r="BY185" s="93" t="n">
        <v>0.621945092170055</v>
      </c>
      <c r="BZ185" s="93" t="n">
        <v>0.99287864325662</v>
      </c>
      <c r="CA185" s="93" t="n">
        <v>0.068263969545907</v>
      </c>
      <c r="CB185" s="93" t="n">
        <v>0.987217950295506</v>
      </c>
      <c r="CC185" s="227" t="n">
        <v>-0.03</v>
      </c>
      <c r="CD185" s="227" t="n">
        <v>0.06</v>
      </c>
      <c r="CE185" s="227" t="n">
        <v>0.175</v>
      </c>
      <c r="CF185" s="227" t="n">
        <v>-0.0075</v>
      </c>
      <c r="CG185" s="227" t="n">
        <v>0.0192</v>
      </c>
      <c r="CH185" s="227" t="n">
        <v>3.06531173566755</v>
      </c>
      <c r="CI185" s="82" t="n">
        <v>4.248</v>
      </c>
    </row>
    <row r="186" customFormat="false" ht="12.75" hidden="false" customHeight="false" outlineLevel="0" collapsed="false">
      <c r="D186" s="83" t="e">
        <f aca="false">D185+AH185</f>
        <v>#VALUE!</v>
      </c>
      <c r="F186" s="84" t="e">
        <f aca="false">VLOOKUP(AG186,$AL$4:$AS$15,2)</f>
        <v>#VALUE!</v>
      </c>
      <c r="G186" s="84" t="e">
        <f aca="false">F186*$AU186</f>
        <v>#VALUE!</v>
      </c>
      <c r="H186" s="85" t="e">
        <f aca="false">(AL186+AM186+AN186)/(1-(AR186))</f>
        <v>#VALUE!</v>
      </c>
      <c r="I186" s="85" t="e">
        <f aca="false">(AL186+AO186+AP186)</f>
        <v>#VALUE!</v>
      </c>
      <c r="K186" s="85" t="e">
        <f aca="false">MAX(((I186-H186)-AQ186)*AH186*AU186,0)</f>
        <v>#VALUE!</v>
      </c>
      <c r="L186" s="220" t="e">
        <f aca="false">MAX(Q186-K186,0)</f>
        <v>#VALUE!</v>
      </c>
      <c r="M186" s="86"/>
      <c r="N186" s="231" t="e">
        <f aca="false">SQRT(($AX186^2*$AE186+$AW186^2*$AI186)/($AE186+$AI186))</f>
        <v>#VALUE!</v>
      </c>
      <c r="O186" s="231" t="e">
        <f aca="false">SQRT(($AY186^2*$AE186+$AW186^2*$AI186)/($AE186+$AI186))</f>
        <v>#VALUE!</v>
      </c>
      <c r="P186" s="94" t="e">
        <f aca="false">(VLOOKUP(AI186,CorrelationTwo,2)*(AW186^2)*AI186+VLOOKUP(D186,CorrelationOne,$AK$9)*AX186*AY186*AE186)/((AI186+AE186)*O186*N186)</f>
        <v>#VALUE!</v>
      </c>
      <c r="Q186" s="220" t="e">
        <f aca="false">xSPRDOPT(I186,H186,AQ186,0,O186,N186,P186,D186-$G$5,1,0)*AH186*AU186</f>
        <v>#VALUE!</v>
      </c>
      <c r="R186" s="223"/>
      <c r="S186" s="87" t="e">
        <f aca="false">xSPRDOPT(I186,H186,AQ186,AT186,O186,N186,P186,D186-$G$5,1,2)*AF186*F186*AH186</f>
        <v>#VALUE!</v>
      </c>
      <c r="T186" s="87" t="e">
        <f aca="false">xSPRDOPT(I186,H186,AQ186,AT186,O186,N186,P186,D186-$G$5,1,1)*AF186*F186*AH186</f>
        <v>#VALUE!</v>
      </c>
      <c r="U186" s="220"/>
      <c r="V186" s="224" t="e">
        <f aca="false">VLOOKUP($AG186,$AL$4:$AS$15,8)*AH186*AU186</f>
        <v>#VALUE!</v>
      </c>
      <c r="W186" s="224"/>
      <c r="X186" s="225" t="e">
        <f aca="false">((BM186*BC186)+(BL186*BB186))*AH186*F186</f>
        <v>#VALUE!</v>
      </c>
      <c r="Y186" s="225" t="e">
        <f aca="false">($F186*$AH186)*((($BG186/2)*($BC186)^2)+(($BF186/2)*($BB186)^2)+($BH186*$BC186*$BB186))</f>
        <v>#VALUE!</v>
      </c>
      <c r="Z186" s="225" t="e">
        <f aca="false">($BI186*$F186*$AH186*($G$5-$BV$5))/365.25</f>
        <v>#VALUE!</v>
      </c>
      <c r="AA186" s="225" t="e">
        <f aca="false">(($BK186*$BE186)+($BJ186*$BD186))*$F186*$AH186*$AF186</f>
        <v>#VALUE!</v>
      </c>
      <c r="AB186" s="225" t="e">
        <f aca="false">BN186*(AT186-CA186)*F186*AH186</f>
        <v>#VALUE!</v>
      </c>
      <c r="AC186" s="225" t="e">
        <f aca="false">BO186*CB186*F186*AH186*CA186*($G$5-$BV$5)/365.25</f>
        <v>#NAME?</v>
      </c>
      <c r="AE186" s="101" t="n">
        <v>15</v>
      </c>
      <c r="AF186" s="101" t="e">
        <f aca="false">IF(AND(D186&gt;=$G$7,D186&lt;=$G$8),1,0)</f>
        <v>#VALUE!</v>
      </c>
      <c r="AG186" s="101" t="e">
        <f aca="false">MONTH(D186)</f>
        <v>#VALUE!</v>
      </c>
      <c r="AH186" s="101" t="e">
        <f aca="false">(EOMONTH(D186,0)-EOMONTH(D186-DAY(D186),0))*AF186</f>
        <v>#VALUE!</v>
      </c>
      <c r="AI186" s="101" t="e">
        <f aca="false">AI185+AH185</f>
        <v>#VALUE!</v>
      </c>
      <c r="AJ186" s="101" t="e">
        <f aca="false">D186-$BV$5</f>
        <v>#VALUE!</v>
      </c>
      <c r="AK186" s="226" t="e">
        <f aca="false">((AL186+AM186+AN186)/(1-0.03))-(AL186+AM186+AN186)</f>
        <v>#VALUE!</v>
      </c>
      <c r="AL186" s="92" t="e">
        <f aca="false">VLOOKUP($D186,CurveTbl,$AK$4)</f>
        <v>#VALUE!</v>
      </c>
      <c r="AM186" s="227" t="e">
        <f aca="false">VLOOKUP($D186,CurveTbl,$AH$3)</f>
        <v>#VALUE!</v>
      </c>
      <c r="AN186" s="227" t="e">
        <f aca="false">VLOOKUP($D186,CurveTbl,$AH$4)+VLOOKUP($AG186,$AL$3:$AS$15,6)</f>
        <v>#VALUE!</v>
      </c>
      <c r="AO186" s="228" t="e">
        <f aca="false">VLOOKUP($D186,CurveTbl,$AH$5)</f>
        <v>#VALUE!</v>
      </c>
      <c r="AP186" s="227" t="e">
        <f aca="false">VLOOKUP($D186,CurveTbl,$AH$6)+VLOOKUP($AG186,$AL$3:$AS$15,7)</f>
        <v>#VALUE!</v>
      </c>
      <c r="AQ186" s="92" t="e">
        <f aca="false">VLOOKUP($AG186,$AL$4:$AS$15,3)+VLOOKUP($AG186,$AL$4:$AS$15,5)+($AH$10*VLOOKUP(D186,GRITable,2))</f>
        <v>#VALUE!</v>
      </c>
      <c r="AR186" s="93" t="e">
        <f aca="false">VLOOKUP($AG186,$AL$4:$AS$15,4)</f>
        <v>#VALUE!</v>
      </c>
      <c r="AS186" s="92" t="e">
        <f aca="false">(AL186+AM186+AN186)*AR186/(1-AR186)</f>
        <v>#VALUE!</v>
      </c>
      <c r="AT186" s="93" t="e">
        <f aca="false">VLOOKUP(D186,CurveTbl,$AK$6)</f>
        <v>#VALUE!</v>
      </c>
      <c r="AU186" s="93" t="e">
        <f aca="false">(1+$AT186/2)^(-2*($D186-$G$5)/365.25)*$AF186</f>
        <v>#VALUE!</v>
      </c>
      <c r="AV186" s="91" t="e">
        <f aca="false">ROUND(G186*AR186,0)</f>
        <v>#VALUE!</v>
      </c>
      <c r="AW186" s="93" t="e">
        <f aca="false">VLOOKUP($D186,CurveTbl,$AK$8)</f>
        <v>#VALUE!</v>
      </c>
      <c r="AX186" s="93" t="e">
        <f aca="false">VLOOKUP($D186,CurveTbl,$AH$7)</f>
        <v>#VALUE!</v>
      </c>
      <c r="AY186" s="93" t="e">
        <f aca="false">VLOOKUP($D186,CurveTbl,$AH$8)</f>
        <v>#VALUE!</v>
      </c>
      <c r="AZ186" s="93"/>
      <c r="BA186" s="229"/>
      <c r="BB186" s="227" t="e">
        <f aca="false">$H186-$BV186</f>
        <v>#VALUE!</v>
      </c>
      <c r="BC186" s="227" t="e">
        <f aca="false">I186-BW186</f>
        <v>#VALUE!</v>
      </c>
      <c r="BD186" s="93" t="e">
        <f aca="false">N186-BX186</f>
        <v>#VALUE!</v>
      </c>
      <c r="BE186" s="93" t="e">
        <f aca="false">O186-BY186</f>
        <v>#VALUE!</v>
      </c>
      <c r="BF186" s="93" t="e">
        <f aca="false">xSPRDOPT($BW186,$BV186,$CG186,0,$BY186,$BX186,$BZ186,$AJ186,1,4)*$CB186</f>
        <v>#NAME?</v>
      </c>
      <c r="BG186" s="93" t="e">
        <f aca="false">xSPRDOPT($BW186,$BV186,$CG186,0,$BY186,$BX186,$BZ186,$AJ186,1,3)*$CB186</f>
        <v>#NAME?</v>
      </c>
      <c r="BH186" s="93" t="e">
        <f aca="false">IF(OR(BF186&lt;&gt;0,BG186&lt;&gt;0),xSPRDOPT($BW186,$BV186,$CG186,0,$BY186,$BX186,$BZ186,$AJ186,1,12)*$CB186,0)</f>
        <v>#NAME?</v>
      </c>
      <c r="BI186" s="93" t="e">
        <f aca="false">xSPRDOPT($BW186,$BV186,$CG186,2*LN(1+CA186/2),$BY186,$BX186,$BZ186,$AJ186,1,9)</f>
        <v>#NAME?</v>
      </c>
      <c r="BJ186" s="93" t="e">
        <f aca="false">xSPRDOPT($BW186,$BV186,$CG186,0,$BY186,$BX186,$BZ186,$AJ186,1,6)*$CB186</f>
        <v>#NAME?</v>
      </c>
      <c r="BK186" s="93" t="e">
        <f aca="false">xSPRDOPT($BW186,$BV186,$CG186,0,$BY186,$BX186,$BZ186,$AJ186,1,5)*$CB186</f>
        <v>#NAME?</v>
      </c>
      <c r="BL186" s="93" t="e">
        <f aca="false">xSPRDOPT(BW186,BV186,CG186,0,BY186,BX186,BZ186,AJ186,1,2)*CB186</f>
        <v>#NAME?</v>
      </c>
      <c r="BM186" s="93" t="e">
        <f aca="false">xSPRDOPT(BW186,BV186,CG186,0,BY186,BX186,BZ186,AJ186,1,1)*CB186</f>
        <v>#NAME?</v>
      </c>
      <c r="BN186" s="93" t="e">
        <f aca="false">IF(AH186&lt;&gt;0,xSPRDOPT($BW186,$BV186,$CG186,2*LN(1+CA186/2),$BY186,$BX186,$BZ186,$AJ186,1,8)+(AJ186/365.25)*CH186/AH186,0)</f>
        <v>#VALUE!</v>
      </c>
      <c r="BO186" s="93" t="e">
        <f aca="false">xSPRDOPT($BW186,$BV186,$CG186,0,$BY186,$BX186,$BZ186,$AJ186,1,0)</f>
        <v>#NAME?</v>
      </c>
      <c r="BP186" s="93"/>
      <c r="BQ186" s="93"/>
      <c r="BR186" s="93"/>
      <c r="BS186" s="101" t="e">
        <f aca="false">G186*AF186*AH186</f>
        <v>#VALUE!</v>
      </c>
      <c r="BV186" s="230" t="n">
        <v>4.40214035809837</v>
      </c>
      <c r="BW186" s="92" t="n">
        <v>4.4155</v>
      </c>
      <c r="BX186" s="93" t="n">
        <v>0.628251079270582</v>
      </c>
      <c r="BY186" s="93" t="n">
        <v>0.621945092170055</v>
      </c>
      <c r="BZ186" s="93" t="n">
        <v>0.99287864325662</v>
      </c>
      <c r="CA186" s="93" t="n">
        <v>0.068263969545907</v>
      </c>
      <c r="CB186" s="93" t="n">
        <v>0.987217950295506</v>
      </c>
      <c r="CC186" s="227" t="n">
        <v>-0.03</v>
      </c>
      <c r="CD186" s="227" t="n">
        <v>0.06</v>
      </c>
      <c r="CE186" s="227" t="n">
        <v>0.175</v>
      </c>
      <c r="CF186" s="227" t="n">
        <v>-0.0075</v>
      </c>
      <c r="CG186" s="227" t="n">
        <v>0.0192</v>
      </c>
      <c r="CH186" s="227" t="n">
        <v>3.06531173566755</v>
      </c>
      <c r="CI186" s="82" t="n">
        <v>4.248</v>
      </c>
    </row>
    <row r="187" customFormat="false" ht="12.75" hidden="false" customHeight="false" outlineLevel="0" collapsed="false">
      <c r="D187" s="83" t="e">
        <f aca="false">D186+AH186</f>
        <v>#VALUE!</v>
      </c>
      <c r="F187" s="84" t="e">
        <f aca="false">VLOOKUP(AG187,$AL$4:$AS$15,2)</f>
        <v>#VALUE!</v>
      </c>
      <c r="G187" s="84" t="e">
        <f aca="false">F187*$AU187</f>
        <v>#VALUE!</v>
      </c>
      <c r="H187" s="85" t="e">
        <f aca="false">(AL187+AM187+AN187)/(1-(AR187))</f>
        <v>#VALUE!</v>
      </c>
      <c r="I187" s="85" t="e">
        <f aca="false">(AL187+AO187+AP187)</f>
        <v>#VALUE!</v>
      </c>
      <c r="K187" s="85" t="e">
        <f aca="false">MAX(((I187-H187)-AQ187)*AH187*AU187,0)</f>
        <v>#VALUE!</v>
      </c>
      <c r="L187" s="220" t="e">
        <f aca="false">MAX(Q187-K187,0)</f>
        <v>#VALUE!</v>
      </c>
      <c r="M187" s="86"/>
      <c r="N187" s="231" t="e">
        <f aca="false">SQRT(($AX187^2*$AE187+$AW187^2*$AI187)/($AE187+$AI187))</f>
        <v>#VALUE!</v>
      </c>
      <c r="O187" s="231" t="e">
        <f aca="false">SQRT(($AY187^2*$AE187+$AW187^2*$AI187)/($AE187+$AI187))</f>
        <v>#VALUE!</v>
      </c>
      <c r="P187" s="94" t="e">
        <f aca="false">(VLOOKUP(AI187,CorrelationTwo,2)*(AW187^2)*AI187+VLOOKUP(D187,CorrelationOne,$AK$9)*AX187*AY187*AE187)/((AI187+AE187)*O187*N187)</f>
        <v>#VALUE!</v>
      </c>
      <c r="Q187" s="220" t="e">
        <f aca="false">xSPRDOPT(I187,H187,AQ187,0,O187,N187,P187,D187-$G$5,1,0)*AH187*AU187</f>
        <v>#VALUE!</v>
      </c>
      <c r="R187" s="223"/>
      <c r="S187" s="87" t="e">
        <f aca="false">xSPRDOPT(I187,H187,AQ187,AT187,O187,N187,P187,D187-$G$5,1,2)*AF187*F187*AH187</f>
        <v>#VALUE!</v>
      </c>
      <c r="T187" s="87" t="e">
        <f aca="false">xSPRDOPT(I187,H187,AQ187,AT187,O187,N187,P187,D187-$G$5,1,1)*AF187*F187*AH187</f>
        <v>#VALUE!</v>
      </c>
      <c r="U187" s="220"/>
      <c r="V187" s="224" t="e">
        <f aca="false">VLOOKUP($AG187,$AL$4:$AS$15,8)*AH187*AU187</f>
        <v>#VALUE!</v>
      </c>
      <c r="W187" s="224"/>
      <c r="X187" s="225" t="e">
        <f aca="false">((BM187*BC187)+(BL187*BB187))*AH187*F187</f>
        <v>#VALUE!</v>
      </c>
      <c r="Y187" s="225" t="e">
        <f aca="false">($F187*$AH187)*((($BG187/2)*($BC187)^2)+(($BF187/2)*($BB187)^2)+($BH187*$BC187*$BB187))</f>
        <v>#VALUE!</v>
      </c>
      <c r="Z187" s="225" t="e">
        <f aca="false">($BI187*$F187*$AH187*($G$5-$BV$5))/365.25</f>
        <v>#VALUE!</v>
      </c>
      <c r="AA187" s="225" t="e">
        <f aca="false">(($BK187*$BE187)+($BJ187*$BD187))*$F187*$AH187*$AF187</f>
        <v>#VALUE!</v>
      </c>
      <c r="AB187" s="225" t="e">
        <f aca="false">BN187*(AT187-CA187)*F187*AH187</f>
        <v>#VALUE!</v>
      </c>
      <c r="AC187" s="225" t="e">
        <f aca="false">BO187*CB187*F187*AH187*CA187*($G$5-$BV$5)/365.25</f>
        <v>#NAME?</v>
      </c>
      <c r="AE187" s="101" t="n">
        <v>15</v>
      </c>
      <c r="AF187" s="101" t="e">
        <f aca="false">IF(AND(D187&gt;=$G$7,D187&lt;=$G$8),1,0)</f>
        <v>#VALUE!</v>
      </c>
      <c r="AG187" s="101" t="e">
        <f aca="false">MONTH(D187)</f>
        <v>#VALUE!</v>
      </c>
      <c r="AH187" s="101" t="e">
        <f aca="false">(EOMONTH(D187,0)-EOMONTH(D187-DAY(D187),0))*AF187</f>
        <v>#VALUE!</v>
      </c>
      <c r="AI187" s="101" t="e">
        <f aca="false">AI186+AH186</f>
        <v>#VALUE!</v>
      </c>
      <c r="AJ187" s="101" t="e">
        <f aca="false">D187-$BV$5</f>
        <v>#VALUE!</v>
      </c>
      <c r="AK187" s="226" t="e">
        <f aca="false">((AL187+AM187+AN187)/(1-0.03))-(AL187+AM187+AN187)</f>
        <v>#VALUE!</v>
      </c>
      <c r="AL187" s="92" t="e">
        <f aca="false">VLOOKUP($D187,CurveTbl,$AK$4)</f>
        <v>#VALUE!</v>
      </c>
      <c r="AM187" s="227" t="e">
        <f aca="false">VLOOKUP($D187,CurveTbl,$AH$3)</f>
        <v>#VALUE!</v>
      </c>
      <c r="AN187" s="227" t="e">
        <f aca="false">VLOOKUP($D187,CurveTbl,$AH$4)+VLOOKUP($AG187,$AL$3:$AS$15,6)</f>
        <v>#VALUE!</v>
      </c>
      <c r="AO187" s="228" t="e">
        <f aca="false">VLOOKUP($D187,CurveTbl,$AH$5)</f>
        <v>#VALUE!</v>
      </c>
      <c r="AP187" s="227" t="e">
        <f aca="false">VLOOKUP($D187,CurveTbl,$AH$6)+VLOOKUP($AG187,$AL$3:$AS$15,7)</f>
        <v>#VALUE!</v>
      </c>
      <c r="AQ187" s="92" t="e">
        <f aca="false">VLOOKUP($AG187,$AL$4:$AS$15,3)+VLOOKUP($AG187,$AL$4:$AS$15,5)+($AH$10*VLOOKUP(D187,GRITable,2))</f>
        <v>#VALUE!</v>
      </c>
      <c r="AR187" s="93" t="e">
        <f aca="false">VLOOKUP($AG187,$AL$4:$AS$15,4)</f>
        <v>#VALUE!</v>
      </c>
      <c r="AS187" s="92" t="e">
        <f aca="false">(AL187+AM187+AN187)*AR187/(1-AR187)</f>
        <v>#VALUE!</v>
      </c>
      <c r="AT187" s="93" t="e">
        <f aca="false">VLOOKUP(D187,CurveTbl,$AK$6)</f>
        <v>#VALUE!</v>
      </c>
      <c r="AU187" s="93" t="e">
        <f aca="false">(1+$AT187/2)^(-2*($D187-$G$5)/365.25)*$AF187</f>
        <v>#VALUE!</v>
      </c>
      <c r="AV187" s="91" t="e">
        <f aca="false">ROUND(G187*AR187,0)</f>
        <v>#VALUE!</v>
      </c>
      <c r="AW187" s="93" t="e">
        <f aca="false">VLOOKUP($D187,CurveTbl,$AK$8)</f>
        <v>#VALUE!</v>
      </c>
      <c r="AX187" s="93" t="e">
        <f aca="false">VLOOKUP($D187,CurveTbl,$AH$7)</f>
        <v>#VALUE!</v>
      </c>
      <c r="AY187" s="93" t="e">
        <f aca="false">VLOOKUP($D187,CurveTbl,$AH$8)</f>
        <v>#VALUE!</v>
      </c>
      <c r="AZ187" s="93"/>
      <c r="BA187" s="229"/>
      <c r="BB187" s="227" t="e">
        <f aca="false">$H187-$BV187</f>
        <v>#VALUE!</v>
      </c>
      <c r="BC187" s="227" t="e">
        <f aca="false">I187-BW187</f>
        <v>#VALUE!</v>
      </c>
      <c r="BD187" s="93" t="e">
        <f aca="false">N187-BX187</f>
        <v>#VALUE!</v>
      </c>
      <c r="BE187" s="93" t="e">
        <f aca="false">O187-BY187</f>
        <v>#VALUE!</v>
      </c>
      <c r="BF187" s="93" t="e">
        <f aca="false">xSPRDOPT($BW187,$BV187,$CG187,0,$BY187,$BX187,$BZ187,$AJ187,1,4)*$CB187</f>
        <v>#NAME?</v>
      </c>
      <c r="BG187" s="93" t="e">
        <f aca="false">xSPRDOPT($BW187,$BV187,$CG187,0,$BY187,$BX187,$BZ187,$AJ187,1,3)*$CB187</f>
        <v>#NAME?</v>
      </c>
      <c r="BH187" s="93" t="e">
        <f aca="false">IF(OR(BF187&lt;&gt;0,BG187&lt;&gt;0),xSPRDOPT($BW187,$BV187,$CG187,0,$BY187,$BX187,$BZ187,$AJ187,1,12)*$CB187,0)</f>
        <v>#NAME?</v>
      </c>
      <c r="BI187" s="93" t="e">
        <f aca="false">xSPRDOPT($BW187,$BV187,$CG187,2*LN(1+CA187/2),$BY187,$BX187,$BZ187,$AJ187,1,9)</f>
        <v>#NAME?</v>
      </c>
      <c r="BJ187" s="93" t="e">
        <f aca="false">xSPRDOPT($BW187,$BV187,$CG187,0,$BY187,$BX187,$BZ187,$AJ187,1,6)*$CB187</f>
        <v>#NAME?</v>
      </c>
      <c r="BK187" s="93" t="e">
        <f aca="false">xSPRDOPT($BW187,$BV187,$CG187,0,$BY187,$BX187,$BZ187,$AJ187,1,5)*$CB187</f>
        <v>#NAME?</v>
      </c>
      <c r="BL187" s="93" t="e">
        <f aca="false">xSPRDOPT(BW187,BV187,CG187,0,BY187,BX187,BZ187,AJ187,1,2)*CB187</f>
        <v>#NAME?</v>
      </c>
      <c r="BM187" s="93" t="e">
        <f aca="false">xSPRDOPT(BW187,BV187,CG187,0,BY187,BX187,BZ187,AJ187,1,1)*CB187</f>
        <v>#NAME?</v>
      </c>
      <c r="BN187" s="93" t="e">
        <f aca="false">IF(AH187&lt;&gt;0,xSPRDOPT($BW187,$BV187,$CG187,2*LN(1+CA187/2),$BY187,$BX187,$BZ187,$AJ187,1,8)+(AJ187/365.25)*CH187/AH187,0)</f>
        <v>#VALUE!</v>
      </c>
      <c r="BO187" s="93" t="e">
        <f aca="false">xSPRDOPT($BW187,$BV187,$CG187,0,$BY187,$BX187,$BZ187,$AJ187,1,0)</f>
        <v>#NAME?</v>
      </c>
      <c r="BP187" s="93"/>
      <c r="BQ187" s="93"/>
      <c r="BR187" s="93"/>
      <c r="BS187" s="101" t="e">
        <f aca="false">G187*AF187*AH187</f>
        <v>#VALUE!</v>
      </c>
      <c r="BV187" s="230" t="n">
        <v>4.40214035809837</v>
      </c>
      <c r="BW187" s="92" t="n">
        <v>4.4155</v>
      </c>
      <c r="BX187" s="93" t="n">
        <v>0.628251079270582</v>
      </c>
      <c r="BY187" s="93" t="n">
        <v>0.621945092170055</v>
      </c>
      <c r="BZ187" s="93" t="n">
        <v>0.99287864325662</v>
      </c>
      <c r="CA187" s="93" t="n">
        <v>0.068263969545907</v>
      </c>
      <c r="CB187" s="93" t="n">
        <v>0.987217950295506</v>
      </c>
      <c r="CC187" s="227" t="n">
        <v>-0.03</v>
      </c>
      <c r="CD187" s="227" t="n">
        <v>0.06</v>
      </c>
      <c r="CE187" s="227" t="n">
        <v>0.175</v>
      </c>
      <c r="CF187" s="227" t="n">
        <v>-0.0075</v>
      </c>
      <c r="CG187" s="227" t="n">
        <v>0.0192</v>
      </c>
      <c r="CH187" s="227" t="n">
        <v>3.06531173566755</v>
      </c>
      <c r="CI187" s="82" t="n">
        <v>4.248</v>
      </c>
    </row>
    <row r="188" customFormat="false" ht="12.75" hidden="false" customHeight="false" outlineLevel="0" collapsed="false">
      <c r="D188" s="83" t="e">
        <f aca="false">D187+AH187</f>
        <v>#VALUE!</v>
      </c>
      <c r="F188" s="84" t="e">
        <f aca="false">VLOOKUP(AG188,$AL$4:$AS$15,2)</f>
        <v>#VALUE!</v>
      </c>
      <c r="G188" s="84" t="e">
        <f aca="false">F188*$AU188</f>
        <v>#VALUE!</v>
      </c>
      <c r="H188" s="85" t="e">
        <f aca="false">(AL188+AM188+AN188)/(1-(AR188))</f>
        <v>#VALUE!</v>
      </c>
      <c r="I188" s="85" t="e">
        <f aca="false">(AL188+AO188+AP188)</f>
        <v>#VALUE!</v>
      </c>
      <c r="K188" s="85" t="e">
        <f aca="false">MAX(((I188-H188)-AQ188)*AH188*AU188,0)</f>
        <v>#VALUE!</v>
      </c>
      <c r="L188" s="220" t="e">
        <f aca="false">MAX(Q188-K188,0)</f>
        <v>#VALUE!</v>
      </c>
      <c r="M188" s="86"/>
      <c r="N188" s="231" t="e">
        <f aca="false">SQRT(($AX188^2*$AE188+$AW188^2*$AI188)/($AE188+$AI188))</f>
        <v>#VALUE!</v>
      </c>
      <c r="O188" s="231" t="e">
        <f aca="false">SQRT(($AY188^2*$AE188+$AW188^2*$AI188)/($AE188+$AI188))</f>
        <v>#VALUE!</v>
      </c>
      <c r="P188" s="94" t="e">
        <f aca="false">(VLOOKUP(AI188,CorrelationTwo,2)*(AW188^2)*AI188+VLOOKUP(D188,CorrelationOne,$AK$9)*AX188*AY188*AE188)/((AI188+AE188)*O188*N188)</f>
        <v>#VALUE!</v>
      </c>
      <c r="Q188" s="220" t="e">
        <f aca="false">xSPRDOPT(I188,H188,AQ188,0,O188,N188,P188,D188-$G$5,1,0)*AH188*AU188</f>
        <v>#VALUE!</v>
      </c>
      <c r="R188" s="223"/>
      <c r="S188" s="87" t="e">
        <f aca="false">xSPRDOPT(I188,H188,AQ188,AT188,O188,N188,P188,D188-$G$5,1,2)*AF188*F188*AH188</f>
        <v>#VALUE!</v>
      </c>
      <c r="T188" s="87" t="e">
        <f aca="false">xSPRDOPT(I188,H188,AQ188,AT188,O188,N188,P188,D188-$G$5,1,1)*AF188*F188*AH188</f>
        <v>#VALUE!</v>
      </c>
      <c r="U188" s="220"/>
      <c r="V188" s="224" t="e">
        <f aca="false">VLOOKUP($AG188,$AL$4:$AS$15,8)*AH188*AU188</f>
        <v>#VALUE!</v>
      </c>
      <c r="W188" s="224"/>
      <c r="X188" s="225" t="e">
        <f aca="false">((BM188*BC188)+(BL188*BB188))*AH188*F188</f>
        <v>#VALUE!</v>
      </c>
      <c r="Y188" s="225" t="e">
        <f aca="false">($F188*$AH188)*((($BG188/2)*($BC188)^2)+(($BF188/2)*($BB188)^2)+($BH188*$BC188*$BB188))</f>
        <v>#VALUE!</v>
      </c>
      <c r="Z188" s="225" t="e">
        <f aca="false">($BI188*$F188*$AH188*($G$5-$BV$5))/365.25</f>
        <v>#VALUE!</v>
      </c>
      <c r="AA188" s="225" t="e">
        <f aca="false">(($BK188*$BE188)+($BJ188*$BD188))*$F188*$AH188*$AF188</f>
        <v>#VALUE!</v>
      </c>
      <c r="AB188" s="225" t="e">
        <f aca="false">BN188*(AT188-CA188)*F188*AH188</f>
        <v>#VALUE!</v>
      </c>
      <c r="AC188" s="225" t="e">
        <f aca="false">BO188*CB188*F188*AH188*CA188*($G$5-$BV$5)/365.25</f>
        <v>#NAME?</v>
      </c>
      <c r="AE188" s="101" t="n">
        <v>15</v>
      </c>
      <c r="AF188" s="101" t="e">
        <f aca="false">IF(AND(D188&gt;=$G$7,D188&lt;=$G$8),1,0)</f>
        <v>#VALUE!</v>
      </c>
      <c r="AG188" s="101" t="e">
        <f aca="false">MONTH(D188)</f>
        <v>#VALUE!</v>
      </c>
      <c r="AH188" s="101" t="e">
        <f aca="false">(EOMONTH(D188,0)-EOMONTH(D188-DAY(D188),0))*AF188</f>
        <v>#VALUE!</v>
      </c>
      <c r="AI188" s="101" t="e">
        <f aca="false">AI187+AH187</f>
        <v>#VALUE!</v>
      </c>
      <c r="AJ188" s="101" t="e">
        <f aca="false">D188-$BV$5</f>
        <v>#VALUE!</v>
      </c>
      <c r="AK188" s="226" t="e">
        <f aca="false">((AL188+AM188+AN188)/(1-0.03))-(AL188+AM188+AN188)</f>
        <v>#VALUE!</v>
      </c>
      <c r="AL188" s="92" t="e">
        <f aca="false">VLOOKUP($D188,CurveTbl,$AK$4)</f>
        <v>#VALUE!</v>
      </c>
      <c r="AM188" s="227" t="e">
        <f aca="false">VLOOKUP($D188,CurveTbl,$AH$3)</f>
        <v>#VALUE!</v>
      </c>
      <c r="AN188" s="227" t="e">
        <f aca="false">VLOOKUP($D188,CurveTbl,$AH$4)+VLOOKUP($AG188,$AL$3:$AS$15,6)</f>
        <v>#VALUE!</v>
      </c>
      <c r="AO188" s="228" t="e">
        <f aca="false">VLOOKUP($D188,CurveTbl,$AH$5)</f>
        <v>#VALUE!</v>
      </c>
      <c r="AP188" s="227" t="e">
        <f aca="false">VLOOKUP($D188,CurveTbl,$AH$6)+VLOOKUP($AG188,$AL$3:$AS$15,7)</f>
        <v>#VALUE!</v>
      </c>
      <c r="AQ188" s="92" t="e">
        <f aca="false">VLOOKUP($AG188,$AL$4:$AS$15,3)+VLOOKUP($AG188,$AL$4:$AS$15,5)+($AH$10*VLOOKUP(D188,GRITable,2))</f>
        <v>#VALUE!</v>
      </c>
      <c r="AR188" s="93" t="e">
        <f aca="false">VLOOKUP($AG188,$AL$4:$AS$15,4)</f>
        <v>#VALUE!</v>
      </c>
      <c r="AS188" s="92" t="e">
        <f aca="false">(AL188+AM188+AN188)*AR188/(1-AR188)</f>
        <v>#VALUE!</v>
      </c>
      <c r="AT188" s="93" t="e">
        <f aca="false">VLOOKUP(D188,CurveTbl,$AK$6)</f>
        <v>#VALUE!</v>
      </c>
      <c r="AU188" s="93" t="e">
        <f aca="false">(1+$AT188/2)^(-2*($D188-$G$5)/365.25)*$AF188</f>
        <v>#VALUE!</v>
      </c>
      <c r="AV188" s="91" t="e">
        <f aca="false">ROUND(G188*AR188,0)</f>
        <v>#VALUE!</v>
      </c>
      <c r="AW188" s="93" t="e">
        <f aca="false">VLOOKUP($D188,CurveTbl,$AK$8)</f>
        <v>#VALUE!</v>
      </c>
      <c r="AX188" s="93" t="e">
        <f aca="false">VLOOKUP($D188,CurveTbl,$AH$7)</f>
        <v>#VALUE!</v>
      </c>
      <c r="AY188" s="93" t="e">
        <f aca="false">VLOOKUP($D188,CurveTbl,$AH$8)</f>
        <v>#VALUE!</v>
      </c>
      <c r="AZ188" s="93"/>
      <c r="BA188" s="229"/>
      <c r="BB188" s="227" t="e">
        <f aca="false">$H188-$BV188</f>
        <v>#VALUE!</v>
      </c>
      <c r="BC188" s="227" t="e">
        <f aca="false">I188-BW188</f>
        <v>#VALUE!</v>
      </c>
      <c r="BD188" s="93" t="e">
        <f aca="false">N188-BX188</f>
        <v>#VALUE!</v>
      </c>
      <c r="BE188" s="93" t="e">
        <f aca="false">O188-BY188</f>
        <v>#VALUE!</v>
      </c>
      <c r="BF188" s="93" t="e">
        <f aca="false">xSPRDOPT($BW188,$BV188,$CG188,0,$BY188,$BX188,$BZ188,$AJ188,1,4)*$CB188</f>
        <v>#NAME?</v>
      </c>
      <c r="BG188" s="93" t="e">
        <f aca="false">xSPRDOPT($BW188,$BV188,$CG188,0,$BY188,$BX188,$BZ188,$AJ188,1,3)*$CB188</f>
        <v>#NAME?</v>
      </c>
      <c r="BH188" s="93" t="e">
        <f aca="false">IF(OR(BF188&lt;&gt;0,BG188&lt;&gt;0),xSPRDOPT($BW188,$BV188,$CG188,0,$BY188,$BX188,$BZ188,$AJ188,1,12)*$CB188,0)</f>
        <v>#NAME?</v>
      </c>
      <c r="BI188" s="93" t="e">
        <f aca="false">xSPRDOPT($BW188,$BV188,$CG188,2*LN(1+CA188/2),$BY188,$BX188,$BZ188,$AJ188,1,9)</f>
        <v>#NAME?</v>
      </c>
      <c r="BJ188" s="93" t="e">
        <f aca="false">xSPRDOPT($BW188,$BV188,$CG188,0,$BY188,$BX188,$BZ188,$AJ188,1,6)*$CB188</f>
        <v>#NAME?</v>
      </c>
      <c r="BK188" s="93" t="e">
        <f aca="false">xSPRDOPT($BW188,$BV188,$CG188,0,$BY188,$BX188,$BZ188,$AJ188,1,5)*$CB188</f>
        <v>#NAME?</v>
      </c>
      <c r="BL188" s="93" t="e">
        <f aca="false">xSPRDOPT(BW188,BV188,CG188,0,BY188,BX188,BZ188,AJ188,1,2)*CB188</f>
        <v>#NAME?</v>
      </c>
      <c r="BM188" s="93" t="e">
        <f aca="false">xSPRDOPT(BW188,BV188,CG188,0,BY188,BX188,BZ188,AJ188,1,1)*CB188</f>
        <v>#NAME?</v>
      </c>
      <c r="BN188" s="93" t="e">
        <f aca="false">IF(AH188&lt;&gt;0,xSPRDOPT($BW188,$BV188,$CG188,2*LN(1+CA188/2),$BY188,$BX188,$BZ188,$AJ188,1,8)+(AJ188/365.25)*CH188/AH188,0)</f>
        <v>#VALUE!</v>
      </c>
      <c r="BO188" s="93" t="e">
        <f aca="false">xSPRDOPT($BW188,$BV188,$CG188,0,$BY188,$BX188,$BZ188,$AJ188,1,0)</f>
        <v>#NAME?</v>
      </c>
      <c r="BP188" s="93"/>
      <c r="BQ188" s="93"/>
      <c r="BR188" s="93"/>
      <c r="BS188" s="101" t="e">
        <f aca="false">G188*AF188*AH188</f>
        <v>#VALUE!</v>
      </c>
      <c r="BV188" s="230" t="n">
        <v>4.40214035809837</v>
      </c>
      <c r="BW188" s="92" t="n">
        <v>4.4155</v>
      </c>
      <c r="BX188" s="93" t="n">
        <v>0.628251079270582</v>
      </c>
      <c r="BY188" s="93" t="n">
        <v>0.621945092170055</v>
      </c>
      <c r="BZ188" s="93" t="n">
        <v>0.99287864325662</v>
      </c>
      <c r="CA188" s="93" t="n">
        <v>0.068263969545907</v>
      </c>
      <c r="CB188" s="93" t="n">
        <v>0.987217950295506</v>
      </c>
      <c r="CC188" s="227" t="n">
        <v>-0.03</v>
      </c>
      <c r="CD188" s="227" t="n">
        <v>0.06</v>
      </c>
      <c r="CE188" s="227" t="n">
        <v>0.175</v>
      </c>
      <c r="CF188" s="227" t="n">
        <v>-0.0075</v>
      </c>
      <c r="CG188" s="227" t="n">
        <v>0.0192</v>
      </c>
      <c r="CH188" s="227" t="n">
        <v>3.06531173566755</v>
      </c>
      <c r="CI188" s="82" t="n">
        <v>4.248</v>
      </c>
    </row>
    <row r="189" customFormat="false" ht="12.75" hidden="false" customHeight="false" outlineLevel="0" collapsed="false">
      <c r="D189" s="83" t="e">
        <f aca="false">D188+AH188</f>
        <v>#VALUE!</v>
      </c>
      <c r="F189" s="84" t="e">
        <f aca="false">VLOOKUP(AG189,$AL$4:$AS$15,2)</f>
        <v>#VALUE!</v>
      </c>
      <c r="G189" s="84" t="e">
        <f aca="false">F189*$AU189</f>
        <v>#VALUE!</v>
      </c>
      <c r="H189" s="85" t="e">
        <f aca="false">(AL189+AM189+AN189)/(1-(AR189))</f>
        <v>#VALUE!</v>
      </c>
      <c r="I189" s="85" t="e">
        <f aca="false">(AL189+AO189+AP189)</f>
        <v>#VALUE!</v>
      </c>
      <c r="K189" s="85" t="e">
        <f aca="false">MAX(((I189-H189)-AQ189)*AH189*AU189,0)</f>
        <v>#VALUE!</v>
      </c>
      <c r="L189" s="220" t="e">
        <f aca="false">MAX(Q189-K189,0)</f>
        <v>#VALUE!</v>
      </c>
      <c r="M189" s="86"/>
      <c r="N189" s="231" t="e">
        <f aca="false">SQRT(($AX189^2*$AE189+$AW189^2*$AI189)/($AE189+$AI189))</f>
        <v>#VALUE!</v>
      </c>
      <c r="O189" s="231" t="e">
        <f aca="false">SQRT(($AY189^2*$AE189+$AW189^2*$AI189)/($AE189+$AI189))</f>
        <v>#VALUE!</v>
      </c>
      <c r="P189" s="94" t="e">
        <f aca="false">(VLOOKUP(AI189,CorrelationTwo,2)*(AW189^2)*AI189+VLOOKUP(D189,CorrelationOne,$AK$9)*AX189*AY189*AE189)/((AI189+AE189)*O189*N189)</f>
        <v>#VALUE!</v>
      </c>
      <c r="Q189" s="220" t="e">
        <f aca="false">xSPRDOPT(I189,H189,AQ189,0,O189,N189,P189,D189-$G$5,1,0)*AH189*AU189</f>
        <v>#VALUE!</v>
      </c>
      <c r="R189" s="223"/>
      <c r="S189" s="87" t="e">
        <f aca="false">xSPRDOPT(I189,H189,AQ189,AT189,O189,N189,P189,D189-$G$5,1,2)*AF189*F189*AH189</f>
        <v>#VALUE!</v>
      </c>
      <c r="T189" s="87" t="e">
        <f aca="false">xSPRDOPT(I189,H189,AQ189,AT189,O189,N189,P189,D189-$G$5,1,1)*AF189*F189*AH189</f>
        <v>#VALUE!</v>
      </c>
      <c r="U189" s="220"/>
      <c r="V189" s="224" t="e">
        <f aca="false">VLOOKUP($AG189,$AL$4:$AS$15,8)*AH189*AU189</f>
        <v>#VALUE!</v>
      </c>
      <c r="W189" s="224"/>
      <c r="X189" s="225" t="e">
        <f aca="false">((BM189*BC189)+(BL189*BB189))*AH189*F189</f>
        <v>#VALUE!</v>
      </c>
      <c r="Y189" s="225" t="e">
        <f aca="false">($F189*$AH189)*((($BG189/2)*($BC189)^2)+(($BF189/2)*($BB189)^2)+($BH189*$BC189*$BB189))</f>
        <v>#VALUE!</v>
      </c>
      <c r="Z189" s="225" t="e">
        <f aca="false">($BI189*$F189*$AH189*($G$5-$BV$5))/365.25</f>
        <v>#VALUE!</v>
      </c>
      <c r="AA189" s="225" t="e">
        <f aca="false">(($BK189*$BE189)+($BJ189*$BD189))*$F189*$AH189*$AF189</f>
        <v>#VALUE!</v>
      </c>
      <c r="AB189" s="225" t="e">
        <f aca="false">BN189*(AT189-CA189)*F189*AH189</f>
        <v>#VALUE!</v>
      </c>
      <c r="AC189" s="225" t="e">
        <f aca="false">BO189*CB189*F189*AH189*CA189*($G$5-$BV$5)/365.25</f>
        <v>#NAME?</v>
      </c>
      <c r="AE189" s="101" t="n">
        <v>15</v>
      </c>
      <c r="AF189" s="101" t="e">
        <f aca="false">IF(AND(D189&gt;=$G$7,D189&lt;=$G$8),1,0)</f>
        <v>#VALUE!</v>
      </c>
      <c r="AG189" s="101" t="e">
        <f aca="false">MONTH(D189)</f>
        <v>#VALUE!</v>
      </c>
      <c r="AH189" s="101" t="e">
        <f aca="false">(EOMONTH(D189,0)-EOMONTH(D189-DAY(D189),0))*AF189</f>
        <v>#VALUE!</v>
      </c>
      <c r="AI189" s="101" t="e">
        <f aca="false">AI188+AH188</f>
        <v>#VALUE!</v>
      </c>
      <c r="AJ189" s="101" t="e">
        <f aca="false">D189-$BV$5</f>
        <v>#VALUE!</v>
      </c>
      <c r="AK189" s="226" t="e">
        <f aca="false">((AL189+AM189+AN189)/(1-0.03))-(AL189+AM189+AN189)</f>
        <v>#VALUE!</v>
      </c>
      <c r="AL189" s="92" t="e">
        <f aca="false">VLOOKUP($D189,CurveTbl,$AK$4)</f>
        <v>#VALUE!</v>
      </c>
      <c r="AM189" s="227" t="e">
        <f aca="false">VLOOKUP($D189,CurveTbl,$AH$3)</f>
        <v>#VALUE!</v>
      </c>
      <c r="AN189" s="227" t="e">
        <f aca="false">VLOOKUP($D189,CurveTbl,$AH$4)+VLOOKUP($AG189,$AL$3:$AS$15,6)</f>
        <v>#VALUE!</v>
      </c>
      <c r="AO189" s="228" t="e">
        <f aca="false">VLOOKUP($D189,CurveTbl,$AH$5)</f>
        <v>#VALUE!</v>
      </c>
      <c r="AP189" s="227" t="e">
        <f aca="false">VLOOKUP($D189,CurveTbl,$AH$6)+VLOOKUP($AG189,$AL$3:$AS$15,7)</f>
        <v>#VALUE!</v>
      </c>
      <c r="AQ189" s="92" t="e">
        <f aca="false">VLOOKUP($AG189,$AL$4:$AS$15,3)+VLOOKUP($AG189,$AL$4:$AS$15,5)+($AH$10*VLOOKUP(D189,GRITable,2))</f>
        <v>#VALUE!</v>
      </c>
      <c r="AR189" s="93" t="e">
        <f aca="false">VLOOKUP($AG189,$AL$4:$AS$15,4)</f>
        <v>#VALUE!</v>
      </c>
      <c r="AS189" s="92" t="e">
        <f aca="false">(AL189+AM189+AN189)*AR189/(1-AR189)</f>
        <v>#VALUE!</v>
      </c>
      <c r="AT189" s="93" t="e">
        <f aca="false">VLOOKUP(D189,CurveTbl,$AK$6)</f>
        <v>#VALUE!</v>
      </c>
      <c r="AU189" s="93" t="e">
        <f aca="false">(1+$AT189/2)^(-2*($D189-$G$5)/365.25)*$AF189</f>
        <v>#VALUE!</v>
      </c>
      <c r="AV189" s="91" t="e">
        <f aca="false">ROUND(G189*AR189,0)</f>
        <v>#VALUE!</v>
      </c>
      <c r="AW189" s="93" t="e">
        <f aca="false">VLOOKUP($D189,CurveTbl,$AK$8)</f>
        <v>#VALUE!</v>
      </c>
      <c r="AX189" s="93" t="e">
        <f aca="false">VLOOKUP($D189,CurveTbl,$AH$7)</f>
        <v>#VALUE!</v>
      </c>
      <c r="AY189" s="93" t="e">
        <f aca="false">VLOOKUP($D189,CurveTbl,$AH$8)</f>
        <v>#VALUE!</v>
      </c>
      <c r="AZ189" s="93"/>
      <c r="BA189" s="229"/>
      <c r="BB189" s="227" t="e">
        <f aca="false">$H189-$BV189</f>
        <v>#VALUE!</v>
      </c>
      <c r="BC189" s="227" t="e">
        <f aca="false">I189-BW189</f>
        <v>#VALUE!</v>
      </c>
      <c r="BD189" s="93" t="e">
        <f aca="false">N189-BX189</f>
        <v>#VALUE!</v>
      </c>
      <c r="BE189" s="93" t="e">
        <f aca="false">O189-BY189</f>
        <v>#VALUE!</v>
      </c>
      <c r="BF189" s="93" t="e">
        <f aca="false">xSPRDOPT($BW189,$BV189,$CG189,0,$BY189,$BX189,$BZ189,$AJ189,1,4)*$CB189</f>
        <v>#NAME?</v>
      </c>
      <c r="BG189" s="93" t="e">
        <f aca="false">xSPRDOPT($BW189,$BV189,$CG189,0,$BY189,$BX189,$BZ189,$AJ189,1,3)*$CB189</f>
        <v>#NAME?</v>
      </c>
      <c r="BH189" s="93" t="e">
        <f aca="false">IF(OR(BF189&lt;&gt;0,BG189&lt;&gt;0),xSPRDOPT($BW189,$BV189,$CG189,0,$BY189,$BX189,$BZ189,$AJ189,1,12)*$CB189,0)</f>
        <v>#NAME?</v>
      </c>
      <c r="BI189" s="93" t="e">
        <f aca="false">xSPRDOPT($BW189,$BV189,$CG189,2*LN(1+CA189/2),$BY189,$BX189,$BZ189,$AJ189,1,9)</f>
        <v>#NAME?</v>
      </c>
      <c r="BJ189" s="93" t="e">
        <f aca="false">xSPRDOPT($BW189,$BV189,$CG189,0,$BY189,$BX189,$BZ189,$AJ189,1,6)*$CB189</f>
        <v>#NAME?</v>
      </c>
      <c r="BK189" s="93" t="e">
        <f aca="false">xSPRDOPT($BW189,$BV189,$CG189,0,$BY189,$BX189,$BZ189,$AJ189,1,5)*$CB189</f>
        <v>#NAME?</v>
      </c>
      <c r="BL189" s="93" t="e">
        <f aca="false">xSPRDOPT(BW189,BV189,CG189,0,BY189,BX189,BZ189,AJ189,1,2)*CB189</f>
        <v>#NAME?</v>
      </c>
      <c r="BM189" s="93" t="e">
        <f aca="false">xSPRDOPT(BW189,BV189,CG189,0,BY189,BX189,BZ189,AJ189,1,1)*CB189</f>
        <v>#NAME?</v>
      </c>
      <c r="BN189" s="93" t="e">
        <f aca="false">IF(AH189&lt;&gt;0,xSPRDOPT($BW189,$BV189,$CG189,2*LN(1+CA189/2),$BY189,$BX189,$BZ189,$AJ189,1,8)+(AJ189/365.25)*CH189/AH189,0)</f>
        <v>#VALUE!</v>
      </c>
      <c r="BO189" s="93" t="e">
        <f aca="false">xSPRDOPT($BW189,$BV189,$CG189,0,$BY189,$BX189,$BZ189,$AJ189,1,0)</f>
        <v>#NAME?</v>
      </c>
      <c r="BP189" s="93"/>
      <c r="BQ189" s="93"/>
      <c r="BR189" s="93"/>
      <c r="BS189" s="101" t="e">
        <f aca="false">G189*AF189*AH189</f>
        <v>#VALUE!</v>
      </c>
      <c r="BV189" s="230" t="n">
        <v>4.40214035809837</v>
      </c>
      <c r="BW189" s="92" t="n">
        <v>4.4155</v>
      </c>
      <c r="BX189" s="93" t="n">
        <v>0.628251079270582</v>
      </c>
      <c r="BY189" s="93" t="n">
        <v>0.621945092170055</v>
      </c>
      <c r="BZ189" s="93" t="n">
        <v>0.99287864325662</v>
      </c>
      <c r="CA189" s="93" t="n">
        <v>0.068263969545907</v>
      </c>
      <c r="CB189" s="93" t="n">
        <v>0.987217950295506</v>
      </c>
      <c r="CC189" s="227" t="n">
        <v>-0.03</v>
      </c>
      <c r="CD189" s="227" t="n">
        <v>0.06</v>
      </c>
      <c r="CE189" s="227" t="n">
        <v>0.175</v>
      </c>
      <c r="CF189" s="227" t="n">
        <v>-0.0075</v>
      </c>
      <c r="CG189" s="227" t="n">
        <v>0.0192</v>
      </c>
      <c r="CH189" s="227" t="n">
        <v>3.06531173566755</v>
      </c>
      <c r="CI189" s="82" t="n">
        <v>4.248</v>
      </c>
    </row>
    <row r="190" customFormat="false" ht="12.75" hidden="false" customHeight="false" outlineLevel="0" collapsed="false">
      <c r="D190" s="83" t="e">
        <f aca="false">D189+AH189</f>
        <v>#VALUE!</v>
      </c>
      <c r="F190" s="84" t="e">
        <f aca="false">VLOOKUP(AG190,$AL$4:$AS$15,2)</f>
        <v>#VALUE!</v>
      </c>
      <c r="G190" s="84" t="e">
        <f aca="false">F190*$AU190</f>
        <v>#VALUE!</v>
      </c>
      <c r="H190" s="85" t="e">
        <f aca="false">(AL190+AM190+AN190)/(1-(AR190))</f>
        <v>#VALUE!</v>
      </c>
      <c r="I190" s="85" t="e">
        <f aca="false">(AL190+AO190+AP190)</f>
        <v>#VALUE!</v>
      </c>
      <c r="K190" s="85" t="e">
        <f aca="false">MAX(((I190-H190)-AQ190)*AH190*AU190,0)</f>
        <v>#VALUE!</v>
      </c>
      <c r="L190" s="220" t="e">
        <f aca="false">MAX(Q190-K190,0)</f>
        <v>#VALUE!</v>
      </c>
      <c r="M190" s="86"/>
      <c r="N190" s="231" t="e">
        <f aca="false">SQRT(($AX190^2*$AE190+$AW190^2*$AI190)/($AE190+$AI190))</f>
        <v>#VALUE!</v>
      </c>
      <c r="O190" s="231" t="e">
        <f aca="false">SQRT(($AY190^2*$AE190+$AW190^2*$AI190)/($AE190+$AI190))</f>
        <v>#VALUE!</v>
      </c>
      <c r="P190" s="94" t="e">
        <f aca="false">(VLOOKUP(AI190,CorrelationTwo,2)*(AW190^2)*AI190+VLOOKUP(D190,CorrelationOne,$AK$9)*AX190*AY190*AE190)/((AI190+AE190)*O190*N190)</f>
        <v>#VALUE!</v>
      </c>
      <c r="Q190" s="220" t="e">
        <f aca="false">xSPRDOPT(I190,H190,AQ190,0,O190,N190,P190,D190-$G$5,1,0)*AH190*AU190</f>
        <v>#VALUE!</v>
      </c>
      <c r="R190" s="223"/>
      <c r="S190" s="87" t="e">
        <f aca="false">xSPRDOPT(I190,H190,AQ190,AT190,O190,N190,P190,D190-$G$5,1,2)*AF190*F190*AH190</f>
        <v>#VALUE!</v>
      </c>
      <c r="T190" s="87" t="e">
        <f aca="false">xSPRDOPT(I190,H190,AQ190,AT190,O190,N190,P190,D190-$G$5,1,1)*AF190*F190*AH190</f>
        <v>#VALUE!</v>
      </c>
      <c r="U190" s="220"/>
      <c r="V190" s="224" t="e">
        <f aca="false">VLOOKUP($AG190,$AL$4:$AS$15,8)*AH190*AU190</f>
        <v>#VALUE!</v>
      </c>
      <c r="W190" s="224"/>
      <c r="X190" s="225" t="e">
        <f aca="false">((BM190*BC190)+(BL190*BB190))*AH190*F190</f>
        <v>#VALUE!</v>
      </c>
      <c r="Y190" s="225" t="e">
        <f aca="false">($F190*$AH190)*((($BG190/2)*($BC190)^2)+(($BF190/2)*($BB190)^2)+($BH190*$BC190*$BB190))</f>
        <v>#VALUE!</v>
      </c>
      <c r="Z190" s="225" t="e">
        <f aca="false">($BI190*$F190*$AH190*($G$5-$BV$5))/365.25</f>
        <v>#VALUE!</v>
      </c>
      <c r="AA190" s="225" t="e">
        <f aca="false">(($BK190*$BE190)+($BJ190*$BD190))*$F190*$AH190*$AF190</f>
        <v>#VALUE!</v>
      </c>
      <c r="AB190" s="225" t="e">
        <f aca="false">BN190*(AT190-CA190)*F190*AH190</f>
        <v>#VALUE!</v>
      </c>
      <c r="AC190" s="225" t="e">
        <f aca="false">BO190*CB190*F190*AH190*CA190*($G$5-$BV$5)/365.25</f>
        <v>#NAME?</v>
      </c>
      <c r="AE190" s="101" t="n">
        <v>15</v>
      </c>
      <c r="AF190" s="101" t="e">
        <f aca="false">IF(AND(D190&gt;=$G$7,D190&lt;=$G$8),1,0)</f>
        <v>#VALUE!</v>
      </c>
      <c r="AG190" s="101" t="e">
        <f aca="false">MONTH(D190)</f>
        <v>#VALUE!</v>
      </c>
      <c r="AH190" s="101" t="e">
        <f aca="false">(EOMONTH(D190,0)-EOMONTH(D190-DAY(D190),0))*AF190</f>
        <v>#VALUE!</v>
      </c>
      <c r="AI190" s="101" t="e">
        <f aca="false">AI189+AH189</f>
        <v>#VALUE!</v>
      </c>
      <c r="AJ190" s="101" t="e">
        <f aca="false">D190-$BV$5</f>
        <v>#VALUE!</v>
      </c>
      <c r="AK190" s="226" t="e">
        <f aca="false">((AL190+AM190+AN190)/(1-0.03))-(AL190+AM190+AN190)</f>
        <v>#VALUE!</v>
      </c>
      <c r="AL190" s="92" t="e">
        <f aca="false">VLOOKUP($D190,CurveTbl,$AK$4)</f>
        <v>#VALUE!</v>
      </c>
      <c r="AM190" s="227" t="e">
        <f aca="false">VLOOKUP($D190,CurveTbl,$AH$3)</f>
        <v>#VALUE!</v>
      </c>
      <c r="AN190" s="227" t="e">
        <f aca="false">VLOOKUP($D190,CurveTbl,$AH$4)+VLOOKUP($AG190,$AL$3:$AS$15,6)</f>
        <v>#VALUE!</v>
      </c>
      <c r="AO190" s="228" t="e">
        <f aca="false">VLOOKUP($D190,CurveTbl,$AH$5)</f>
        <v>#VALUE!</v>
      </c>
      <c r="AP190" s="227" t="e">
        <f aca="false">VLOOKUP($D190,CurveTbl,$AH$6)+VLOOKUP($AG190,$AL$3:$AS$15,7)</f>
        <v>#VALUE!</v>
      </c>
      <c r="AQ190" s="92" t="e">
        <f aca="false">VLOOKUP($AG190,$AL$4:$AS$15,3)+VLOOKUP($AG190,$AL$4:$AS$15,5)+($AH$10*VLOOKUP(D190,GRITable,2))</f>
        <v>#VALUE!</v>
      </c>
      <c r="AR190" s="93" t="e">
        <f aca="false">VLOOKUP($AG190,$AL$4:$AS$15,4)</f>
        <v>#VALUE!</v>
      </c>
      <c r="AS190" s="92" t="e">
        <f aca="false">(AL190+AM190+AN190)*AR190/(1-AR190)</f>
        <v>#VALUE!</v>
      </c>
      <c r="AT190" s="93" t="e">
        <f aca="false">VLOOKUP(D190,CurveTbl,$AK$6)</f>
        <v>#VALUE!</v>
      </c>
      <c r="AU190" s="93" t="e">
        <f aca="false">(1+$AT190/2)^(-2*($D190-$G$5)/365.25)*$AF190</f>
        <v>#VALUE!</v>
      </c>
      <c r="AV190" s="91" t="e">
        <f aca="false">ROUND(G190*AR190,0)</f>
        <v>#VALUE!</v>
      </c>
      <c r="AW190" s="93" t="e">
        <f aca="false">VLOOKUP($D190,CurveTbl,$AK$8)</f>
        <v>#VALUE!</v>
      </c>
      <c r="AX190" s="93" t="e">
        <f aca="false">VLOOKUP($D190,CurveTbl,$AH$7)</f>
        <v>#VALUE!</v>
      </c>
      <c r="AY190" s="93" t="e">
        <f aca="false">VLOOKUP($D190,CurveTbl,$AH$8)</f>
        <v>#VALUE!</v>
      </c>
      <c r="AZ190" s="93"/>
      <c r="BA190" s="229"/>
      <c r="BB190" s="227" t="e">
        <f aca="false">$H190-$BV190</f>
        <v>#VALUE!</v>
      </c>
      <c r="BC190" s="227" t="e">
        <f aca="false">I190-BW190</f>
        <v>#VALUE!</v>
      </c>
      <c r="BD190" s="93" t="e">
        <f aca="false">N190-BX190</f>
        <v>#VALUE!</v>
      </c>
      <c r="BE190" s="93" t="e">
        <f aca="false">O190-BY190</f>
        <v>#VALUE!</v>
      </c>
      <c r="BF190" s="93" t="e">
        <f aca="false">xSPRDOPT($BW190,$BV190,$CG190,0,$BY190,$BX190,$BZ190,$AJ190,1,4)*$CB190</f>
        <v>#NAME?</v>
      </c>
      <c r="BG190" s="93" t="e">
        <f aca="false">xSPRDOPT($BW190,$BV190,$CG190,0,$BY190,$BX190,$BZ190,$AJ190,1,3)*$CB190</f>
        <v>#NAME?</v>
      </c>
      <c r="BH190" s="93" t="e">
        <f aca="false">IF(OR(BF190&lt;&gt;0,BG190&lt;&gt;0),xSPRDOPT($BW190,$BV190,$CG190,0,$BY190,$BX190,$BZ190,$AJ190,1,12)*$CB190,0)</f>
        <v>#NAME?</v>
      </c>
      <c r="BI190" s="93" t="e">
        <f aca="false">xSPRDOPT($BW190,$BV190,$CG190,2*LN(1+CA190/2),$BY190,$BX190,$BZ190,$AJ190,1,9)</f>
        <v>#NAME?</v>
      </c>
      <c r="BJ190" s="93" t="e">
        <f aca="false">xSPRDOPT($BW190,$BV190,$CG190,0,$BY190,$BX190,$BZ190,$AJ190,1,6)*$CB190</f>
        <v>#NAME?</v>
      </c>
      <c r="BK190" s="93" t="e">
        <f aca="false">xSPRDOPT($BW190,$BV190,$CG190,0,$BY190,$BX190,$BZ190,$AJ190,1,5)*$CB190</f>
        <v>#NAME?</v>
      </c>
      <c r="BL190" s="93" t="e">
        <f aca="false">xSPRDOPT(BW190,BV190,CG190,0,BY190,BX190,BZ190,AJ190,1,2)*CB190</f>
        <v>#NAME?</v>
      </c>
      <c r="BM190" s="93" t="e">
        <f aca="false">xSPRDOPT(BW190,BV190,CG190,0,BY190,BX190,BZ190,AJ190,1,1)*CB190</f>
        <v>#NAME?</v>
      </c>
      <c r="BN190" s="93" t="e">
        <f aca="false">IF(AH190&lt;&gt;0,xSPRDOPT($BW190,$BV190,$CG190,2*LN(1+CA190/2),$BY190,$BX190,$BZ190,$AJ190,1,8)+(AJ190/365.25)*CH190/AH190,0)</f>
        <v>#VALUE!</v>
      </c>
      <c r="BO190" s="93" t="e">
        <f aca="false">xSPRDOPT($BW190,$BV190,$CG190,0,$BY190,$BX190,$BZ190,$AJ190,1,0)</f>
        <v>#NAME?</v>
      </c>
      <c r="BP190" s="93"/>
      <c r="BQ190" s="93"/>
      <c r="BR190" s="93"/>
      <c r="BS190" s="101" t="e">
        <f aca="false">G190*AF190*AH190</f>
        <v>#VALUE!</v>
      </c>
      <c r="BV190" s="230" t="n">
        <v>4.40214035809837</v>
      </c>
      <c r="BW190" s="92" t="n">
        <v>4.4155</v>
      </c>
      <c r="BX190" s="93" t="n">
        <v>0.628251079270582</v>
      </c>
      <c r="BY190" s="93" t="n">
        <v>0.621945092170055</v>
      </c>
      <c r="BZ190" s="93" t="n">
        <v>0.99287864325662</v>
      </c>
      <c r="CA190" s="93" t="n">
        <v>0.068263969545907</v>
      </c>
      <c r="CB190" s="93" t="n">
        <v>0.987217950295506</v>
      </c>
      <c r="CC190" s="227" t="n">
        <v>-0.03</v>
      </c>
      <c r="CD190" s="227" t="n">
        <v>0.06</v>
      </c>
      <c r="CE190" s="227" t="n">
        <v>0.175</v>
      </c>
      <c r="CF190" s="227" t="n">
        <v>-0.0075</v>
      </c>
      <c r="CG190" s="227" t="n">
        <v>0.0192</v>
      </c>
      <c r="CH190" s="227" t="n">
        <v>3.06531173566755</v>
      </c>
      <c r="CI190" s="82" t="n">
        <v>4.248</v>
      </c>
    </row>
    <row r="191" customFormat="false" ht="12.75" hidden="false" customHeight="false" outlineLevel="0" collapsed="false">
      <c r="D191" s="83" t="e">
        <f aca="false">D190+AH190</f>
        <v>#VALUE!</v>
      </c>
      <c r="F191" s="84" t="e">
        <f aca="false">VLOOKUP(AG191,$AL$4:$AS$15,2)</f>
        <v>#VALUE!</v>
      </c>
      <c r="G191" s="84" t="e">
        <f aca="false">F191*$AU191</f>
        <v>#VALUE!</v>
      </c>
      <c r="H191" s="85" t="e">
        <f aca="false">(AL191+AM191+AN191)/(1-(AR191))</f>
        <v>#VALUE!</v>
      </c>
      <c r="I191" s="85" t="e">
        <f aca="false">(AL191+AO191+AP191)</f>
        <v>#VALUE!</v>
      </c>
      <c r="K191" s="85" t="e">
        <f aca="false">MAX(((I191-H191)-AQ191)*AH191*AU191,0)</f>
        <v>#VALUE!</v>
      </c>
      <c r="L191" s="220" t="e">
        <f aca="false">MAX(Q191-K191,0)</f>
        <v>#VALUE!</v>
      </c>
      <c r="M191" s="86"/>
      <c r="N191" s="231" t="e">
        <f aca="false">SQRT(($AX191^2*$AE191+$AW191^2*$AI191)/($AE191+$AI191))</f>
        <v>#VALUE!</v>
      </c>
      <c r="O191" s="231" t="e">
        <f aca="false">SQRT(($AY191^2*$AE191+$AW191^2*$AI191)/($AE191+$AI191))</f>
        <v>#VALUE!</v>
      </c>
      <c r="P191" s="94" t="e">
        <f aca="false">(VLOOKUP(AI191,CorrelationTwo,2)*(AW191^2)*AI191+VLOOKUP(D191,CorrelationOne,$AK$9)*AX191*AY191*AE191)/((AI191+AE191)*O191*N191)</f>
        <v>#VALUE!</v>
      </c>
      <c r="Q191" s="220" t="e">
        <f aca="false">xSPRDOPT(I191,H191,AQ191,0,O191,N191,P191,D191-$G$5,1,0)*AH191*AU191</f>
        <v>#VALUE!</v>
      </c>
      <c r="R191" s="223"/>
      <c r="S191" s="87" t="e">
        <f aca="false">xSPRDOPT(I191,H191,AQ191,AT191,O191,N191,P191,D191-$G$5,1,2)*AF191*F191*AH191</f>
        <v>#VALUE!</v>
      </c>
      <c r="T191" s="87" t="e">
        <f aca="false">xSPRDOPT(I191,H191,AQ191,AT191,O191,N191,P191,D191-$G$5,1,1)*AF191*F191*AH191</f>
        <v>#VALUE!</v>
      </c>
      <c r="U191" s="220"/>
      <c r="V191" s="224" t="e">
        <f aca="false">VLOOKUP($AG191,$AL$4:$AS$15,8)*AH191*AU191</f>
        <v>#VALUE!</v>
      </c>
      <c r="W191" s="224"/>
      <c r="X191" s="225" t="e">
        <f aca="false">((BM191*BC191)+(BL191*BB191))*AH191*F191</f>
        <v>#VALUE!</v>
      </c>
      <c r="Y191" s="225" t="e">
        <f aca="false">($F191*$AH191)*((($BG191/2)*($BC191)^2)+(($BF191/2)*($BB191)^2)+($BH191*$BC191*$BB191))</f>
        <v>#VALUE!</v>
      </c>
      <c r="Z191" s="225" t="e">
        <f aca="false">($BI191*$F191*$AH191*($G$5-$BV$5))/365.25</f>
        <v>#VALUE!</v>
      </c>
      <c r="AA191" s="225" t="e">
        <f aca="false">(($BK191*$BE191)+($BJ191*$BD191))*$F191*$AH191*$AF191</f>
        <v>#VALUE!</v>
      </c>
      <c r="AB191" s="225" t="e">
        <f aca="false">BN191*(AT191-CA191)*F191*AH191</f>
        <v>#VALUE!</v>
      </c>
      <c r="AC191" s="225" t="e">
        <f aca="false">BO191*CB191*F191*AH191*CA191*($G$5-$BV$5)/365.25</f>
        <v>#NAME?</v>
      </c>
      <c r="AE191" s="101" t="n">
        <v>15</v>
      </c>
      <c r="AF191" s="101" t="e">
        <f aca="false">IF(AND(D191&gt;=$G$7,D191&lt;=$G$8),1,0)</f>
        <v>#VALUE!</v>
      </c>
      <c r="AG191" s="101" t="e">
        <f aca="false">MONTH(D191)</f>
        <v>#VALUE!</v>
      </c>
      <c r="AH191" s="101" t="e">
        <f aca="false">(EOMONTH(D191,0)-EOMONTH(D191-DAY(D191),0))*AF191</f>
        <v>#VALUE!</v>
      </c>
      <c r="AI191" s="101" t="e">
        <f aca="false">AI190+AH190</f>
        <v>#VALUE!</v>
      </c>
      <c r="AJ191" s="101" t="e">
        <f aca="false">D191-$BV$5</f>
        <v>#VALUE!</v>
      </c>
      <c r="AK191" s="226" t="e">
        <f aca="false">((AL191+AM191+AN191)/(1-0.03))-(AL191+AM191+AN191)</f>
        <v>#VALUE!</v>
      </c>
      <c r="AL191" s="92" t="e">
        <f aca="false">VLOOKUP($D191,CurveTbl,$AK$4)</f>
        <v>#VALUE!</v>
      </c>
      <c r="AM191" s="227" t="e">
        <f aca="false">VLOOKUP($D191,CurveTbl,$AH$3)</f>
        <v>#VALUE!</v>
      </c>
      <c r="AN191" s="227" t="e">
        <f aca="false">VLOOKUP($D191,CurveTbl,$AH$4)+VLOOKUP($AG191,$AL$3:$AS$15,6)</f>
        <v>#VALUE!</v>
      </c>
      <c r="AO191" s="228" t="e">
        <f aca="false">VLOOKUP($D191,CurveTbl,$AH$5)</f>
        <v>#VALUE!</v>
      </c>
      <c r="AP191" s="227" t="e">
        <f aca="false">VLOOKUP($D191,CurveTbl,$AH$6)+VLOOKUP($AG191,$AL$3:$AS$15,7)</f>
        <v>#VALUE!</v>
      </c>
      <c r="AQ191" s="92" t="e">
        <f aca="false">VLOOKUP($AG191,$AL$4:$AS$15,3)+VLOOKUP($AG191,$AL$4:$AS$15,5)+($AH$10*VLOOKUP(D191,GRITable,2))</f>
        <v>#VALUE!</v>
      </c>
      <c r="AR191" s="93" t="e">
        <f aca="false">VLOOKUP($AG191,$AL$4:$AS$15,4)</f>
        <v>#VALUE!</v>
      </c>
      <c r="AS191" s="92" t="e">
        <f aca="false">(AL191+AM191+AN191)*AR191/(1-AR191)</f>
        <v>#VALUE!</v>
      </c>
      <c r="AT191" s="93" t="e">
        <f aca="false">VLOOKUP(D191,CurveTbl,$AK$6)</f>
        <v>#VALUE!</v>
      </c>
      <c r="AU191" s="93" t="e">
        <f aca="false">(1+$AT191/2)^(-2*($D191-$G$5)/365.25)*$AF191</f>
        <v>#VALUE!</v>
      </c>
      <c r="AV191" s="91" t="e">
        <f aca="false">ROUND(G191*AR191,0)</f>
        <v>#VALUE!</v>
      </c>
      <c r="AW191" s="93" t="e">
        <f aca="false">VLOOKUP($D191,CurveTbl,$AK$8)</f>
        <v>#VALUE!</v>
      </c>
      <c r="AX191" s="93" t="e">
        <f aca="false">VLOOKUP($D191,CurveTbl,$AH$7)</f>
        <v>#VALUE!</v>
      </c>
      <c r="AY191" s="93" t="e">
        <f aca="false">VLOOKUP($D191,CurveTbl,$AH$8)</f>
        <v>#VALUE!</v>
      </c>
      <c r="AZ191" s="93"/>
      <c r="BA191" s="229"/>
      <c r="BB191" s="227" t="e">
        <f aca="false">$H191-$BV191</f>
        <v>#VALUE!</v>
      </c>
      <c r="BC191" s="227" t="e">
        <f aca="false">I191-BW191</f>
        <v>#VALUE!</v>
      </c>
      <c r="BD191" s="93" t="e">
        <f aca="false">N191-BX191</f>
        <v>#VALUE!</v>
      </c>
      <c r="BE191" s="93" t="e">
        <f aca="false">O191-BY191</f>
        <v>#VALUE!</v>
      </c>
      <c r="BF191" s="93" t="e">
        <f aca="false">xSPRDOPT($BW191,$BV191,$CG191,0,$BY191,$BX191,$BZ191,$AJ191,1,4)*$CB191</f>
        <v>#NAME?</v>
      </c>
      <c r="BG191" s="93" t="e">
        <f aca="false">xSPRDOPT($BW191,$BV191,$CG191,0,$BY191,$BX191,$BZ191,$AJ191,1,3)*$CB191</f>
        <v>#NAME?</v>
      </c>
      <c r="BH191" s="93" t="e">
        <f aca="false">IF(OR(BF191&lt;&gt;0,BG191&lt;&gt;0),xSPRDOPT($BW191,$BV191,$CG191,0,$BY191,$BX191,$BZ191,$AJ191,1,12)*$CB191,0)</f>
        <v>#NAME?</v>
      </c>
      <c r="BI191" s="93" t="e">
        <f aca="false">xSPRDOPT($BW191,$BV191,$CG191,2*LN(1+CA191/2),$BY191,$BX191,$BZ191,$AJ191,1,9)</f>
        <v>#NAME?</v>
      </c>
      <c r="BJ191" s="93" t="e">
        <f aca="false">xSPRDOPT($BW191,$BV191,$CG191,0,$BY191,$BX191,$BZ191,$AJ191,1,6)*$CB191</f>
        <v>#NAME?</v>
      </c>
      <c r="BK191" s="93" t="e">
        <f aca="false">xSPRDOPT($BW191,$BV191,$CG191,0,$BY191,$BX191,$BZ191,$AJ191,1,5)*$CB191</f>
        <v>#NAME?</v>
      </c>
      <c r="BL191" s="93" t="e">
        <f aca="false">xSPRDOPT(BW191,BV191,CG191,0,BY191,BX191,BZ191,AJ191,1,2)*CB191</f>
        <v>#NAME?</v>
      </c>
      <c r="BM191" s="93" t="e">
        <f aca="false">xSPRDOPT(BW191,BV191,CG191,0,BY191,BX191,BZ191,AJ191,1,1)*CB191</f>
        <v>#NAME?</v>
      </c>
      <c r="BN191" s="93" t="e">
        <f aca="false">IF(AH191&lt;&gt;0,xSPRDOPT($BW191,$BV191,$CG191,2*LN(1+CA191/2),$BY191,$BX191,$BZ191,$AJ191,1,8)+(AJ191/365.25)*CH191/AH191,0)</f>
        <v>#VALUE!</v>
      </c>
      <c r="BO191" s="93" t="e">
        <f aca="false">xSPRDOPT($BW191,$BV191,$CG191,0,$BY191,$BX191,$BZ191,$AJ191,1,0)</f>
        <v>#NAME?</v>
      </c>
      <c r="BP191" s="93"/>
      <c r="BQ191" s="93"/>
      <c r="BR191" s="93"/>
      <c r="BS191" s="101" t="e">
        <f aca="false">G191*AF191*AH191</f>
        <v>#VALUE!</v>
      </c>
      <c r="BV191" s="230" t="n">
        <v>4.40214035809837</v>
      </c>
      <c r="BW191" s="92" t="n">
        <v>4.4155</v>
      </c>
      <c r="BX191" s="93" t="n">
        <v>0.628251079270582</v>
      </c>
      <c r="BY191" s="93" t="n">
        <v>0.621945092170055</v>
      </c>
      <c r="BZ191" s="93" t="n">
        <v>0.99287864325662</v>
      </c>
      <c r="CA191" s="93" t="n">
        <v>0.068263969545907</v>
      </c>
      <c r="CB191" s="93" t="n">
        <v>0.987217950295506</v>
      </c>
      <c r="CC191" s="227" t="n">
        <v>-0.03</v>
      </c>
      <c r="CD191" s="227" t="n">
        <v>0.06</v>
      </c>
      <c r="CE191" s="227" t="n">
        <v>0.175</v>
      </c>
      <c r="CF191" s="227" t="n">
        <v>-0.0075</v>
      </c>
      <c r="CG191" s="227" t="n">
        <v>0.0192</v>
      </c>
      <c r="CH191" s="227" t="n">
        <v>3.06531173566755</v>
      </c>
      <c r="CI191" s="82" t="n">
        <v>4.248</v>
      </c>
    </row>
    <row r="192" customFormat="false" ht="12.75" hidden="false" customHeight="false" outlineLevel="0" collapsed="false">
      <c r="D192" s="83" t="e">
        <f aca="false">D191+AH191</f>
        <v>#VALUE!</v>
      </c>
      <c r="F192" s="84" t="e">
        <f aca="false">VLOOKUP(AG192,$AL$4:$AS$15,2)</f>
        <v>#VALUE!</v>
      </c>
      <c r="G192" s="84" t="e">
        <f aca="false">F192*$AU192</f>
        <v>#VALUE!</v>
      </c>
      <c r="H192" s="85" t="e">
        <f aca="false">(AL192+AM192+AN192)/(1-(AR192))</f>
        <v>#VALUE!</v>
      </c>
      <c r="I192" s="85" t="e">
        <f aca="false">(AL192+AO192+AP192)</f>
        <v>#VALUE!</v>
      </c>
      <c r="K192" s="85" t="e">
        <f aca="false">MAX(((I192-H192)-AQ192)*AH192*AU192,0)</f>
        <v>#VALUE!</v>
      </c>
      <c r="L192" s="220" t="e">
        <f aca="false">MAX(Q192-K192,0)</f>
        <v>#VALUE!</v>
      </c>
      <c r="M192" s="86"/>
      <c r="N192" s="231" t="e">
        <f aca="false">SQRT(($AX192^2*$AE192+$AW192^2*$AI192)/($AE192+$AI192))</f>
        <v>#VALUE!</v>
      </c>
      <c r="O192" s="231" t="e">
        <f aca="false">SQRT(($AY192^2*$AE192+$AW192^2*$AI192)/($AE192+$AI192))</f>
        <v>#VALUE!</v>
      </c>
      <c r="P192" s="94" t="e">
        <f aca="false">(VLOOKUP(AI192,CorrelationTwo,2)*(AW192^2)*AI192+VLOOKUP(D192,CorrelationOne,$AK$9)*AX192*AY192*AE192)/((AI192+AE192)*O192*N192)</f>
        <v>#VALUE!</v>
      </c>
      <c r="Q192" s="220" t="e">
        <f aca="false">xSPRDOPT(I192,H192,AQ192,0,O192,N192,P192,D192-$G$5,1,0)*AH192*AU192</f>
        <v>#VALUE!</v>
      </c>
      <c r="R192" s="223"/>
      <c r="S192" s="87" t="e">
        <f aca="false">xSPRDOPT(I192,H192,AQ192,AT192,O192,N192,P192,D192-$G$5,1,2)*AF192*F192*AH192</f>
        <v>#VALUE!</v>
      </c>
      <c r="T192" s="87" t="e">
        <f aca="false">xSPRDOPT(I192,H192,AQ192,AT192,O192,N192,P192,D192-$G$5,1,1)*AF192*F192*AH192</f>
        <v>#VALUE!</v>
      </c>
      <c r="U192" s="220"/>
      <c r="V192" s="224" t="e">
        <f aca="false">VLOOKUP($AG192,$AL$4:$AS$15,8)*AH192*AU192</f>
        <v>#VALUE!</v>
      </c>
      <c r="W192" s="224"/>
      <c r="X192" s="225" t="e">
        <f aca="false">((BM192*BC192)+(BL192*BB192))*AH192*F192</f>
        <v>#VALUE!</v>
      </c>
      <c r="Y192" s="225" t="e">
        <f aca="false">($F192*$AH192)*((($BG192/2)*($BC192)^2)+(($BF192/2)*($BB192)^2)+($BH192*$BC192*$BB192))</f>
        <v>#VALUE!</v>
      </c>
      <c r="Z192" s="225" t="e">
        <f aca="false">($BI192*$F192*$AH192*($G$5-$BV$5))/365.25</f>
        <v>#VALUE!</v>
      </c>
      <c r="AA192" s="225" t="e">
        <f aca="false">(($BK192*$BE192)+($BJ192*$BD192))*$F192*$AH192*$AF192</f>
        <v>#VALUE!</v>
      </c>
      <c r="AB192" s="225" t="e">
        <f aca="false">BN192*(AT192-CA192)*F192*AH192</f>
        <v>#VALUE!</v>
      </c>
      <c r="AC192" s="225" t="e">
        <f aca="false">BO192*CB192*F192*AH192*CA192*($G$5-$BV$5)/365.25</f>
        <v>#NAME?</v>
      </c>
      <c r="AE192" s="101" t="n">
        <v>15</v>
      </c>
      <c r="AF192" s="101" t="e">
        <f aca="false">IF(AND(D192&gt;=$G$7,D192&lt;=$G$8),1,0)</f>
        <v>#VALUE!</v>
      </c>
      <c r="AG192" s="101" t="e">
        <f aca="false">MONTH(D192)</f>
        <v>#VALUE!</v>
      </c>
      <c r="AH192" s="101" t="e">
        <f aca="false">(EOMONTH(D192,0)-EOMONTH(D192-DAY(D192),0))*AF192</f>
        <v>#VALUE!</v>
      </c>
      <c r="AI192" s="101" t="e">
        <f aca="false">AI191+AH191</f>
        <v>#VALUE!</v>
      </c>
      <c r="AJ192" s="101" t="e">
        <f aca="false">D192-$BV$5</f>
        <v>#VALUE!</v>
      </c>
      <c r="AK192" s="226" t="e">
        <f aca="false">((AL192+AM192+AN192)/(1-0.03))-(AL192+AM192+AN192)</f>
        <v>#VALUE!</v>
      </c>
      <c r="AL192" s="92" t="e">
        <f aca="false">VLOOKUP($D192,CurveTbl,$AK$4)</f>
        <v>#VALUE!</v>
      </c>
      <c r="AM192" s="227" t="e">
        <f aca="false">VLOOKUP($D192,CurveTbl,$AH$3)</f>
        <v>#VALUE!</v>
      </c>
      <c r="AN192" s="227" t="e">
        <f aca="false">VLOOKUP($D192,CurveTbl,$AH$4)+VLOOKUP($AG192,$AL$3:$AS$15,6)</f>
        <v>#VALUE!</v>
      </c>
      <c r="AO192" s="228" t="e">
        <f aca="false">VLOOKUP($D192,CurveTbl,$AH$5)</f>
        <v>#VALUE!</v>
      </c>
      <c r="AP192" s="227" t="e">
        <f aca="false">VLOOKUP($D192,CurveTbl,$AH$6)+VLOOKUP($AG192,$AL$3:$AS$15,7)</f>
        <v>#VALUE!</v>
      </c>
      <c r="AQ192" s="92" t="e">
        <f aca="false">VLOOKUP($AG192,$AL$4:$AS$15,3)+VLOOKUP($AG192,$AL$4:$AS$15,5)+($AH$10*VLOOKUP(D192,GRITable,2))</f>
        <v>#VALUE!</v>
      </c>
      <c r="AR192" s="93" t="e">
        <f aca="false">VLOOKUP($AG192,$AL$4:$AS$15,4)</f>
        <v>#VALUE!</v>
      </c>
      <c r="AS192" s="92" t="e">
        <f aca="false">(AL192+AM192+AN192)*AR192/(1-AR192)</f>
        <v>#VALUE!</v>
      </c>
      <c r="AT192" s="93" t="e">
        <f aca="false">VLOOKUP(D192,CurveTbl,$AK$6)</f>
        <v>#VALUE!</v>
      </c>
      <c r="AU192" s="93" t="e">
        <f aca="false">(1+$AT192/2)^(-2*($D192-$G$5)/365.25)*$AF192</f>
        <v>#VALUE!</v>
      </c>
      <c r="AV192" s="91" t="e">
        <f aca="false">ROUND(G192*AR192,0)</f>
        <v>#VALUE!</v>
      </c>
      <c r="AW192" s="93" t="e">
        <f aca="false">VLOOKUP($D192,CurveTbl,$AK$8)</f>
        <v>#VALUE!</v>
      </c>
      <c r="AX192" s="93" t="e">
        <f aca="false">VLOOKUP($D192,CurveTbl,$AH$7)</f>
        <v>#VALUE!</v>
      </c>
      <c r="AY192" s="93" t="e">
        <f aca="false">VLOOKUP($D192,CurveTbl,$AH$8)</f>
        <v>#VALUE!</v>
      </c>
      <c r="AZ192" s="93"/>
      <c r="BA192" s="229"/>
      <c r="BB192" s="227" t="e">
        <f aca="false">$H192-$BV192</f>
        <v>#VALUE!</v>
      </c>
      <c r="BC192" s="227" t="e">
        <f aca="false">I192-BW192</f>
        <v>#VALUE!</v>
      </c>
      <c r="BD192" s="93" t="e">
        <f aca="false">N192-BX192</f>
        <v>#VALUE!</v>
      </c>
      <c r="BE192" s="93" t="e">
        <f aca="false">O192-BY192</f>
        <v>#VALUE!</v>
      </c>
      <c r="BF192" s="93" t="e">
        <f aca="false">xSPRDOPT($BW192,$BV192,$CG192,0,$BY192,$BX192,$BZ192,$AJ192,1,4)*$CB192</f>
        <v>#NAME?</v>
      </c>
      <c r="BG192" s="93" t="e">
        <f aca="false">xSPRDOPT($BW192,$BV192,$CG192,0,$BY192,$BX192,$BZ192,$AJ192,1,3)*$CB192</f>
        <v>#NAME?</v>
      </c>
      <c r="BH192" s="93" t="e">
        <f aca="false">IF(OR(BF192&lt;&gt;0,BG192&lt;&gt;0),xSPRDOPT($BW192,$BV192,$CG192,0,$BY192,$BX192,$BZ192,$AJ192,1,12)*$CB192,0)</f>
        <v>#NAME?</v>
      </c>
      <c r="BI192" s="93" t="e">
        <f aca="false">xSPRDOPT($BW192,$BV192,$CG192,2*LN(1+CA192/2),$BY192,$BX192,$BZ192,$AJ192,1,9)</f>
        <v>#NAME?</v>
      </c>
      <c r="BJ192" s="93" t="e">
        <f aca="false">xSPRDOPT($BW192,$BV192,$CG192,0,$BY192,$BX192,$BZ192,$AJ192,1,6)*$CB192</f>
        <v>#NAME?</v>
      </c>
      <c r="BK192" s="93" t="e">
        <f aca="false">xSPRDOPT($BW192,$BV192,$CG192,0,$BY192,$BX192,$BZ192,$AJ192,1,5)*$CB192</f>
        <v>#NAME?</v>
      </c>
      <c r="BL192" s="93" t="e">
        <f aca="false">xSPRDOPT(BW192,BV192,CG192,0,BY192,BX192,BZ192,AJ192,1,2)*CB192</f>
        <v>#NAME?</v>
      </c>
      <c r="BM192" s="93" t="e">
        <f aca="false">xSPRDOPT(BW192,BV192,CG192,0,BY192,BX192,BZ192,AJ192,1,1)*CB192</f>
        <v>#NAME?</v>
      </c>
      <c r="BN192" s="93" t="e">
        <f aca="false">IF(AH192&lt;&gt;0,xSPRDOPT($BW192,$BV192,$CG192,2*LN(1+CA192/2),$BY192,$BX192,$BZ192,$AJ192,1,8)+(AJ192/365.25)*CH192/AH192,0)</f>
        <v>#VALUE!</v>
      </c>
      <c r="BO192" s="93" t="e">
        <f aca="false">xSPRDOPT($BW192,$BV192,$CG192,0,$BY192,$BX192,$BZ192,$AJ192,1,0)</f>
        <v>#NAME?</v>
      </c>
      <c r="BP192" s="93"/>
      <c r="BQ192" s="93"/>
      <c r="BR192" s="93"/>
      <c r="BS192" s="101" t="e">
        <f aca="false">G192*AF192*AH192</f>
        <v>#VALUE!</v>
      </c>
      <c r="BV192" s="230" t="n">
        <v>4.40214035809837</v>
      </c>
      <c r="BW192" s="92" t="n">
        <v>4.4155</v>
      </c>
      <c r="BX192" s="93" t="n">
        <v>0.628251079270582</v>
      </c>
      <c r="BY192" s="93" t="n">
        <v>0.621945092170055</v>
      </c>
      <c r="BZ192" s="93" t="n">
        <v>0.99287864325662</v>
      </c>
      <c r="CA192" s="93" t="n">
        <v>0.068263969545907</v>
      </c>
      <c r="CB192" s="93" t="n">
        <v>0.987217950295506</v>
      </c>
      <c r="CC192" s="227" t="n">
        <v>-0.03</v>
      </c>
      <c r="CD192" s="227" t="n">
        <v>0.06</v>
      </c>
      <c r="CE192" s="227" t="n">
        <v>0.175</v>
      </c>
      <c r="CF192" s="227" t="n">
        <v>-0.0075</v>
      </c>
      <c r="CG192" s="227" t="n">
        <v>0.0192</v>
      </c>
      <c r="CH192" s="227" t="n">
        <v>3.06531173566755</v>
      </c>
      <c r="CI192" s="82" t="n">
        <v>4.248</v>
      </c>
    </row>
    <row r="193" customFormat="false" ht="12.75" hidden="false" customHeight="false" outlineLevel="0" collapsed="false">
      <c r="D193" s="83" t="e">
        <f aca="false">D192+AH192</f>
        <v>#VALUE!</v>
      </c>
      <c r="F193" s="84" t="e">
        <f aca="false">VLOOKUP(AG193,$AL$4:$AS$15,2)</f>
        <v>#VALUE!</v>
      </c>
      <c r="G193" s="84" t="e">
        <f aca="false">F193*$AU193</f>
        <v>#VALUE!</v>
      </c>
      <c r="H193" s="85" t="e">
        <f aca="false">(AL193+AM193+AN193)/(1-(AR193))</f>
        <v>#VALUE!</v>
      </c>
      <c r="I193" s="85" t="e">
        <f aca="false">(AL193+AO193+AP193)</f>
        <v>#VALUE!</v>
      </c>
      <c r="K193" s="85" t="e">
        <f aca="false">MAX(((I193-H193)-AQ193)*AH193*AU193,0)</f>
        <v>#VALUE!</v>
      </c>
      <c r="L193" s="220" t="e">
        <f aca="false">MAX(Q193-K193,0)</f>
        <v>#VALUE!</v>
      </c>
      <c r="M193" s="86"/>
      <c r="N193" s="231" t="e">
        <f aca="false">SQRT(($AX193^2*$AE193+$AW193^2*$AI193)/($AE193+$AI193))</f>
        <v>#VALUE!</v>
      </c>
      <c r="O193" s="231" t="e">
        <f aca="false">SQRT(($AY193^2*$AE193+$AW193^2*$AI193)/($AE193+$AI193))</f>
        <v>#VALUE!</v>
      </c>
      <c r="P193" s="94" t="e">
        <f aca="false">(VLOOKUP(AI193,CorrelationTwo,2)*(AW193^2)*AI193+VLOOKUP(D193,CorrelationOne,$AK$9)*AX193*AY193*AE193)/((AI193+AE193)*O193*N193)</f>
        <v>#VALUE!</v>
      </c>
      <c r="Q193" s="220" t="e">
        <f aca="false">xSPRDOPT(I193,H193,AQ193,0,O193,N193,P193,D193-$G$5,1,0)*AH193*AU193</f>
        <v>#VALUE!</v>
      </c>
      <c r="R193" s="223"/>
      <c r="S193" s="87" t="e">
        <f aca="false">xSPRDOPT(I193,H193,AQ193,AT193,O193,N193,P193,D193-$G$5,1,2)*AF193*F193*AH193</f>
        <v>#VALUE!</v>
      </c>
      <c r="T193" s="87" t="e">
        <f aca="false">xSPRDOPT(I193,H193,AQ193,AT193,O193,N193,P193,D193-$G$5,1,1)*AF193*F193*AH193</f>
        <v>#VALUE!</v>
      </c>
      <c r="U193" s="220"/>
      <c r="V193" s="224" t="e">
        <f aca="false">VLOOKUP($AG193,$AL$4:$AS$15,8)*AH193*AU193</f>
        <v>#VALUE!</v>
      </c>
      <c r="W193" s="224"/>
      <c r="X193" s="225" t="e">
        <f aca="false">((BM193*BC193)+(BL193*BB193))*AH193*F193</f>
        <v>#VALUE!</v>
      </c>
      <c r="Y193" s="225" t="e">
        <f aca="false">($F193*$AH193)*((($BG193/2)*($BC193)^2)+(($BF193/2)*($BB193)^2)+($BH193*$BC193*$BB193))</f>
        <v>#VALUE!</v>
      </c>
      <c r="Z193" s="225" t="e">
        <f aca="false">($BI193*$F193*$AH193*($G$5-$BV$5))/365.25</f>
        <v>#VALUE!</v>
      </c>
      <c r="AA193" s="225" t="e">
        <f aca="false">(($BK193*$BE193)+($BJ193*$BD193))*$F193*$AH193*$AF193</f>
        <v>#VALUE!</v>
      </c>
      <c r="AB193" s="225" t="e">
        <f aca="false">BN193*(AT193-CA193)*F193*AH193</f>
        <v>#VALUE!</v>
      </c>
      <c r="AC193" s="225" t="e">
        <f aca="false">BO193*CB193*F193*AH193*CA193*($G$5-$BV$5)/365.25</f>
        <v>#NAME?</v>
      </c>
      <c r="AE193" s="101" t="n">
        <v>15</v>
      </c>
      <c r="AF193" s="101" t="e">
        <f aca="false">IF(AND(D193&gt;=$G$7,D193&lt;=$G$8),1,0)</f>
        <v>#VALUE!</v>
      </c>
      <c r="AG193" s="101" t="e">
        <f aca="false">MONTH(D193)</f>
        <v>#VALUE!</v>
      </c>
      <c r="AH193" s="101" t="e">
        <f aca="false">(EOMONTH(D193,0)-EOMONTH(D193-DAY(D193),0))*AF193</f>
        <v>#VALUE!</v>
      </c>
      <c r="AI193" s="101" t="e">
        <f aca="false">AI192+AH192</f>
        <v>#VALUE!</v>
      </c>
      <c r="AJ193" s="101" t="e">
        <f aca="false">D193-$BV$5</f>
        <v>#VALUE!</v>
      </c>
      <c r="AK193" s="226" t="e">
        <f aca="false">((AL193+AM193+AN193)/(1-0.03))-(AL193+AM193+AN193)</f>
        <v>#VALUE!</v>
      </c>
      <c r="AL193" s="92" t="e">
        <f aca="false">VLOOKUP($D193,CurveTbl,$AK$4)</f>
        <v>#VALUE!</v>
      </c>
      <c r="AM193" s="227" t="e">
        <f aca="false">VLOOKUP($D193,CurveTbl,$AH$3)</f>
        <v>#VALUE!</v>
      </c>
      <c r="AN193" s="227" t="e">
        <f aca="false">VLOOKUP($D193,CurveTbl,$AH$4)+VLOOKUP($AG193,$AL$3:$AS$15,6)</f>
        <v>#VALUE!</v>
      </c>
      <c r="AO193" s="228" t="e">
        <f aca="false">VLOOKUP($D193,CurveTbl,$AH$5)</f>
        <v>#VALUE!</v>
      </c>
      <c r="AP193" s="227" t="e">
        <f aca="false">VLOOKUP($D193,CurveTbl,$AH$6)+VLOOKUP($AG193,$AL$3:$AS$15,7)</f>
        <v>#VALUE!</v>
      </c>
      <c r="AQ193" s="92" t="e">
        <f aca="false">VLOOKUP($AG193,$AL$4:$AS$15,3)+VLOOKUP($AG193,$AL$4:$AS$15,5)+($AH$10*VLOOKUP(D193,GRITable,2))</f>
        <v>#VALUE!</v>
      </c>
      <c r="AR193" s="93" t="e">
        <f aca="false">VLOOKUP($AG193,$AL$4:$AS$15,4)</f>
        <v>#VALUE!</v>
      </c>
      <c r="AS193" s="92" t="e">
        <f aca="false">(AL193+AM193+AN193)*AR193/(1-AR193)</f>
        <v>#VALUE!</v>
      </c>
      <c r="AT193" s="93" t="e">
        <f aca="false">VLOOKUP(D193,CurveTbl,$AK$6)</f>
        <v>#VALUE!</v>
      </c>
      <c r="AU193" s="93" t="e">
        <f aca="false">(1+$AT193/2)^(-2*($D193-$G$5)/365.25)*$AF193</f>
        <v>#VALUE!</v>
      </c>
      <c r="AV193" s="91" t="e">
        <f aca="false">ROUND(G193*AR193,0)</f>
        <v>#VALUE!</v>
      </c>
      <c r="AW193" s="93" t="e">
        <f aca="false">VLOOKUP($D193,CurveTbl,$AK$8)</f>
        <v>#VALUE!</v>
      </c>
      <c r="AX193" s="93" t="e">
        <f aca="false">VLOOKUP($D193,CurveTbl,$AH$7)</f>
        <v>#VALUE!</v>
      </c>
      <c r="AY193" s="93" t="e">
        <f aca="false">VLOOKUP($D193,CurveTbl,$AH$8)</f>
        <v>#VALUE!</v>
      </c>
      <c r="AZ193" s="93"/>
      <c r="BA193" s="229"/>
      <c r="BB193" s="227" t="e">
        <f aca="false">$H193-$BV193</f>
        <v>#VALUE!</v>
      </c>
      <c r="BC193" s="227" t="e">
        <f aca="false">I193-BW193</f>
        <v>#VALUE!</v>
      </c>
      <c r="BD193" s="93" t="e">
        <f aca="false">N193-BX193</f>
        <v>#VALUE!</v>
      </c>
      <c r="BE193" s="93" t="e">
        <f aca="false">O193-BY193</f>
        <v>#VALUE!</v>
      </c>
      <c r="BF193" s="93" t="e">
        <f aca="false">xSPRDOPT($BW193,$BV193,$CG193,0,$BY193,$BX193,$BZ193,$AJ193,1,4)*$CB193</f>
        <v>#NAME?</v>
      </c>
      <c r="BG193" s="93" t="e">
        <f aca="false">xSPRDOPT($BW193,$BV193,$CG193,0,$BY193,$BX193,$BZ193,$AJ193,1,3)*$CB193</f>
        <v>#NAME?</v>
      </c>
      <c r="BH193" s="93" t="e">
        <f aca="false">IF(OR(BF193&lt;&gt;0,BG193&lt;&gt;0),xSPRDOPT($BW193,$BV193,$CG193,0,$BY193,$BX193,$BZ193,$AJ193,1,12)*$CB193,0)</f>
        <v>#NAME?</v>
      </c>
      <c r="BI193" s="93" t="e">
        <f aca="false">xSPRDOPT($BW193,$BV193,$CG193,2*LN(1+CA193/2),$BY193,$BX193,$BZ193,$AJ193,1,9)</f>
        <v>#NAME?</v>
      </c>
      <c r="BJ193" s="93" t="e">
        <f aca="false">xSPRDOPT($BW193,$BV193,$CG193,0,$BY193,$BX193,$BZ193,$AJ193,1,6)*$CB193</f>
        <v>#NAME?</v>
      </c>
      <c r="BK193" s="93" t="e">
        <f aca="false">xSPRDOPT($BW193,$BV193,$CG193,0,$BY193,$BX193,$BZ193,$AJ193,1,5)*$CB193</f>
        <v>#NAME?</v>
      </c>
      <c r="BL193" s="93" t="e">
        <f aca="false">xSPRDOPT(BW193,BV193,CG193,0,BY193,BX193,BZ193,AJ193,1,2)*CB193</f>
        <v>#NAME?</v>
      </c>
      <c r="BM193" s="93" t="e">
        <f aca="false">xSPRDOPT(BW193,BV193,CG193,0,BY193,BX193,BZ193,AJ193,1,1)*CB193</f>
        <v>#NAME?</v>
      </c>
      <c r="BN193" s="93" t="e">
        <f aca="false">IF(AH193&lt;&gt;0,xSPRDOPT($BW193,$BV193,$CG193,2*LN(1+CA193/2),$BY193,$BX193,$BZ193,$AJ193,1,8)+(AJ193/365.25)*CH193/AH193,0)</f>
        <v>#VALUE!</v>
      </c>
      <c r="BO193" s="93" t="e">
        <f aca="false">xSPRDOPT($BW193,$BV193,$CG193,0,$BY193,$BX193,$BZ193,$AJ193,1,0)</f>
        <v>#NAME?</v>
      </c>
      <c r="BP193" s="93"/>
      <c r="BQ193" s="93"/>
      <c r="BR193" s="93"/>
      <c r="BS193" s="101" t="e">
        <f aca="false">G193*AF193*AH193</f>
        <v>#VALUE!</v>
      </c>
      <c r="BV193" s="230" t="n">
        <v>4.40214035809837</v>
      </c>
      <c r="BW193" s="92" t="n">
        <v>4.4155</v>
      </c>
      <c r="BX193" s="93" t="n">
        <v>0.628251079270582</v>
      </c>
      <c r="BY193" s="93" t="n">
        <v>0.621945092170055</v>
      </c>
      <c r="BZ193" s="93" t="n">
        <v>0.99287864325662</v>
      </c>
      <c r="CA193" s="93" t="n">
        <v>0.068263969545907</v>
      </c>
      <c r="CB193" s="93" t="n">
        <v>0.987217950295506</v>
      </c>
      <c r="CC193" s="227" t="n">
        <v>-0.03</v>
      </c>
      <c r="CD193" s="227" t="n">
        <v>0.06</v>
      </c>
      <c r="CE193" s="227" t="n">
        <v>0.175</v>
      </c>
      <c r="CF193" s="227" t="n">
        <v>-0.0075</v>
      </c>
      <c r="CG193" s="227" t="n">
        <v>0.0192</v>
      </c>
      <c r="CH193" s="227" t="n">
        <v>3.06531173566755</v>
      </c>
      <c r="CI193" s="82" t="n">
        <v>4.248</v>
      </c>
    </row>
    <row r="194" customFormat="false" ht="12.75" hidden="false" customHeight="false" outlineLevel="0" collapsed="false">
      <c r="D194" s="83" t="e">
        <f aca="false">D193+AH193</f>
        <v>#VALUE!</v>
      </c>
      <c r="F194" s="84" t="e">
        <f aca="false">VLOOKUP(AG194,$AL$4:$AS$15,2)</f>
        <v>#VALUE!</v>
      </c>
      <c r="G194" s="84" t="e">
        <f aca="false">F194*$AU194</f>
        <v>#VALUE!</v>
      </c>
      <c r="H194" s="85" t="e">
        <f aca="false">(AL194+AM194+AN194)/(1-(AR194))</f>
        <v>#VALUE!</v>
      </c>
      <c r="I194" s="85" t="e">
        <f aca="false">(AL194+AO194+AP194)</f>
        <v>#VALUE!</v>
      </c>
      <c r="K194" s="85" t="e">
        <f aca="false">MAX(((I194-H194)-AQ194)*AH194*AU194,0)</f>
        <v>#VALUE!</v>
      </c>
      <c r="L194" s="220" t="e">
        <f aca="false">MAX(Q194-K194,0)</f>
        <v>#VALUE!</v>
      </c>
      <c r="M194" s="86"/>
      <c r="N194" s="231" t="e">
        <f aca="false">SQRT(($AX194^2*$AE194+$AW194^2*$AI194)/($AE194+$AI194))</f>
        <v>#VALUE!</v>
      </c>
      <c r="O194" s="231" t="e">
        <f aca="false">SQRT(($AY194^2*$AE194+$AW194^2*$AI194)/($AE194+$AI194))</f>
        <v>#VALUE!</v>
      </c>
      <c r="P194" s="94" t="e">
        <f aca="false">(VLOOKUP(AI194,CorrelationTwo,2)*(AW194^2)*AI194+VLOOKUP(D194,CorrelationOne,$AK$9)*AX194*AY194*AE194)/((AI194+AE194)*O194*N194)</f>
        <v>#VALUE!</v>
      </c>
      <c r="Q194" s="220" t="e">
        <f aca="false">xSPRDOPT(I194,H194,AQ194,0,O194,N194,P194,D194-$G$5,1,0)*AH194*AU194</f>
        <v>#VALUE!</v>
      </c>
      <c r="R194" s="223"/>
      <c r="S194" s="87" t="e">
        <f aca="false">xSPRDOPT(I194,H194,AQ194,AT194,O194,N194,P194,D194-$G$5,1,2)*AF194*F194*AH194</f>
        <v>#VALUE!</v>
      </c>
      <c r="T194" s="87" t="e">
        <f aca="false">xSPRDOPT(I194,H194,AQ194,AT194,O194,N194,P194,D194-$G$5,1,1)*AF194*F194*AH194</f>
        <v>#VALUE!</v>
      </c>
      <c r="U194" s="220"/>
      <c r="V194" s="224" t="e">
        <f aca="false">VLOOKUP($AG194,$AL$4:$AS$15,8)*AH194*AU194</f>
        <v>#VALUE!</v>
      </c>
      <c r="W194" s="224"/>
      <c r="X194" s="225" t="e">
        <f aca="false">((BM194*BC194)+(BL194*BB194))*AH194*F194</f>
        <v>#VALUE!</v>
      </c>
      <c r="Y194" s="225" t="e">
        <f aca="false">($F194*$AH194)*((($BG194/2)*($BC194)^2)+(($BF194/2)*($BB194)^2)+($BH194*$BC194*$BB194))</f>
        <v>#VALUE!</v>
      </c>
      <c r="Z194" s="225" t="e">
        <f aca="false">($BI194*$F194*$AH194*($G$5-$BV$5))/365.25</f>
        <v>#VALUE!</v>
      </c>
      <c r="AA194" s="225" t="e">
        <f aca="false">(($BK194*$BE194)+($BJ194*$BD194))*$F194*$AH194*$AF194</f>
        <v>#VALUE!</v>
      </c>
      <c r="AB194" s="225" t="e">
        <f aca="false">BN194*(AT194-CA194)*F194*AH194</f>
        <v>#VALUE!</v>
      </c>
      <c r="AC194" s="225" t="e">
        <f aca="false">BO194*CB194*F194*AH194*CA194*($G$5-$BV$5)/365.25</f>
        <v>#NAME?</v>
      </c>
      <c r="AE194" s="101" t="n">
        <v>15</v>
      </c>
      <c r="AF194" s="101" t="e">
        <f aca="false">IF(AND(D194&gt;=$G$7,D194&lt;=$G$8),1,0)</f>
        <v>#VALUE!</v>
      </c>
      <c r="AG194" s="101" t="e">
        <f aca="false">MONTH(D194)</f>
        <v>#VALUE!</v>
      </c>
      <c r="AH194" s="101" t="e">
        <f aca="false">(EOMONTH(D194,0)-EOMONTH(D194-DAY(D194),0))*AF194</f>
        <v>#VALUE!</v>
      </c>
      <c r="AI194" s="101" t="e">
        <f aca="false">AI193+AH193</f>
        <v>#VALUE!</v>
      </c>
      <c r="AJ194" s="101" t="e">
        <f aca="false">D194-$BV$5</f>
        <v>#VALUE!</v>
      </c>
      <c r="AK194" s="226" t="e">
        <f aca="false">((AL194+AM194+AN194)/(1-0.03))-(AL194+AM194+AN194)</f>
        <v>#VALUE!</v>
      </c>
      <c r="AL194" s="92" t="e">
        <f aca="false">VLOOKUP($D194,CurveTbl,$AK$4)</f>
        <v>#VALUE!</v>
      </c>
      <c r="AM194" s="227" t="e">
        <f aca="false">VLOOKUP($D194,CurveTbl,$AH$3)</f>
        <v>#VALUE!</v>
      </c>
      <c r="AN194" s="227" t="e">
        <f aca="false">VLOOKUP($D194,CurveTbl,$AH$4)+VLOOKUP($AG194,$AL$3:$AS$15,6)</f>
        <v>#VALUE!</v>
      </c>
      <c r="AO194" s="228" t="e">
        <f aca="false">VLOOKUP($D194,CurveTbl,$AH$5)</f>
        <v>#VALUE!</v>
      </c>
      <c r="AP194" s="227" t="e">
        <f aca="false">VLOOKUP($D194,CurveTbl,$AH$6)+VLOOKUP($AG194,$AL$3:$AS$15,7)</f>
        <v>#VALUE!</v>
      </c>
      <c r="AQ194" s="92" t="e">
        <f aca="false">VLOOKUP($AG194,$AL$4:$AS$15,3)+VLOOKUP($AG194,$AL$4:$AS$15,5)+($AH$10*VLOOKUP(D194,GRITable,2))</f>
        <v>#VALUE!</v>
      </c>
      <c r="AR194" s="93" t="e">
        <f aca="false">VLOOKUP($AG194,$AL$4:$AS$15,4)</f>
        <v>#VALUE!</v>
      </c>
      <c r="AS194" s="92" t="e">
        <f aca="false">(AL194+AM194+AN194)*AR194/(1-AR194)</f>
        <v>#VALUE!</v>
      </c>
      <c r="AT194" s="93" t="e">
        <f aca="false">VLOOKUP(D194,CurveTbl,$AK$6)</f>
        <v>#VALUE!</v>
      </c>
      <c r="AU194" s="93" t="e">
        <f aca="false">(1+$AT194/2)^(-2*($D194-$G$5)/365.25)*$AF194</f>
        <v>#VALUE!</v>
      </c>
      <c r="AV194" s="91" t="e">
        <f aca="false">ROUND(G194*AR194,0)</f>
        <v>#VALUE!</v>
      </c>
      <c r="AW194" s="93" t="e">
        <f aca="false">VLOOKUP($D194,CurveTbl,$AK$8)</f>
        <v>#VALUE!</v>
      </c>
      <c r="AX194" s="93" t="e">
        <f aca="false">VLOOKUP($D194,CurveTbl,$AH$7)</f>
        <v>#VALUE!</v>
      </c>
      <c r="AY194" s="93" t="e">
        <f aca="false">VLOOKUP($D194,CurveTbl,$AH$8)</f>
        <v>#VALUE!</v>
      </c>
      <c r="AZ194" s="93"/>
      <c r="BA194" s="229"/>
      <c r="BB194" s="227" t="e">
        <f aca="false">$H194-$BV194</f>
        <v>#VALUE!</v>
      </c>
      <c r="BC194" s="227" t="e">
        <f aca="false">I194-BW194</f>
        <v>#VALUE!</v>
      </c>
      <c r="BD194" s="93" t="e">
        <f aca="false">N194-BX194</f>
        <v>#VALUE!</v>
      </c>
      <c r="BE194" s="93" t="e">
        <f aca="false">O194-BY194</f>
        <v>#VALUE!</v>
      </c>
      <c r="BF194" s="93" t="e">
        <f aca="false">xSPRDOPT($BW194,$BV194,$CG194,0,$BY194,$BX194,$BZ194,$AJ194,1,4)*$CB194</f>
        <v>#NAME?</v>
      </c>
      <c r="BG194" s="93" t="e">
        <f aca="false">xSPRDOPT($BW194,$BV194,$CG194,0,$BY194,$BX194,$BZ194,$AJ194,1,3)*$CB194</f>
        <v>#NAME?</v>
      </c>
      <c r="BH194" s="93" t="e">
        <f aca="false">IF(OR(BF194&lt;&gt;0,BG194&lt;&gt;0),xSPRDOPT($BW194,$BV194,$CG194,0,$BY194,$BX194,$BZ194,$AJ194,1,12)*$CB194,0)</f>
        <v>#NAME?</v>
      </c>
      <c r="BI194" s="93" t="e">
        <f aca="false">xSPRDOPT($BW194,$BV194,$CG194,2*LN(1+CA194/2),$BY194,$BX194,$BZ194,$AJ194,1,9)</f>
        <v>#NAME?</v>
      </c>
      <c r="BJ194" s="93" t="e">
        <f aca="false">xSPRDOPT($BW194,$BV194,$CG194,0,$BY194,$BX194,$BZ194,$AJ194,1,6)*$CB194</f>
        <v>#NAME?</v>
      </c>
      <c r="BK194" s="93" t="e">
        <f aca="false">xSPRDOPT($BW194,$BV194,$CG194,0,$BY194,$BX194,$BZ194,$AJ194,1,5)*$CB194</f>
        <v>#NAME?</v>
      </c>
      <c r="BL194" s="93" t="e">
        <f aca="false">xSPRDOPT(BW194,BV194,CG194,0,BY194,BX194,BZ194,AJ194,1,2)*CB194</f>
        <v>#NAME?</v>
      </c>
      <c r="BM194" s="93" t="e">
        <f aca="false">xSPRDOPT(BW194,BV194,CG194,0,BY194,BX194,BZ194,AJ194,1,1)*CB194</f>
        <v>#NAME?</v>
      </c>
      <c r="BN194" s="93" t="e">
        <f aca="false">IF(AH194&lt;&gt;0,xSPRDOPT($BW194,$BV194,$CG194,2*LN(1+CA194/2),$BY194,$BX194,$BZ194,$AJ194,1,8)+(AJ194/365.25)*CH194/AH194,0)</f>
        <v>#VALUE!</v>
      </c>
      <c r="BO194" s="93" t="e">
        <f aca="false">xSPRDOPT($BW194,$BV194,$CG194,0,$BY194,$BX194,$BZ194,$AJ194,1,0)</f>
        <v>#NAME?</v>
      </c>
      <c r="BP194" s="93"/>
      <c r="BQ194" s="93"/>
      <c r="BR194" s="93"/>
      <c r="BS194" s="101" t="e">
        <f aca="false">G194*AF194*AH194</f>
        <v>#VALUE!</v>
      </c>
      <c r="BV194" s="230" t="n">
        <v>4.40214035809837</v>
      </c>
      <c r="BW194" s="92" t="n">
        <v>4.4155</v>
      </c>
      <c r="BX194" s="93" t="n">
        <v>0.628251079270582</v>
      </c>
      <c r="BY194" s="93" t="n">
        <v>0.621945092170055</v>
      </c>
      <c r="BZ194" s="93" t="n">
        <v>0.99287864325662</v>
      </c>
      <c r="CA194" s="93" t="n">
        <v>0.068263969545907</v>
      </c>
      <c r="CB194" s="93" t="n">
        <v>0.987217950295506</v>
      </c>
      <c r="CC194" s="227" t="n">
        <v>-0.03</v>
      </c>
      <c r="CD194" s="227" t="n">
        <v>0.06</v>
      </c>
      <c r="CE194" s="227" t="n">
        <v>0.175</v>
      </c>
      <c r="CF194" s="227" t="n">
        <v>-0.0075</v>
      </c>
      <c r="CG194" s="227" t="n">
        <v>0.0192</v>
      </c>
      <c r="CH194" s="227" t="n">
        <v>3.06531173566755</v>
      </c>
      <c r="CI194" s="82" t="n">
        <v>4.248</v>
      </c>
    </row>
    <row r="195" customFormat="false" ht="12.75" hidden="false" customHeight="false" outlineLevel="0" collapsed="false">
      <c r="D195" s="83" t="e">
        <f aca="false">D194+AH194</f>
        <v>#VALUE!</v>
      </c>
      <c r="F195" s="84" t="e">
        <f aca="false">VLOOKUP(AG195,$AL$4:$AS$15,2)</f>
        <v>#VALUE!</v>
      </c>
      <c r="G195" s="84" t="e">
        <f aca="false">F195*$AU195</f>
        <v>#VALUE!</v>
      </c>
      <c r="H195" s="85" t="e">
        <f aca="false">(AL195+AM195+AN195)/(1-(AR195))</f>
        <v>#VALUE!</v>
      </c>
      <c r="I195" s="85" t="e">
        <f aca="false">(AL195+AO195+AP195)</f>
        <v>#VALUE!</v>
      </c>
      <c r="K195" s="85" t="e">
        <f aca="false">MAX(((I195-H195)-AQ195)*AH195*AU195,0)</f>
        <v>#VALUE!</v>
      </c>
      <c r="L195" s="220" t="e">
        <f aca="false">MAX(Q195-K195,0)</f>
        <v>#VALUE!</v>
      </c>
      <c r="M195" s="86"/>
      <c r="N195" s="231" t="e">
        <f aca="false">SQRT(($AX195^2*$AE195+$AW195^2*$AI195)/($AE195+$AI195))</f>
        <v>#VALUE!</v>
      </c>
      <c r="O195" s="231" t="e">
        <f aca="false">SQRT(($AY195^2*$AE195+$AW195^2*$AI195)/($AE195+$AI195))</f>
        <v>#VALUE!</v>
      </c>
      <c r="P195" s="94" t="e">
        <f aca="false">(VLOOKUP(AI195,CorrelationTwo,2)*(AW195^2)*AI195+VLOOKUP(D195,CorrelationOne,$AK$9)*AX195*AY195*AE195)/((AI195+AE195)*O195*N195)</f>
        <v>#VALUE!</v>
      </c>
      <c r="Q195" s="220" t="e">
        <f aca="false">xSPRDOPT(I195,H195,AQ195,0,O195,N195,P195,D195-$G$5,1,0)*AH195*AU195</f>
        <v>#VALUE!</v>
      </c>
      <c r="R195" s="223"/>
      <c r="S195" s="87" t="e">
        <f aca="false">xSPRDOPT(I195,H195,AQ195,AT195,O195,N195,P195,D195-$G$5,1,2)*AF195*F195*AH195</f>
        <v>#VALUE!</v>
      </c>
      <c r="T195" s="87" t="e">
        <f aca="false">xSPRDOPT(I195,H195,AQ195,AT195,O195,N195,P195,D195-$G$5,1,1)*AF195*F195*AH195</f>
        <v>#VALUE!</v>
      </c>
      <c r="U195" s="220"/>
      <c r="V195" s="224" t="e">
        <f aca="false">VLOOKUP($AG195,$AL$4:$AS$15,8)*AH195*AU195</f>
        <v>#VALUE!</v>
      </c>
      <c r="W195" s="224"/>
      <c r="X195" s="225" t="e">
        <f aca="false">((BM195*BC195)+(BL195*BB195))*AH195*F195</f>
        <v>#VALUE!</v>
      </c>
      <c r="Y195" s="225" t="e">
        <f aca="false">($F195*$AH195)*((($BG195/2)*($BC195)^2)+(($BF195/2)*($BB195)^2)+($BH195*$BC195*$BB195))</f>
        <v>#VALUE!</v>
      </c>
      <c r="Z195" s="225" t="e">
        <f aca="false">($BI195*$F195*$AH195*($G$5-$BV$5))/365.25</f>
        <v>#VALUE!</v>
      </c>
      <c r="AA195" s="225" t="e">
        <f aca="false">(($BK195*$BE195)+($BJ195*$BD195))*$F195*$AH195*$AF195</f>
        <v>#VALUE!</v>
      </c>
      <c r="AB195" s="225" t="e">
        <f aca="false">BN195*(AT195-CA195)*F195*AH195</f>
        <v>#VALUE!</v>
      </c>
      <c r="AC195" s="225" t="e">
        <f aca="false">BO195*CB195*F195*AH195*CA195*($G$5-$BV$5)/365.25</f>
        <v>#NAME?</v>
      </c>
      <c r="AE195" s="101" t="n">
        <v>15</v>
      </c>
      <c r="AF195" s="101" t="e">
        <f aca="false">IF(AND(D195&gt;=$G$7,D195&lt;=$G$8),1,0)</f>
        <v>#VALUE!</v>
      </c>
      <c r="AG195" s="101" t="e">
        <f aca="false">MONTH(D195)</f>
        <v>#VALUE!</v>
      </c>
      <c r="AH195" s="101" t="e">
        <f aca="false">(EOMONTH(D195,0)-EOMONTH(D195-DAY(D195),0))*AF195</f>
        <v>#VALUE!</v>
      </c>
      <c r="AI195" s="101" t="e">
        <f aca="false">AI194+AH194</f>
        <v>#VALUE!</v>
      </c>
      <c r="AJ195" s="101" t="e">
        <f aca="false">D195-$BV$5</f>
        <v>#VALUE!</v>
      </c>
      <c r="AK195" s="226" t="e">
        <f aca="false">((AL195+AM195+AN195)/(1-0.03))-(AL195+AM195+AN195)</f>
        <v>#VALUE!</v>
      </c>
      <c r="AL195" s="92" t="e">
        <f aca="false">VLOOKUP($D195,CurveTbl,$AK$4)</f>
        <v>#VALUE!</v>
      </c>
      <c r="AM195" s="227" t="e">
        <f aca="false">VLOOKUP($D195,CurveTbl,$AH$3)</f>
        <v>#VALUE!</v>
      </c>
      <c r="AN195" s="227" t="e">
        <f aca="false">VLOOKUP($D195,CurveTbl,$AH$4)+VLOOKUP($AG195,$AL$3:$AS$15,6)</f>
        <v>#VALUE!</v>
      </c>
      <c r="AO195" s="228" t="e">
        <f aca="false">VLOOKUP($D195,CurveTbl,$AH$5)</f>
        <v>#VALUE!</v>
      </c>
      <c r="AP195" s="227" t="e">
        <f aca="false">VLOOKUP($D195,CurveTbl,$AH$6)+VLOOKUP($AG195,$AL$3:$AS$15,7)</f>
        <v>#VALUE!</v>
      </c>
      <c r="AQ195" s="92" t="e">
        <f aca="false">VLOOKUP($AG195,$AL$4:$AS$15,3)+VLOOKUP($AG195,$AL$4:$AS$15,5)+($AH$10*VLOOKUP(D195,GRITable,2))</f>
        <v>#VALUE!</v>
      </c>
      <c r="AR195" s="93" t="e">
        <f aca="false">VLOOKUP($AG195,$AL$4:$AS$15,4)</f>
        <v>#VALUE!</v>
      </c>
      <c r="AS195" s="92" t="e">
        <f aca="false">(AL195+AM195+AN195)*AR195/(1-AR195)</f>
        <v>#VALUE!</v>
      </c>
      <c r="AT195" s="93" t="e">
        <f aca="false">VLOOKUP(D195,CurveTbl,$AK$6)</f>
        <v>#VALUE!</v>
      </c>
      <c r="AU195" s="93" t="e">
        <f aca="false">(1+$AT195/2)^(-2*($D195-$G$5)/365.25)*$AF195</f>
        <v>#VALUE!</v>
      </c>
      <c r="AV195" s="91" t="e">
        <f aca="false">ROUND(G195*AR195,0)</f>
        <v>#VALUE!</v>
      </c>
      <c r="AW195" s="93" t="e">
        <f aca="false">VLOOKUP($D195,CurveTbl,$AK$8)</f>
        <v>#VALUE!</v>
      </c>
      <c r="AX195" s="93" t="e">
        <f aca="false">VLOOKUP($D195,CurveTbl,$AH$7)</f>
        <v>#VALUE!</v>
      </c>
      <c r="AY195" s="93" t="e">
        <f aca="false">VLOOKUP($D195,CurveTbl,$AH$8)</f>
        <v>#VALUE!</v>
      </c>
      <c r="AZ195" s="93"/>
      <c r="BA195" s="229"/>
      <c r="BB195" s="227" t="e">
        <f aca="false">$H195-$BV195</f>
        <v>#VALUE!</v>
      </c>
      <c r="BC195" s="227" t="e">
        <f aca="false">I195-BW195</f>
        <v>#VALUE!</v>
      </c>
      <c r="BD195" s="93" t="e">
        <f aca="false">N195-BX195</f>
        <v>#VALUE!</v>
      </c>
      <c r="BE195" s="93" t="e">
        <f aca="false">O195-BY195</f>
        <v>#VALUE!</v>
      </c>
      <c r="BF195" s="93" t="e">
        <f aca="false">xSPRDOPT($BW195,$BV195,$CG195,0,$BY195,$BX195,$BZ195,$AJ195,1,4)*$CB195</f>
        <v>#NAME?</v>
      </c>
      <c r="BG195" s="93" t="e">
        <f aca="false">xSPRDOPT($BW195,$BV195,$CG195,0,$BY195,$BX195,$BZ195,$AJ195,1,3)*$CB195</f>
        <v>#NAME?</v>
      </c>
      <c r="BH195" s="93" t="e">
        <f aca="false">IF(OR(BF195&lt;&gt;0,BG195&lt;&gt;0),xSPRDOPT($BW195,$BV195,$CG195,0,$BY195,$BX195,$BZ195,$AJ195,1,12)*$CB195,0)</f>
        <v>#NAME?</v>
      </c>
      <c r="BI195" s="93" t="e">
        <f aca="false">xSPRDOPT($BW195,$BV195,$CG195,2*LN(1+CA195/2),$BY195,$BX195,$BZ195,$AJ195,1,9)</f>
        <v>#NAME?</v>
      </c>
      <c r="BJ195" s="93" t="e">
        <f aca="false">xSPRDOPT($BW195,$BV195,$CG195,0,$BY195,$BX195,$BZ195,$AJ195,1,6)*$CB195</f>
        <v>#NAME?</v>
      </c>
      <c r="BK195" s="93" t="e">
        <f aca="false">xSPRDOPT($BW195,$BV195,$CG195,0,$BY195,$BX195,$BZ195,$AJ195,1,5)*$CB195</f>
        <v>#NAME?</v>
      </c>
      <c r="BL195" s="93" t="e">
        <f aca="false">xSPRDOPT(BW195,BV195,CG195,0,BY195,BX195,BZ195,AJ195,1,2)*CB195</f>
        <v>#NAME?</v>
      </c>
      <c r="BM195" s="93" t="e">
        <f aca="false">xSPRDOPT(BW195,BV195,CG195,0,BY195,BX195,BZ195,AJ195,1,1)*CB195</f>
        <v>#NAME?</v>
      </c>
      <c r="BN195" s="93" t="e">
        <f aca="false">IF(AH195&lt;&gt;0,xSPRDOPT($BW195,$BV195,$CG195,2*LN(1+CA195/2),$BY195,$BX195,$BZ195,$AJ195,1,8)+(AJ195/365.25)*CH195/AH195,0)</f>
        <v>#VALUE!</v>
      </c>
      <c r="BO195" s="93" t="e">
        <f aca="false">xSPRDOPT($BW195,$BV195,$CG195,0,$BY195,$BX195,$BZ195,$AJ195,1,0)</f>
        <v>#NAME?</v>
      </c>
      <c r="BP195" s="93"/>
      <c r="BQ195" s="93"/>
      <c r="BR195" s="93"/>
      <c r="BS195" s="101" t="e">
        <f aca="false">G195*AF195*AH195</f>
        <v>#VALUE!</v>
      </c>
      <c r="BV195" s="230" t="n">
        <v>4.40214035809837</v>
      </c>
      <c r="BW195" s="92" t="n">
        <v>4.4155</v>
      </c>
      <c r="BX195" s="93" t="n">
        <v>0.628251079270582</v>
      </c>
      <c r="BY195" s="93" t="n">
        <v>0.621945092170055</v>
      </c>
      <c r="BZ195" s="93" t="n">
        <v>0.99287864325662</v>
      </c>
      <c r="CA195" s="93" t="n">
        <v>0.068263969545907</v>
      </c>
      <c r="CB195" s="93" t="n">
        <v>0.987217950295506</v>
      </c>
      <c r="CC195" s="227" t="n">
        <v>-0.03</v>
      </c>
      <c r="CD195" s="227" t="n">
        <v>0.06</v>
      </c>
      <c r="CE195" s="227" t="n">
        <v>0.175</v>
      </c>
      <c r="CF195" s="227" t="n">
        <v>-0.0075</v>
      </c>
      <c r="CG195" s="227" t="n">
        <v>0.0192</v>
      </c>
      <c r="CH195" s="227" t="n">
        <v>3.06531173566755</v>
      </c>
      <c r="CI195" s="82" t="n">
        <v>4.248</v>
      </c>
    </row>
    <row r="196" customFormat="false" ht="12.75" hidden="false" customHeight="false" outlineLevel="0" collapsed="false">
      <c r="D196" s="83" t="e">
        <f aca="false">D195+AH195</f>
        <v>#VALUE!</v>
      </c>
      <c r="F196" s="84" t="e">
        <f aca="false">VLOOKUP(AG196,$AL$4:$AS$15,2)</f>
        <v>#VALUE!</v>
      </c>
      <c r="G196" s="84" t="e">
        <f aca="false">F196*$AU196</f>
        <v>#VALUE!</v>
      </c>
      <c r="H196" s="85" t="e">
        <f aca="false">(AL196+AM196+AN196)/(1-(AR196))</f>
        <v>#VALUE!</v>
      </c>
      <c r="I196" s="85" t="e">
        <f aca="false">(AL196+AO196+AP196)</f>
        <v>#VALUE!</v>
      </c>
      <c r="K196" s="85" t="e">
        <f aca="false">MAX(((I196-H196)-AQ196)*AH196*AU196,0)</f>
        <v>#VALUE!</v>
      </c>
      <c r="L196" s="220" t="e">
        <f aca="false">MAX(Q196-K196,0)</f>
        <v>#VALUE!</v>
      </c>
      <c r="M196" s="86"/>
      <c r="N196" s="231" t="e">
        <f aca="false">SQRT(($AX196^2*$AE196+$AW196^2*$AI196)/($AE196+$AI196))</f>
        <v>#VALUE!</v>
      </c>
      <c r="O196" s="231" t="e">
        <f aca="false">SQRT(($AY196^2*$AE196+$AW196^2*$AI196)/($AE196+$AI196))</f>
        <v>#VALUE!</v>
      </c>
      <c r="P196" s="94" t="e">
        <f aca="false">(VLOOKUP(AI196,CorrelationTwo,2)*(AW196^2)*AI196+VLOOKUP(D196,CorrelationOne,$AK$9)*AX196*AY196*AE196)/((AI196+AE196)*O196*N196)</f>
        <v>#VALUE!</v>
      </c>
      <c r="Q196" s="220" t="e">
        <f aca="false">xSPRDOPT(I196,H196,AQ196,0,O196,N196,P196,D196-$G$5,1,0)*AH196*AU196</f>
        <v>#VALUE!</v>
      </c>
      <c r="R196" s="223"/>
      <c r="S196" s="87" t="e">
        <f aca="false">xSPRDOPT(I196,H196,AQ196,AT196,O196,N196,P196,D196-$G$5,1,2)*AF196*F196*AH196</f>
        <v>#VALUE!</v>
      </c>
      <c r="T196" s="87" t="e">
        <f aca="false">xSPRDOPT(I196,H196,AQ196,AT196,O196,N196,P196,D196-$G$5,1,1)*AF196*F196*AH196</f>
        <v>#VALUE!</v>
      </c>
      <c r="U196" s="220"/>
      <c r="V196" s="224" t="e">
        <f aca="false">VLOOKUP($AG196,$AL$4:$AS$15,8)*AH196*AU196</f>
        <v>#VALUE!</v>
      </c>
      <c r="W196" s="224"/>
      <c r="X196" s="225" t="e">
        <f aca="false">((BM196*BC196)+(BL196*BB196))*AH196*F196</f>
        <v>#VALUE!</v>
      </c>
      <c r="Y196" s="225" t="e">
        <f aca="false">($F196*$AH196)*((($BG196/2)*($BC196)^2)+(($BF196/2)*($BB196)^2)+($BH196*$BC196*$BB196))</f>
        <v>#VALUE!</v>
      </c>
      <c r="Z196" s="225" t="e">
        <f aca="false">($BI196*$F196*$AH196*($G$5-$BV$5))/365.25</f>
        <v>#VALUE!</v>
      </c>
      <c r="AA196" s="225" t="e">
        <f aca="false">(($BK196*$BE196)+($BJ196*$BD196))*$F196*$AH196*$AF196</f>
        <v>#VALUE!</v>
      </c>
      <c r="AB196" s="225" t="e">
        <f aca="false">BN196*(AT196-CA196)*F196*AH196</f>
        <v>#VALUE!</v>
      </c>
      <c r="AC196" s="225" t="e">
        <f aca="false">BO196*CB196*F196*AH196*CA196*($G$5-$BV$5)/365.25</f>
        <v>#NAME?</v>
      </c>
      <c r="AE196" s="101" t="n">
        <v>15</v>
      </c>
      <c r="AF196" s="101" t="e">
        <f aca="false">IF(AND(D196&gt;=$G$7,D196&lt;=$G$8),1,0)</f>
        <v>#VALUE!</v>
      </c>
      <c r="AG196" s="101" t="e">
        <f aca="false">MONTH(D196)</f>
        <v>#VALUE!</v>
      </c>
      <c r="AH196" s="101" t="e">
        <f aca="false">(EOMONTH(D196,0)-EOMONTH(D196-DAY(D196),0))*AF196</f>
        <v>#VALUE!</v>
      </c>
      <c r="AI196" s="101" t="e">
        <f aca="false">AI195+AH195</f>
        <v>#VALUE!</v>
      </c>
      <c r="AJ196" s="101" t="e">
        <f aca="false">D196-$BV$5</f>
        <v>#VALUE!</v>
      </c>
      <c r="AK196" s="226" t="e">
        <f aca="false">((AL196+AM196+AN196)/(1-0.03))-(AL196+AM196+AN196)</f>
        <v>#VALUE!</v>
      </c>
      <c r="AL196" s="92" t="e">
        <f aca="false">VLOOKUP($D196,CurveTbl,$AK$4)</f>
        <v>#VALUE!</v>
      </c>
      <c r="AM196" s="227" t="e">
        <f aca="false">VLOOKUP($D196,CurveTbl,$AH$3)</f>
        <v>#VALUE!</v>
      </c>
      <c r="AN196" s="227" t="e">
        <f aca="false">VLOOKUP($D196,CurveTbl,$AH$4)+VLOOKUP($AG196,$AL$3:$AS$15,6)</f>
        <v>#VALUE!</v>
      </c>
      <c r="AO196" s="228" t="e">
        <f aca="false">VLOOKUP($D196,CurveTbl,$AH$5)</f>
        <v>#VALUE!</v>
      </c>
      <c r="AP196" s="227" t="e">
        <f aca="false">VLOOKUP($D196,CurveTbl,$AH$6)+VLOOKUP($AG196,$AL$3:$AS$15,7)</f>
        <v>#VALUE!</v>
      </c>
      <c r="AQ196" s="92" t="e">
        <f aca="false">VLOOKUP($AG196,$AL$4:$AS$15,3)+VLOOKUP($AG196,$AL$4:$AS$15,5)+($AH$10*VLOOKUP(D196,GRITable,2))</f>
        <v>#VALUE!</v>
      </c>
      <c r="AR196" s="93" t="e">
        <f aca="false">VLOOKUP($AG196,$AL$4:$AS$15,4)</f>
        <v>#VALUE!</v>
      </c>
      <c r="AS196" s="92" t="e">
        <f aca="false">(AL196+AM196+AN196)*AR196/(1-AR196)</f>
        <v>#VALUE!</v>
      </c>
      <c r="AT196" s="93" t="e">
        <f aca="false">VLOOKUP(D196,CurveTbl,$AK$6)</f>
        <v>#VALUE!</v>
      </c>
      <c r="AU196" s="93" t="e">
        <f aca="false">(1+$AT196/2)^(-2*($D196-$G$5)/365.25)*$AF196</f>
        <v>#VALUE!</v>
      </c>
      <c r="AV196" s="91" t="e">
        <f aca="false">ROUND(G196*AR196,0)</f>
        <v>#VALUE!</v>
      </c>
      <c r="AW196" s="93" t="e">
        <f aca="false">VLOOKUP($D196,CurveTbl,$AK$8)</f>
        <v>#VALUE!</v>
      </c>
      <c r="AX196" s="93" t="e">
        <f aca="false">VLOOKUP($D196,CurveTbl,$AH$7)</f>
        <v>#VALUE!</v>
      </c>
      <c r="AY196" s="93" t="e">
        <f aca="false">VLOOKUP($D196,CurveTbl,$AH$8)</f>
        <v>#VALUE!</v>
      </c>
      <c r="AZ196" s="93"/>
      <c r="BA196" s="229"/>
      <c r="BB196" s="227" t="e">
        <f aca="false">$H196-$BV196</f>
        <v>#VALUE!</v>
      </c>
      <c r="BC196" s="227" t="e">
        <f aca="false">I196-BW196</f>
        <v>#VALUE!</v>
      </c>
      <c r="BD196" s="93" t="e">
        <f aca="false">N196-BX196</f>
        <v>#VALUE!</v>
      </c>
      <c r="BE196" s="93" t="e">
        <f aca="false">O196-BY196</f>
        <v>#VALUE!</v>
      </c>
      <c r="BF196" s="93" t="e">
        <f aca="false">xSPRDOPT($BW196,$BV196,$CG196,0,$BY196,$BX196,$BZ196,$AJ196,1,4)*$CB196</f>
        <v>#NAME?</v>
      </c>
      <c r="BG196" s="93" t="e">
        <f aca="false">xSPRDOPT($BW196,$BV196,$CG196,0,$BY196,$BX196,$BZ196,$AJ196,1,3)*$CB196</f>
        <v>#NAME?</v>
      </c>
      <c r="BH196" s="93" t="e">
        <f aca="false">IF(OR(BF196&lt;&gt;0,BG196&lt;&gt;0),xSPRDOPT($BW196,$BV196,$CG196,0,$BY196,$BX196,$BZ196,$AJ196,1,12)*$CB196,0)</f>
        <v>#NAME?</v>
      </c>
      <c r="BI196" s="93" t="e">
        <f aca="false">xSPRDOPT($BW196,$BV196,$CG196,2*LN(1+CA196/2),$BY196,$BX196,$BZ196,$AJ196,1,9)</f>
        <v>#NAME?</v>
      </c>
      <c r="BJ196" s="93" t="e">
        <f aca="false">xSPRDOPT($BW196,$BV196,$CG196,0,$BY196,$BX196,$BZ196,$AJ196,1,6)*$CB196</f>
        <v>#NAME?</v>
      </c>
      <c r="BK196" s="93" t="e">
        <f aca="false">xSPRDOPT($BW196,$BV196,$CG196,0,$BY196,$BX196,$BZ196,$AJ196,1,5)*$CB196</f>
        <v>#NAME?</v>
      </c>
      <c r="BL196" s="93" t="e">
        <f aca="false">xSPRDOPT(BW196,BV196,CG196,0,BY196,BX196,BZ196,AJ196,1,2)*CB196</f>
        <v>#NAME?</v>
      </c>
      <c r="BM196" s="93" t="e">
        <f aca="false">xSPRDOPT(BW196,BV196,CG196,0,BY196,BX196,BZ196,AJ196,1,1)*CB196</f>
        <v>#NAME?</v>
      </c>
      <c r="BN196" s="93" t="e">
        <f aca="false">IF(AH196&lt;&gt;0,xSPRDOPT($BW196,$BV196,$CG196,2*LN(1+CA196/2),$BY196,$BX196,$BZ196,$AJ196,1,8)+(AJ196/365.25)*CH196/AH196,0)</f>
        <v>#VALUE!</v>
      </c>
      <c r="BO196" s="93" t="e">
        <f aca="false">xSPRDOPT($BW196,$BV196,$CG196,0,$BY196,$BX196,$BZ196,$AJ196,1,0)</f>
        <v>#NAME?</v>
      </c>
      <c r="BP196" s="93"/>
      <c r="BQ196" s="93"/>
      <c r="BR196" s="93"/>
      <c r="BS196" s="101" t="e">
        <f aca="false">G196*AF196*AH196</f>
        <v>#VALUE!</v>
      </c>
      <c r="BV196" s="230" t="n">
        <v>4.40214035809837</v>
      </c>
      <c r="BW196" s="92" t="n">
        <v>4.4155</v>
      </c>
      <c r="BX196" s="93" t="n">
        <v>0.628251079270582</v>
      </c>
      <c r="BY196" s="93" t="n">
        <v>0.621945092170055</v>
      </c>
      <c r="BZ196" s="93" t="n">
        <v>0.99287864325662</v>
      </c>
      <c r="CA196" s="93" t="n">
        <v>0.068263969545907</v>
      </c>
      <c r="CB196" s="93" t="n">
        <v>0.987217950295506</v>
      </c>
      <c r="CC196" s="227" t="n">
        <v>-0.03</v>
      </c>
      <c r="CD196" s="227" t="n">
        <v>0.06</v>
      </c>
      <c r="CE196" s="227" t="n">
        <v>0.175</v>
      </c>
      <c r="CF196" s="227" t="n">
        <v>-0.0075</v>
      </c>
      <c r="CG196" s="227" t="n">
        <v>0.0192</v>
      </c>
      <c r="CH196" s="227" t="n">
        <v>3.06531173566755</v>
      </c>
      <c r="CI196" s="82" t="n">
        <v>4.248</v>
      </c>
    </row>
    <row r="197" customFormat="false" ht="12.75" hidden="false" customHeight="false" outlineLevel="0" collapsed="false">
      <c r="D197" s="83" t="e">
        <f aca="false">D196+AH196</f>
        <v>#VALUE!</v>
      </c>
      <c r="F197" s="84" t="e">
        <f aca="false">VLOOKUP(AG197,$AL$4:$AS$15,2)</f>
        <v>#VALUE!</v>
      </c>
      <c r="G197" s="84" t="e">
        <f aca="false">F197*$AU197</f>
        <v>#VALUE!</v>
      </c>
      <c r="H197" s="85" t="e">
        <f aca="false">(AL197+AM197+AN197)/(1-(AR197))</f>
        <v>#VALUE!</v>
      </c>
      <c r="I197" s="85" t="e">
        <f aca="false">(AL197+AO197+AP197)</f>
        <v>#VALUE!</v>
      </c>
      <c r="K197" s="85" t="e">
        <f aca="false">MAX(((I197-H197)-AQ197)*AH197*AU197,0)</f>
        <v>#VALUE!</v>
      </c>
      <c r="L197" s="220" t="e">
        <f aca="false">MAX(Q197-K197,0)</f>
        <v>#VALUE!</v>
      </c>
      <c r="M197" s="86"/>
      <c r="N197" s="231" t="e">
        <f aca="false">SQRT(($AX197^2*$AE197+$AW197^2*$AI197)/($AE197+$AI197))</f>
        <v>#VALUE!</v>
      </c>
      <c r="O197" s="231" t="e">
        <f aca="false">SQRT(($AY197^2*$AE197+$AW197^2*$AI197)/($AE197+$AI197))</f>
        <v>#VALUE!</v>
      </c>
      <c r="P197" s="94" t="e">
        <f aca="false">(VLOOKUP(AI197,CorrelationTwo,2)*(AW197^2)*AI197+VLOOKUP(D197,CorrelationOne,$AK$9)*AX197*AY197*AE197)/((AI197+AE197)*O197*N197)</f>
        <v>#VALUE!</v>
      </c>
      <c r="Q197" s="220" t="e">
        <f aca="false">xSPRDOPT(I197,H197,AQ197,0,O197,N197,P197,D197-$G$5,1,0)*AH197*AU197</f>
        <v>#VALUE!</v>
      </c>
      <c r="R197" s="223"/>
      <c r="S197" s="87" t="e">
        <f aca="false">xSPRDOPT(I197,H197,AQ197,AT197,O197,N197,P197,D197-$G$5,1,2)*AF197*F197*AH197</f>
        <v>#VALUE!</v>
      </c>
      <c r="T197" s="87" t="e">
        <f aca="false">xSPRDOPT(I197,H197,AQ197,AT197,O197,N197,P197,D197-$G$5,1,1)*AF197*F197*AH197</f>
        <v>#VALUE!</v>
      </c>
      <c r="U197" s="220"/>
      <c r="V197" s="224" t="e">
        <f aca="false">VLOOKUP($AG197,$AL$4:$AS$15,8)*AH197*AU197</f>
        <v>#VALUE!</v>
      </c>
      <c r="W197" s="224"/>
      <c r="X197" s="225" t="e">
        <f aca="false">((BM197*BC197)+(BL197*BB197))*AH197*F197</f>
        <v>#VALUE!</v>
      </c>
      <c r="Y197" s="225" t="e">
        <f aca="false">($F197*$AH197)*((($BG197/2)*($BC197)^2)+(($BF197/2)*($BB197)^2)+($BH197*$BC197*$BB197))</f>
        <v>#VALUE!</v>
      </c>
      <c r="Z197" s="225" t="e">
        <f aca="false">($BI197*$F197*$AH197*($G$5-$BV$5))/365.25</f>
        <v>#VALUE!</v>
      </c>
      <c r="AA197" s="225" t="e">
        <f aca="false">(($BK197*$BE197)+($BJ197*$BD197))*$F197*$AH197*$AF197</f>
        <v>#VALUE!</v>
      </c>
      <c r="AB197" s="225" t="e">
        <f aca="false">BN197*(AT197-CA197)*F197*AH197</f>
        <v>#VALUE!</v>
      </c>
      <c r="AC197" s="225" t="e">
        <f aca="false">BO197*CB197*F197*AH197*CA197*($G$5-$BV$5)/365.25</f>
        <v>#NAME?</v>
      </c>
      <c r="AE197" s="101" t="n">
        <v>15</v>
      </c>
      <c r="AF197" s="101" t="e">
        <f aca="false">IF(AND(D197&gt;=$G$7,D197&lt;=$G$8),1,0)</f>
        <v>#VALUE!</v>
      </c>
      <c r="AG197" s="101" t="e">
        <f aca="false">MONTH(D197)</f>
        <v>#VALUE!</v>
      </c>
      <c r="AH197" s="101" t="e">
        <f aca="false">(EOMONTH(D197,0)-EOMONTH(D197-DAY(D197),0))*AF197</f>
        <v>#VALUE!</v>
      </c>
      <c r="AI197" s="101" t="e">
        <f aca="false">AI196+AH196</f>
        <v>#VALUE!</v>
      </c>
      <c r="AJ197" s="101" t="e">
        <f aca="false">D197-$BV$5</f>
        <v>#VALUE!</v>
      </c>
      <c r="AK197" s="226" t="e">
        <f aca="false">((AL197+AM197+AN197)/(1-0.03))-(AL197+AM197+AN197)</f>
        <v>#VALUE!</v>
      </c>
      <c r="AL197" s="92" t="e">
        <f aca="false">VLOOKUP($D197,CurveTbl,$AK$4)</f>
        <v>#VALUE!</v>
      </c>
      <c r="AM197" s="227" t="e">
        <f aca="false">VLOOKUP($D197,CurveTbl,$AH$3)</f>
        <v>#VALUE!</v>
      </c>
      <c r="AN197" s="227" t="e">
        <f aca="false">VLOOKUP($D197,CurveTbl,$AH$4)+VLOOKUP($AG197,$AL$3:$AS$15,6)</f>
        <v>#VALUE!</v>
      </c>
      <c r="AO197" s="228" t="e">
        <f aca="false">VLOOKUP($D197,CurveTbl,$AH$5)</f>
        <v>#VALUE!</v>
      </c>
      <c r="AP197" s="227" t="e">
        <f aca="false">VLOOKUP($D197,CurveTbl,$AH$6)+VLOOKUP($AG197,$AL$3:$AS$15,7)</f>
        <v>#VALUE!</v>
      </c>
      <c r="AQ197" s="92" t="e">
        <f aca="false">VLOOKUP($AG197,$AL$4:$AS$15,3)+VLOOKUP($AG197,$AL$4:$AS$15,5)+($AH$10*VLOOKUP(D197,GRITable,2))</f>
        <v>#VALUE!</v>
      </c>
      <c r="AR197" s="93" t="e">
        <f aca="false">VLOOKUP($AG197,$AL$4:$AS$15,4)</f>
        <v>#VALUE!</v>
      </c>
      <c r="AS197" s="92" t="e">
        <f aca="false">(AL197+AM197+AN197)*AR197/(1-AR197)</f>
        <v>#VALUE!</v>
      </c>
      <c r="AT197" s="93" t="e">
        <f aca="false">VLOOKUP(D197,CurveTbl,$AK$6)</f>
        <v>#VALUE!</v>
      </c>
      <c r="AU197" s="93" t="e">
        <f aca="false">(1+$AT197/2)^(-2*($D197-$G$5)/365.25)*$AF197</f>
        <v>#VALUE!</v>
      </c>
      <c r="AV197" s="91" t="e">
        <f aca="false">ROUND(G197*AR197,0)</f>
        <v>#VALUE!</v>
      </c>
      <c r="AW197" s="93" t="e">
        <f aca="false">VLOOKUP($D197,CurveTbl,$AK$8)</f>
        <v>#VALUE!</v>
      </c>
      <c r="AX197" s="93" t="e">
        <f aca="false">VLOOKUP($D197,CurveTbl,$AH$7)</f>
        <v>#VALUE!</v>
      </c>
      <c r="AY197" s="93" t="e">
        <f aca="false">VLOOKUP($D197,CurveTbl,$AH$8)</f>
        <v>#VALUE!</v>
      </c>
      <c r="AZ197" s="93"/>
      <c r="BA197" s="229"/>
      <c r="BB197" s="227" t="e">
        <f aca="false">$H197-$BV197</f>
        <v>#VALUE!</v>
      </c>
      <c r="BC197" s="227" t="e">
        <f aca="false">I197-BW197</f>
        <v>#VALUE!</v>
      </c>
      <c r="BD197" s="93" t="e">
        <f aca="false">N197-BX197</f>
        <v>#VALUE!</v>
      </c>
      <c r="BE197" s="93" t="e">
        <f aca="false">O197-BY197</f>
        <v>#VALUE!</v>
      </c>
      <c r="BF197" s="93" t="e">
        <f aca="false">xSPRDOPT($BW197,$BV197,$CG197,0,$BY197,$BX197,$BZ197,$AJ197,1,4)*$CB197</f>
        <v>#NAME?</v>
      </c>
      <c r="BG197" s="93" t="e">
        <f aca="false">xSPRDOPT($BW197,$BV197,$CG197,0,$BY197,$BX197,$BZ197,$AJ197,1,3)*$CB197</f>
        <v>#NAME?</v>
      </c>
      <c r="BH197" s="93" t="e">
        <f aca="false">IF(OR(BF197&lt;&gt;0,BG197&lt;&gt;0),xSPRDOPT($BW197,$BV197,$CG197,0,$BY197,$BX197,$BZ197,$AJ197,1,12)*$CB197,0)</f>
        <v>#NAME?</v>
      </c>
      <c r="BI197" s="93" t="e">
        <f aca="false">xSPRDOPT($BW197,$BV197,$CG197,2*LN(1+CA197/2),$BY197,$BX197,$BZ197,$AJ197,1,9)</f>
        <v>#NAME?</v>
      </c>
      <c r="BJ197" s="93" t="e">
        <f aca="false">xSPRDOPT($BW197,$BV197,$CG197,0,$BY197,$BX197,$BZ197,$AJ197,1,6)*$CB197</f>
        <v>#NAME?</v>
      </c>
      <c r="BK197" s="93" t="e">
        <f aca="false">xSPRDOPT($BW197,$BV197,$CG197,0,$BY197,$BX197,$BZ197,$AJ197,1,5)*$CB197</f>
        <v>#NAME?</v>
      </c>
      <c r="BL197" s="93" t="e">
        <f aca="false">xSPRDOPT(BW197,BV197,CG197,0,BY197,BX197,BZ197,AJ197,1,2)*CB197</f>
        <v>#NAME?</v>
      </c>
      <c r="BM197" s="93" t="e">
        <f aca="false">xSPRDOPT(BW197,BV197,CG197,0,BY197,BX197,BZ197,AJ197,1,1)*CB197</f>
        <v>#NAME?</v>
      </c>
      <c r="BN197" s="93" t="e">
        <f aca="false">IF(AH197&lt;&gt;0,xSPRDOPT($BW197,$BV197,$CG197,2*LN(1+CA197/2),$BY197,$BX197,$BZ197,$AJ197,1,8)+(AJ197/365.25)*CH197/AH197,0)</f>
        <v>#VALUE!</v>
      </c>
      <c r="BO197" s="93" t="e">
        <f aca="false">xSPRDOPT($BW197,$BV197,$CG197,0,$BY197,$BX197,$BZ197,$AJ197,1,0)</f>
        <v>#NAME?</v>
      </c>
      <c r="BP197" s="93"/>
      <c r="BQ197" s="93"/>
      <c r="BR197" s="93"/>
      <c r="BS197" s="101" t="e">
        <f aca="false">G197*AF197*AH197</f>
        <v>#VALUE!</v>
      </c>
      <c r="BV197" s="230" t="n">
        <v>4.40214035809837</v>
      </c>
      <c r="BW197" s="92" t="n">
        <v>4.4155</v>
      </c>
      <c r="BX197" s="93" t="n">
        <v>0.628251079270582</v>
      </c>
      <c r="BY197" s="93" t="n">
        <v>0.621945092170055</v>
      </c>
      <c r="BZ197" s="93" t="n">
        <v>0.99287864325662</v>
      </c>
      <c r="CA197" s="93" t="n">
        <v>0.068263969545907</v>
      </c>
      <c r="CB197" s="93" t="n">
        <v>0.987217950295506</v>
      </c>
      <c r="CC197" s="227" t="n">
        <v>-0.03</v>
      </c>
      <c r="CD197" s="227" t="n">
        <v>0.06</v>
      </c>
      <c r="CE197" s="227" t="n">
        <v>0.175</v>
      </c>
      <c r="CF197" s="227" t="n">
        <v>-0.0075</v>
      </c>
      <c r="CG197" s="227" t="n">
        <v>0.0192</v>
      </c>
      <c r="CH197" s="227" t="n">
        <v>3.06531173566755</v>
      </c>
      <c r="CI197" s="82" t="n">
        <v>4.248</v>
      </c>
    </row>
    <row r="198" customFormat="false" ht="12.75" hidden="false" customHeight="false" outlineLevel="0" collapsed="false">
      <c r="D198" s="83" t="e">
        <f aca="false">D197+AH197</f>
        <v>#VALUE!</v>
      </c>
      <c r="F198" s="84" t="e">
        <f aca="false">VLOOKUP(AG198,$AL$4:$AS$15,2)</f>
        <v>#VALUE!</v>
      </c>
      <c r="G198" s="84" t="e">
        <f aca="false">F198*$AU198</f>
        <v>#VALUE!</v>
      </c>
      <c r="H198" s="85" t="e">
        <f aca="false">(AL198+AM198+AN198)/(1-(AR198))</f>
        <v>#VALUE!</v>
      </c>
      <c r="I198" s="85" t="e">
        <f aca="false">(AL198+AO198+AP198)</f>
        <v>#VALUE!</v>
      </c>
      <c r="K198" s="85" t="e">
        <f aca="false">MAX(((I198-H198)-AQ198)*AH198*AU198,0)</f>
        <v>#VALUE!</v>
      </c>
      <c r="L198" s="220" t="e">
        <f aca="false">MAX(Q198-K198,0)</f>
        <v>#VALUE!</v>
      </c>
      <c r="M198" s="86"/>
      <c r="N198" s="231" t="e">
        <f aca="false">SQRT(($AX198^2*$AE198+$AW198^2*$AI198)/($AE198+$AI198))</f>
        <v>#VALUE!</v>
      </c>
      <c r="O198" s="231" t="e">
        <f aca="false">SQRT(($AY198^2*$AE198+$AW198^2*$AI198)/($AE198+$AI198))</f>
        <v>#VALUE!</v>
      </c>
      <c r="P198" s="94" t="e">
        <f aca="false">(VLOOKUP(AI198,CorrelationTwo,2)*(AW198^2)*AI198+VLOOKUP(D198,CorrelationOne,$AK$9)*AX198*AY198*AE198)/((AI198+AE198)*O198*N198)</f>
        <v>#VALUE!</v>
      </c>
      <c r="Q198" s="220" t="e">
        <f aca="false">xSPRDOPT(I198,H198,AQ198,0,O198,N198,P198,D198-$G$5,1,0)*AH198*AU198</f>
        <v>#VALUE!</v>
      </c>
      <c r="R198" s="223"/>
      <c r="S198" s="87" t="e">
        <f aca="false">xSPRDOPT(I198,H198,AQ198,AT198,O198,N198,P198,D198-$G$5,1,2)*AF198*F198*AH198</f>
        <v>#VALUE!</v>
      </c>
      <c r="T198" s="87" t="e">
        <f aca="false">xSPRDOPT(I198,H198,AQ198,AT198,O198,N198,P198,D198-$G$5,1,1)*AF198*F198*AH198</f>
        <v>#VALUE!</v>
      </c>
      <c r="U198" s="220"/>
      <c r="V198" s="224" t="e">
        <f aca="false">VLOOKUP($AG198,$AL$4:$AS$15,8)*AH198*AU198</f>
        <v>#VALUE!</v>
      </c>
      <c r="W198" s="224"/>
      <c r="X198" s="225" t="e">
        <f aca="false">((BM198*BC198)+(BL198*BB198))*AH198*F198</f>
        <v>#VALUE!</v>
      </c>
      <c r="Y198" s="225" t="e">
        <f aca="false">($F198*$AH198)*((($BG198/2)*($BC198)^2)+(($BF198/2)*($BB198)^2)+($BH198*$BC198*$BB198))</f>
        <v>#VALUE!</v>
      </c>
      <c r="Z198" s="225" t="e">
        <f aca="false">($BI198*$F198*$AH198*($G$5-$BV$5))/365.25</f>
        <v>#VALUE!</v>
      </c>
      <c r="AA198" s="225" t="e">
        <f aca="false">(($BK198*$BE198)+($BJ198*$BD198))*$F198*$AH198*$AF198</f>
        <v>#VALUE!</v>
      </c>
      <c r="AB198" s="225" t="e">
        <f aca="false">BN198*(AT198-CA198)*F198*AH198</f>
        <v>#VALUE!</v>
      </c>
      <c r="AC198" s="225" t="e">
        <f aca="false">BO198*CB198*F198*AH198*CA198*($G$5-$BV$5)/365.25</f>
        <v>#NAME?</v>
      </c>
      <c r="AE198" s="101" t="n">
        <v>15</v>
      </c>
      <c r="AF198" s="101" t="e">
        <f aca="false">IF(AND(D198&gt;=$G$7,D198&lt;=$G$8),1,0)</f>
        <v>#VALUE!</v>
      </c>
      <c r="AG198" s="101" t="e">
        <f aca="false">MONTH(D198)</f>
        <v>#VALUE!</v>
      </c>
      <c r="AH198" s="101" t="e">
        <f aca="false">(EOMONTH(D198,0)-EOMONTH(D198-DAY(D198),0))*AF198</f>
        <v>#VALUE!</v>
      </c>
      <c r="AI198" s="101" t="e">
        <f aca="false">AI197+AH197</f>
        <v>#VALUE!</v>
      </c>
      <c r="AJ198" s="101" t="e">
        <f aca="false">D198-$BV$5</f>
        <v>#VALUE!</v>
      </c>
      <c r="AK198" s="226" t="e">
        <f aca="false">((AL198+AM198+AN198)/(1-0.03))-(AL198+AM198+AN198)</f>
        <v>#VALUE!</v>
      </c>
      <c r="AL198" s="92" t="e">
        <f aca="false">VLOOKUP($D198,CurveTbl,$AK$4)</f>
        <v>#VALUE!</v>
      </c>
      <c r="AM198" s="227" t="e">
        <f aca="false">VLOOKUP($D198,CurveTbl,$AH$3)</f>
        <v>#VALUE!</v>
      </c>
      <c r="AN198" s="227" t="e">
        <f aca="false">VLOOKUP($D198,CurveTbl,$AH$4)+VLOOKUP($AG198,$AL$3:$AS$15,6)</f>
        <v>#VALUE!</v>
      </c>
      <c r="AO198" s="228" t="e">
        <f aca="false">VLOOKUP($D198,CurveTbl,$AH$5)</f>
        <v>#VALUE!</v>
      </c>
      <c r="AP198" s="227" t="e">
        <f aca="false">VLOOKUP($D198,CurveTbl,$AH$6)+VLOOKUP($AG198,$AL$3:$AS$15,7)</f>
        <v>#VALUE!</v>
      </c>
      <c r="AQ198" s="92" t="e">
        <f aca="false">VLOOKUP($AG198,$AL$4:$AS$15,3)+VLOOKUP($AG198,$AL$4:$AS$15,5)+($AH$10*VLOOKUP(D198,GRITable,2))</f>
        <v>#VALUE!</v>
      </c>
      <c r="AR198" s="93" t="e">
        <f aca="false">VLOOKUP($AG198,$AL$4:$AS$15,4)</f>
        <v>#VALUE!</v>
      </c>
      <c r="AS198" s="92" t="e">
        <f aca="false">(AL198+AM198+AN198)*AR198/(1-AR198)</f>
        <v>#VALUE!</v>
      </c>
      <c r="AT198" s="93" t="e">
        <f aca="false">VLOOKUP(D198,CurveTbl,$AK$6)</f>
        <v>#VALUE!</v>
      </c>
      <c r="AU198" s="93" t="e">
        <f aca="false">(1+$AT198/2)^(-2*($D198-$G$5)/365.25)*$AF198</f>
        <v>#VALUE!</v>
      </c>
      <c r="AV198" s="91" t="e">
        <f aca="false">ROUND(G198*AR198,0)</f>
        <v>#VALUE!</v>
      </c>
      <c r="AW198" s="93" t="e">
        <f aca="false">VLOOKUP($D198,CurveTbl,$AK$8)</f>
        <v>#VALUE!</v>
      </c>
      <c r="AX198" s="93" t="e">
        <f aca="false">VLOOKUP($D198,CurveTbl,$AH$7)</f>
        <v>#VALUE!</v>
      </c>
      <c r="AY198" s="93" t="e">
        <f aca="false">VLOOKUP($D198,CurveTbl,$AH$8)</f>
        <v>#VALUE!</v>
      </c>
      <c r="AZ198" s="93"/>
      <c r="BA198" s="229"/>
      <c r="BB198" s="227" t="e">
        <f aca="false">$H198-$BV198</f>
        <v>#VALUE!</v>
      </c>
      <c r="BC198" s="227" t="e">
        <f aca="false">I198-BW198</f>
        <v>#VALUE!</v>
      </c>
      <c r="BD198" s="93" t="e">
        <f aca="false">N198-BX198</f>
        <v>#VALUE!</v>
      </c>
      <c r="BE198" s="93" t="e">
        <f aca="false">O198-BY198</f>
        <v>#VALUE!</v>
      </c>
      <c r="BF198" s="93" t="e">
        <f aca="false">xSPRDOPT($BW198,$BV198,$CG198,0,$BY198,$BX198,$BZ198,$AJ198,1,4)*$CB198</f>
        <v>#NAME?</v>
      </c>
      <c r="BG198" s="93" t="e">
        <f aca="false">xSPRDOPT($BW198,$BV198,$CG198,0,$BY198,$BX198,$BZ198,$AJ198,1,3)*$CB198</f>
        <v>#NAME?</v>
      </c>
      <c r="BH198" s="93" t="e">
        <f aca="false">IF(OR(BF198&lt;&gt;0,BG198&lt;&gt;0),xSPRDOPT($BW198,$BV198,$CG198,0,$BY198,$BX198,$BZ198,$AJ198,1,12)*$CB198,0)</f>
        <v>#NAME?</v>
      </c>
      <c r="BI198" s="93" t="e">
        <f aca="false">xSPRDOPT($BW198,$BV198,$CG198,2*LN(1+CA198/2),$BY198,$BX198,$BZ198,$AJ198,1,9)</f>
        <v>#NAME?</v>
      </c>
      <c r="BJ198" s="93" t="e">
        <f aca="false">xSPRDOPT($BW198,$BV198,$CG198,0,$BY198,$BX198,$BZ198,$AJ198,1,6)*$CB198</f>
        <v>#NAME?</v>
      </c>
      <c r="BK198" s="93" t="e">
        <f aca="false">xSPRDOPT($BW198,$BV198,$CG198,0,$BY198,$BX198,$BZ198,$AJ198,1,5)*$CB198</f>
        <v>#NAME?</v>
      </c>
      <c r="BL198" s="93" t="e">
        <f aca="false">xSPRDOPT(BW198,BV198,CG198,0,BY198,BX198,BZ198,AJ198,1,2)*CB198</f>
        <v>#NAME?</v>
      </c>
      <c r="BM198" s="93" t="e">
        <f aca="false">xSPRDOPT(BW198,BV198,CG198,0,BY198,BX198,BZ198,AJ198,1,1)*CB198</f>
        <v>#NAME?</v>
      </c>
      <c r="BN198" s="93" t="e">
        <f aca="false">IF(AH198&lt;&gt;0,xSPRDOPT($BW198,$BV198,$CG198,2*LN(1+CA198/2),$BY198,$BX198,$BZ198,$AJ198,1,8)+(AJ198/365.25)*CH198/AH198,0)</f>
        <v>#VALUE!</v>
      </c>
      <c r="BO198" s="93" t="e">
        <f aca="false">xSPRDOPT($BW198,$BV198,$CG198,0,$BY198,$BX198,$BZ198,$AJ198,1,0)</f>
        <v>#NAME?</v>
      </c>
      <c r="BP198" s="93"/>
      <c r="BQ198" s="93"/>
      <c r="BR198" s="93"/>
      <c r="BS198" s="101" t="e">
        <f aca="false">G198*AF198*AH198</f>
        <v>#VALUE!</v>
      </c>
      <c r="BV198" s="230" t="n">
        <v>4.40214035809837</v>
      </c>
      <c r="BW198" s="92" t="n">
        <v>4.4155</v>
      </c>
      <c r="BX198" s="93" t="n">
        <v>0.628251079270582</v>
      </c>
      <c r="BY198" s="93" t="n">
        <v>0.621945092170055</v>
      </c>
      <c r="BZ198" s="93" t="n">
        <v>0.99287864325662</v>
      </c>
      <c r="CA198" s="93" t="n">
        <v>0.068263969545907</v>
      </c>
      <c r="CB198" s="93" t="n">
        <v>0.987217950295506</v>
      </c>
      <c r="CC198" s="227" t="n">
        <v>-0.03</v>
      </c>
      <c r="CD198" s="227" t="n">
        <v>0.06</v>
      </c>
      <c r="CE198" s="227" t="n">
        <v>0.175</v>
      </c>
      <c r="CF198" s="227" t="n">
        <v>-0.0075</v>
      </c>
      <c r="CG198" s="227" t="n">
        <v>0.0192</v>
      </c>
      <c r="CH198" s="227" t="n">
        <v>3.06531173566755</v>
      </c>
      <c r="CI198" s="82" t="n">
        <v>4.248</v>
      </c>
    </row>
    <row r="199" customFormat="false" ht="12.75" hidden="false" customHeight="false" outlineLevel="0" collapsed="false">
      <c r="D199" s="83" t="e">
        <f aca="false">D198+AH198</f>
        <v>#VALUE!</v>
      </c>
      <c r="F199" s="84" t="e">
        <f aca="false">VLOOKUP(AG199,$AL$4:$AS$15,2)</f>
        <v>#VALUE!</v>
      </c>
      <c r="G199" s="84" t="e">
        <f aca="false">F199*$AU199</f>
        <v>#VALUE!</v>
      </c>
      <c r="H199" s="85" t="e">
        <f aca="false">(AL199+AM199+AN199)/(1-(AR199))</f>
        <v>#VALUE!</v>
      </c>
      <c r="I199" s="85" t="e">
        <f aca="false">(AL199+AO199+AP199)</f>
        <v>#VALUE!</v>
      </c>
      <c r="K199" s="85" t="e">
        <f aca="false">MAX(((I199-H199)-AQ199)*AH199*AU199,0)</f>
        <v>#VALUE!</v>
      </c>
      <c r="L199" s="220" t="e">
        <f aca="false">MAX(Q199-K199,0)</f>
        <v>#VALUE!</v>
      </c>
      <c r="M199" s="86"/>
      <c r="N199" s="231" t="e">
        <f aca="false">SQRT(($AX199^2*$AE199+$AW199^2*$AI199)/($AE199+$AI199))</f>
        <v>#VALUE!</v>
      </c>
      <c r="O199" s="231" t="e">
        <f aca="false">SQRT(($AY199^2*$AE199+$AW199^2*$AI199)/($AE199+$AI199))</f>
        <v>#VALUE!</v>
      </c>
      <c r="P199" s="94" t="e">
        <f aca="false">(VLOOKUP(AI199,CorrelationTwo,2)*(AW199^2)*AI199+VLOOKUP(D199,CorrelationOne,$AK$9)*AX199*AY199*AE199)/((AI199+AE199)*O199*N199)</f>
        <v>#VALUE!</v>
      </c>
      <c r="Q199" s="220" t="e">
        <f aca="false">xSPRDOPT(I199,H199,AQ199,0,O199,N199,P199,D199-$G$5,1,0)*AH199*AU199</f>
        <v>#VALUE!</v>
      </c>
      <c r="R199" s="223"/>
      <c r="S199" s="87" t="e">
        <f aca="false">xSPRDOPT(I199,H199,AQ199,AT199,O199,N199,P199,D199-$G$5,1,2)*AF199*F199*AH199</f>
        <v>#VALUE!</v>
      </c>
      <c r="T199" s="87" t="e">
        <f aca="false">xSPRDOPT(I199,H199,AQ199,AT199,O199,N199,P199,D199-$G$5,1,1)*AF199*F199*AH199</f>
        <v>#VALUE!</v>
      </c>
      <c r="U199" s="220"/>
      <c r="V199" s="224" t="e">
        <f aca="false">VLOOKUP($AG199,$AL$4:$AS$15,8)*AH199*AU199</f>
        <v>#VALUE!</v>
      </c>
      <c r="W199" s="224"/>
      <c r="X199" s="225" t="e">
        <f aca="false">((BM199*BC199)+(BL199*BB199))*AH199*F199</f>
        <v>#VALUE!</v>
      </c>
      <c r="Y199" s="225" t="e">
        <f aca="false">($F199*$AH199)*((($BG199/2)*($BC199)^2)+(($BF199/2)*($BB199)^2)+($BH199*$BC199*$BB199))</f>
        <v>#VALUE!</v>
      </c>
      <c r="Z199" s="225" t="e">
        <f aca="false">($BI199*$F199*$AH199*($G$5-$BV$5))/365.25</f>
        <v>#VALUE!</v>
      </c>
      <c r="AA199" s="225" t="e">
        <f aca="false">(($BK199*$BE199)+($BJ199*$BD199))*$F199*$AH199*$AF199</f>
        <v>#VALUE!</v>
      </c>
      <c r="AB199" s="225" t="e">
        <f aca="false">BN199*(AT199-CA199)*F199*AH199</f>
        <v>#VALUE!</v>
      </c>
      <c r="AC199" s="225" t="e">
        <f aca="false">BO199*CB199*F199*AH199*CA199*($G$5-$BV$5)/365.25</f>
        <v>#NAME?</v>
      </c>
      <c r="AE199" s="101" t="n">
        <v>15</v>
      </c>
      <c r="AF199" s="101" t="e">
        <f aca="false">IF(AND(D199&gt;=$G$7,D199&lt;=$G$8),1,0)</f>
        <v>#VALUE!</v>
      </c>
      <c r="AG199" s="101" t="e">
        <f aca="false">MONTH(D199)</f>
        <v>#VALUE!</v>
      </c>
      <c r="AH199" s="101" t="e">
        <f aca="false">(EOMONTH(D199,0)-EOMONTH(D199-DAY(D199),0))*AF199</f>
        <v>#VALUE!</v>
      </c>
      <c r="AI199" s="101" t="e">
        <f aca="false">AI198+AH198</f>
        <v>#VALUE!</v>
      </c>
      <c r="AJ199" s="101" t="e">
        <f aca="false">D199-$BV$5</f>
        <v>#VALUE!</v>
      </c>
      <c r="AK199" s="226" t="e">
        <f aca="false">((AL199+AM199+AN199)/(1-0.03))-(AL199+AM199+AN199)</f>
        <v>#VALUE!</v>
      </c>
      <c r="AL199" s="92" t="e">
        <f aca="false">VLOOKUP($D199,CurveTbl,$AK$4)</f>
        <v>#VALUE!</v>
      </c>
      <c r="AM199" s="227" t="e">
        <f aca="false">VLOOKUP($D199,CurveTbl,$AH$3)</f>
        <v>#VALUE!</v>
      </c>
      <c r="AN199" s="227" t="e">
        <f aca="false">VLOOKUP($D199,CurveTbl,$AH$4)+VLOOKUP($AG199,$AL$3:$AS$15,6)</f>
        <v>#VALUE!</v>
      </c>
      <c r="AO199" s="228" t="e">
        <f aca="false">VLOOKUP($D199,CurveTbl,$AH$5)</f>
        <v>#VALUE!</v>
      </c>
      <c r="AP199" s="227" t="e">
        <f aca="false">VLOOKUP($D199,CurveTbl,$AH$6)+VLOOKUP($AG199,$AL$3:$AS$15,7)</f>
        <v>#VALUE!</v>
      </c>
      <c r="AQ199" s="92" t="e">
        <f aca="false">VLOOKUP($AG199,$AL$4:$AS$15,3)+VLOOKUP($AG199,$AL$4:$AS$15,5)+($AH$10*VLOOKUP(D199,GRITable,2))</f>
        <v>#VALUE!</v>
      </c>
      <c r="AR199" s="93" t="e">
        <f aca="false">VLOOKUP($AG199,$AL$4:$AS$15,4)</f>
        <v>#VALUE!</v>
      </c>
      <c r="AS199" s="92" t="e">
        <f aca="false">(AL199+AM199+AN199)*AR199/(1-AR199)</f>
        <v>#VALUE!</v>
      </c>
      <c r="AT199" s="93" t="e">
        <f aca="false">VLOOKUP(D199,CurveTbl,$AK$6)</f>
        <v>#VALUE!</v>
      </c>
      <c r="AU199" s="93" t="e">
        <f aca="false">(1+$AT199/2)^(-2*($D199-$G$5)/365.25)*$AF199</f>
        <v>#VALUE!</v>
      </c>
      <c r="AV199" s="91" t="e">
        <f aca="false">ROUND(G199*AR199,0)</f>
        <v>#VALUE!</v>
      </c>
      <c r="AW199" s="93" t="e">
        <f aca="false">VLOOKUP($D199,CurveTbl,$AK$8)</f>
        <v>#VALUE!</v>
      </c>
      <c r="AX199" s="93" t="e">
        <f aca="false">VLOOKUP($D199,CurveTbl,$AH$7)</f>
        <v>#VALUE!</v>
      </c>
      <c r="AY199" s="93" t="e">
        <f aca="false">VLOOKUP($D199,CurveTbl,$AH$8)</f>
        <v>#VALUE!</v>
      </c>
      <c r="AZ199" s="93"/>
      <c r="BA199" s="229"/>
      <c r="BB199" s="227" t="e">
        <f aca="false">$H199-$BV199</f>
        <v>#VALUE!</v>
      </c>
      <c r="BC199" s="227" t="e">
        <f aca="false">I199-BW199</f>
        <v>#VALUE!</v>
      </c>
      <c r="BD199" s="93" t="e">
        <f aca="false">N199-BX199</f>
        <v>#VALUE!</v>
      </c>
      <c r="BE199" s="93" t="e">
        <f aca="false">O199-BY199</f>
        <v>#VALUE!</v>
      </c>
      <c r="BF199" s="93" t="e">
        <f aca="false">xSPRDOPT($BW199,$BV199,$CG199,0,$BY199,$BX199,$BZ199,$AJ199,1,4)*$CB199</f>
        <v>#NAME?</v>
      </c>
      <c r="BG199" s="93" t="e">
        <f aca="false">xSPRDOPT($BW199,$BV199,$CG199,0,$BY199,$BX199,$BZ199,$AJ199,1,3)*$CB199</f>
        <v>#NAME?</v>
      </c>
      <c r="BH199" s="93" t="e">
        <f aca="false">IF(OR(BF199&lt;&gt;0,BG199&lt;&gt;0),xSPRDOPT($BW199,$BV199,$CG199,0,$BY199,$BX199,$BZ199,$AJ199,1,12)*$CB199,0)</f>
        <v>#NAME?</v>
      </c>
      <c r="BI199" s="93" t="e">
        <f aca="false">xSPRDOPT($BW199,$BV199,$CG199,2*LN(1+CA199/2),$BY199,$BX199,$BZ199,$AJ199,1,9)</f>
        <v>#NAME?</v>
      </c>
      <c r="BJ199" s="93" t="e">
        <f aca="false">xSPRDOPT($BW199,$BV199,$CG199,0,$BY199,$BX199,$BZ199,$AJ199,1,6)*$CB199</f>
        <v>#NAME?</v>
      </c>
      <c r="BK199" s="93" t="e">
        <f aca="false">xSPRDOPT($BW199,$BV199,$CG199,0,$BY199,$BX199,$BZ199,$AJ199,1,5)*$CB199</f>
        <v>#NAME?</v>
      </c>
      <c r="BL199" s="93" t="e">
        <f aca="false">xSPRDOPT(BW199,BV199,CG199,0,BY199,BX199,BZ199,AJ199,1,2)*CB199</f>
        <v>#NAME?</v>
      </c>
      <c r="BM199" s="93" t="e">
        <f aca="false">xSPRDOPT(BW199,BV199,CG199,0,BY199,BX199,BZ199,AJ199,1,1)*CB199</f>
        <v>#NAME?</v>
      </c>
      <c r="BN199" s="93" t="e">
        <f aca="false">IF(AH199&lt;&gt;0,xSPRDOPT($BW199,$BV199,$CG199,2*LN(1+CA199/2),$BY199,$BX199,$BZ199,$AJ199,1,8)+(AJ199/365.25)*CH199/AH199,0)</f>
        <v>#VALUE!</v>
      </c>
      <c r="BO199" s="93" t="e">
        <f aca="false">xSPRDOPT($BW199,$BV199,$CG199,0,$BY199,$BX199,$BZ199,$AJ199,1,0)</f>
        <v>#NAME?</v>
      </c>
      <c r="BP199" s="93"/>
      <c r="BQ199" s="93"/>
      <c r="BR199" s="93"/>
      <c r="BS199" s="101" t="e">
        <f aca="false">G199*AF199*AH199</f>
        <v>#VALUE!</v>
      </c>
      <c r="BV199" s="230" t="n">
        <v>4.40214035809837</v>
      </c>
      <c r="BW199" s="92" t="n">
        <v>4.4155</v>
      </c>
      <c r="BX199" s="93" t="n">
        <v>0.628251079270582</v>
      </c>
      <c r="BY199" s="93" t="n">
        <v>0.621945092170055</v>
      </c>
      <c r="BZ199" s="93" t="n">
        <v>0.99287864325662</v>
      </c>
      <c r="CA199" s="93" t="n">
        <v>0.068263969545907</v>
      </c>
      <c r="CB199" s="93" t="n">
        <v>0.987217950295506</v>
      </c>
      <c r="CC199" s="227" t="n">
        <v>-0.03</v>
      </c>
      <c r="CD199" s="227" t="n">
        <v>0.06</v>
      </c>
      <c r="CE199" s="227" t="n">
        <v>0.175</v>
      </c>
      <c r="CF199" s="227" t="n">
        <v>-0.0075</v>
      </c>
      <c r="CG199" s="227" t="n">
        <v>0.0192</v>
      </c>
      <c r="CH199" s="227" t="n">
        <v>3.06531173566755</v>
      </c>
      <c r="CI199" s="82" t="n">
        <v>4.248</v>
      </c>
    </row>
    <row r="200" customFormat="false" ht="12.75" hidden="false" customHeight="false" outlineLevel="0" collapsed="false">
      <c r="D200" s="83" t="e">
        <f aca="false">D199+AH199</f>
        <v>#VALUE!</v>
      </c>
      <c r="F200" s="84" t="e">
        <f aca="false">VLOOKUP(AG200,$AL$4:$AS$15,2)</f>
        <v>#VALUE!</v>
      </c>
      <c r="G200" s="84" t="e">
        <f aca="false">F200*$AU200</f>
        <v>#VALUE!</v>
      </c>
      <c r="H200" s="85" t="e">
        <f aca="false">(AL200+AM200+AN200)/(1-(AR200))</f>
        <v>#VALUE!</v>
      </c>
      <c r="I200" s="85" t="e">
        <f aca="false">(AL200+AO200+AP200)</f>
        <v>#VALUE!</v>
      </c>
      <c r="K200" s="85" t="e">
        <f aca="false">MAX(((I200-H200)-AQ200)*AH200*AU200,0)</f>
        <v>#VALUE!</v>
      </c>
      <c r="L200" s="220" t="e">
        <f aca="false">MAX(Q200-K200,0)</f>
        <v>#VALUE!</v>
      </c>
      <c r="M200" s="86"/>
      <c r="N200" s="231" t="e">
        <f aca="false">SQRT(($AX200^2*$AE200+$AW200^2*$AI200)/($AE200+$AI200))</f>
        <v>#VALUE!</v>
      </c>
      <c r="O200" s="231" t="e">
        <f aca="false">SQRT(($AY200^2*$AE200+$AW200^2*$AI200)/($AE200+$AI200))</f>
        <v>#VALUE!</v>
      </c>
      <c r="P200" s="94" t="e">
        <f aca="false">(VLOOKUP(AI200,CorrelationTwo,2)*(AW200^2)*AI200+VLOOKUP(D200,CorrelationOne,$AK$9)*AX200*AY200*AE200)/((AI200+AE200)*O200*N200)</f>
        <v>#VALUE!</v>
      </c>
      <c r="Q200" s="220" t="e">
        <f aca="false">xSPRDOPT(I200,H200,AQ200,0,O200,N200,P200,D200-$G$5,1,0)*AH200*AU200</f>
        <v>#VALUE!</v>
      </c>
      <c r="R200" s="223"/>
      <c r="S200" s="87" t="e">
        <f aca="false">xSPRDOPT(I200,H200,AQ200,AT200,O200,N200,P200,D200-$G$5,1,2)*AF200*F200*AH200</f>
        <v>#VALUE!</v>
      </c>
      <c r="T200" s="87" t="e">
        <f aca="false">xSPRDOPT(I200,H200,AQ200,AT200,O200,N200,P200,D200-$G$5,1,1)*AF200*F200*AH200</f>
        <v>#VALUE!</v>
      </c>
      <c r="U200" s="220"/>
      <c r="V200" s="224" t="e">
        <f aca="false">VLOOKUP($AG200,$AL$4:$AS$15,8)*AH200*AU200</f>
        <v>#VALUE!</v>
      </c>
      <c r="W200" s="224"/>
      <c r="X200" s="225" t="e">
        <f aca="false">((BM200*BC200)+(BL200*BB200))*AH200*F200</f>
        <v>#VALUE!</v>
      </c>
      <c r="Y200" s="225" t="e">
        <f aca="false">($F200*$AH200)*((($BG200/2)*($BC200)^2)+(($BF200/2)*($BB200)^2)+($BH200*$BC200*$BB200))</f>
        <v>#VALUE!</v>
      </c>
      <c r="Z200" s="225" t="e">
        <f aca="false">($BI200*$F200*$AH200*($G$5-$BV$5))/365.25</f>
        <v>#VALUE!</v>
      </c>
      <c r="AA200" s="225" t="e">
        <f aca="false">(($BK200*$BE200)+($BJ200*$BD200))*$F200*$AH200*$AF200</f>
        <v>#VALUE!</v>
      </c>
      <c r="AB200" s="225" t="e">
        <f aca="false">BN200*(AT200-CA200)*F200*AH200</f>
        <v>#VALUE!</v>
      </c>
      <c r="AC200" s="225" t="e">
        <f aca="false">BO200*CB200*F200*AH200*CA200*($G$5-$BV$5)/365.25</f>
        <v>#NAME?</v>
      </c>
      <c r="AE200" s="101" t="n">
        <v>15</v>
      </c>
      <c r="AF200" s="101" t="e">
        <f aca="false">IF(AND(D200&gt;=$G$7,D200&lt;=$G$8),1,0)</f>
        <v>#VALUE!</v>
      </c>
      <c r="AG200" s="101" t="e">
        <f aca="false">MONTH(D200)</f>
        <v>#VALUE!</v>
      </c>
      <c r="AH200" s="101" t="e">
        <f aca="false">(EOMONTH(D200,0)-EOMONTH(D200-DAY(D200),0))*AF200</f>
        <v>#VALUE!</v>
      </c>
      <c r="AI200" s="101" t="e">
        <f aca="false">AI199+AH199</f>
        <v>#VALUE!</v>
      </c>
      <c r="AJ200" s="101" t="e">
        <f aca="false">D200-$BV$5</f>
        <v>#VALUE!</v>
      </c>
      <c r="AK200" s="226" t="e">
        <f aca="false">((AL200+AM200+AN200)/(1-0.03))-(AL200+AM200+AN200)</f>
        <v>#VALUE!</v>
      </c>
      <c r="AL200" s="92" t="e">
        <f aca="false">VLOOKUP($D200,CurveTbl,$AK$4)</f>
        <v>#VALUE!</v>
      </c>
      <c r="AM200" s="227" t="e">
        <f aca="false">VLOOKUP($D200,CurveTbl,$AH$3)</f>
        <v>#VALUE!</v>
      </c>
      <c r="AN200" s="227" t="e">
        <f aca="false">VLOOKUP($D200,CurveTbl,$AH$4)+VLOOKUP($AG200,$AL$3:$AS$15,6)</f>
        <v>#VALUE!</v>
      </c>
      <c r="AO200" s="228" t="e">
        <f aca="false">VLOOKUP($D200,CurveTbl,$AH$5)</f>
        <v>#VALUE!</v>
      </c>
      <c r="AP200" s="227" t="e">
        <f aca="false">VLOOKUP($D200,CurveTbl,$AH$6)+VLOOKUP($AG200,$AL$3:$AS$15,7)</f>
        <v>#VALUE!</v>
      </c>
      <c r="AQ200" s="92" t="e">
        <f aca="false">VLOOKUP($AG200,$AL$4:$AS$15,3)+VLOOKUP($AG200,$AL$4:$AS$15,5)+($AH$10*VLOOKUP(D200,GRITable,2))</f>
        <v>#VALUE!</v>
      </c>
      <c r="AR200" s="93" t="e">
        <f aca="false">VLOOKUP($AG200,$AL$4:$AS$15,4)</f>
        <v>#VALUE!</v>
      </c>
      <c r="AS200" s="92" t="e">
        <f aca="false">(AL200+AM200+AN200)*AR200/(1-AR200)</f>
        <v>#VALUE!</v>
      </c>
      <c r="AT200" s="93" t="e">
        <f aca="false">VLOOKUP(D200,CurveTbl,$AK$6)</f>
        <v>#VALUE!</v>
      </c>
      <c r="AU200" s="93" t="e">
        <f aca="false">(1+$AT200/2)^(-2*($D200-$G$5)/365.25)*$AF200</f>
        <v>#VALUE!</v>
      </c>
      <c r="AV200" s="91" t="e">
        <f aca="false">ROUND(G200*AR200,0)</f>
        <v>#VALUE!</v>
      </c>
      <c r="AW200" s="93" t="e">
        <f aca="false">VLOOKUP($D200,CurveTbl,$AK$8)</f>
        <v>#VALUE!</v>
      </c>
      <c r="AX200" s="93" t="e">
        <f aca="false">VLOOKUP($D200,CurveTbl,$AH$7)</f>
        <v>#VALUE!</v>
      </c>
      <c r="AY200" s="93" t="e">
        <f aca="false">VLOOKUP($D200,CurveTbl,$AH$8)</f>
        <v>#VALUE!</v>
      </c>
      <c r="AZ200" s="93"/>
      <c r="BA200" s="229"/>
      <c r="BB200" s="227" t="e">
        <f aca="false">$H200-$BV200</f>
        <v>#VALUE!</v>
      </c>
      <c r="BC200" s="227" t="e">
        <f aca="false">I200-BW200</f>
        <v>#VALUE!</v>
      </c>
      <c r="BD200" s="93" t="e">
        <f aca="false">N200-BX200</f>
        <v>#VALUE!</v>
      </c>
      <c r="BE200" s="93" t="e">
        <f aca="false">O200-BY200</f>
        <v>#VALUE!</v>
      </c>
      <c r="BF200" s="93" t="e">
        <f aca="false">xSPRDOPT($BW200,$BV200,$CG200,0,$BY200,$BX200,$BZ200,$AJ200,1,4)*$CB200</f>
        <v>#NAME?</v>
      </c>
      <c r="BG200" s="93" t="e">
        <f aca="false">xSPRDOPT($BW200,$BV200,$CG200,0,$BY200,$BX200,$BZ200,$AJ200,1,3)*$CB200</f>
        <v>#NAME?</v>
      </c>
      <c r="BH200" s="93" t="e">
        <f aca="false">IF(OR(BF200&lt;&gt;0,BG200&lt;&gt;0),xSPRDOPT($BW200,$BV200,$CG200,0,$BY200,$BX200,$BZ200,$AJ200,1,12)*$CB200,0)</f>
        <v>#NAME?</v>
      </c>
      <c r="BI200" s="93" t="e">
        <f aca="false">xSPRDOPT($BW200,$BV200,$CG200,2*LN(1+CA200/2),$BY200,$BX200,$BZ200,$AJ200,1,9)</f>
        <v>#NAME?</v>
      </c>
      <c r="BJ200" s="93" t="e">
        <f aca="false">xSPRDOPT($BW200,$BV200,$CG200,0,$BY200,$BX200,$BZ200,$AJ200,1,6)*$CB200</f>
        <v>#NAME?</v>
      </c>
      <c r="BK200" s="93" t="e">
        <f aca="false">xSPRDOPT($BW200,$BV200,$CG200,0,$BY200,$BX200,$BZ200,$AJ200,1,5)*$CB200</f>
        <v>#NAME?</v>
      </c>
      <c r="BL200" s="93" t="e">
        <f aca="false">xSPRDOPT(BW200,BV200,CG200,0,BY200,BX200,BZ200,AJ200,1,2)*CB200</f>
        <v>#NAME?</v>
      </c>
      <c r="BM200" s="93" t="e">
        <f aca="false">xSPRDOPT(BW200,BV200,CG200,0,BY200,BX200,BZ200,AJ200,1,1)*CB200</f>
        <v>#NAME?</v>
      </c>
      <c r="BN200" s="93" t="e">
        <f aca="false">IF(AH200&lt;&gt;0,xSPRDOPT($BW200,$BV200,$CG200,2*LN(1+CA200/2),$BY200,$BX200,$BZ200,$AJ200,1,8)+(AJ200/365.25)*CH200/AH200,0)</f>
        <v>#VALUE!</v>
      </c>
      <c r="BO200" s="93" t="e">
        <f aca="false">xSPRDOPT($BW200,$BV200,$CG200,0,$BY200,$BX200,$BZ200,$AJ200,1,0)</f>
        <v>#NAME?</v>
      </c>
      <c r="BP200" s="93"/>
      <c r="BQ200" s="93"/>
      <c r="BR200" s="93"/>
      <c r="BS200" s="101" t="e">
        <f aca="false">G200*AF200*AH200</f>
        <v>#VALUE!</v>
      </c>
      <c r="BV200" s="230" t="n">
        <v>4.40214035809837</v>
      </c>
      <c r="BW200" s="92" t="n">
        <v>4.4155</v>
      </c>
      <c r="BX200" s="93" t="n">
        <v>0.628251079270582</v>
      </c>
      <c r="BY200" s="93" t="n">
        <v>0.621945092170055</v>
      </c>
      <c r="BZ200" s="93" t="n">
        <v>0.99287864325662</v>
      </c>
      <c r="CA200" s="93" t="n">
        <v>0.068263969545907</v>
      </c>
      <c r="CB200" s="93" t="n">
        <v>0.987217950295506</v>
      </c>
      <c r="CC200" s="227" t="n">
        <v>-0.03</v>
      </c>
      <c r="CD200" s="227" t="n">
        <v>0.06</v>
      </c>
      <c r="CE200" s="227" t="n">
        <v>0.175</v>
      </c>
      <c r="CF200" s="227" t="n">
        <v>-0.0075</v>
      </c>
      <c r="CG200" s="227" t="n">
        <v>0.0192</v>
      </c>
      <c r="CH200" s="227" t="n">
        <v>3.06531173566755</v>
      </c>
      <c r="CI200" s="82" t="n">
        <v>4.248</v>
      </c>
    </row>
    <row r="201" customFormat="false" ht="12.75" hidden="false" customHeight="false" outlineLevel="0" collapsed="false">
      <c r="D201" s="83" t="e">
        <f aca="false">D200+AH200</f>
        <v>#VALUE!</v>
      </c>
      <c r="F201" s="84" t="e">
        <f aca="false">VLOOKUP(AG201,$AL$4:$AS$15,2)</f>
        <v>#VALUE!</v>
      </c>
      <c r="G201" s="84" t="e">
        <f aca="false">F201*$AU201</f>
        <v>#VALUE!</v>
      </c>
      <c r="H201" s="85" t="e">
        <f aca="false">(AL201+AM201+AN201)/(1-(AR201))</f>
        <v>#VALUE!</v>
      </c>
      <c r="I201" s="85" t="e">
        <f aca="false">(AL201+AO201+AP201)</f>
        <v>#VALUE!</v>
      </c>
      <c r="K201" s="85" t="e">
        <f aca="false">MAX(((I201-H201)-AQ201)*AH201*AU201,0)</f>
        <v>#VALUE!</v>
      </c>
      <c r="L201" s="220" t="e">
        <f aca="false">MAX(Q201-K201,0)</f>
        <v>#VALUE!</v>
      </c>
      <c r="M201" s="86"/>
      <c r="N201" s="231" t="e">
        <f aca="false">SQRT(($AX201^2*$AE201+$AW201^2*$AI201)/($AE201+$AI201))</f>
        <v>#VALUE!</v>
      </c>
      <c r="O201" s="231" t="e">
        <f aca="false">SQRT(($AY201^2*$AE201+$AW201^2*$AI201)/($AE201+$AI201))</f>
        <v>#VALUE!</v>
      </c>
      <c r="P201" s="94" t="e">
        <f aca="false">(VLOOKUP(AI201,CorrelationTwo,2)*(AW201^2)*AI201+VLOOKUP(D201,CorrelationOne,$AK$9)*AX201*AY201*AE201)/((AI201+AE201)*O201*N201)</f>
        <v>#VALUE!</v>
      </c>
      <c r="Q201" s="220" t="e">
        <f aca="false">xSPRDOPT(I201,H201,AQ201,0,O201,N201,P201,D201-$G$5,1,0)*AH201*AU201</f>
        <v>#VALUE!</v>
      </c>
      <c r="R201" s="223"/>
      <c r="S201" s="87" t="e">
        <f aca="false">xSPRDOPT(I201,H201,AQ201,AT201,O201,N201,P201,D201-$G$5,1,2)*AF201*F201*AH201</f>
        <v>#VALUE!</v>
      </c>
      <c r="T201" s="87" t="e">
        <f aca="false">xSPRDOPT(I201,H201,AQ201,AT201,O201,N201,P201,D201-$G$5,1,1)*AF201*F201*AH201</f>
        <v>#VALUE!</v>
      </c>
      <c r="U201" s="220"/>
      <c r="V201" s="224" t="e">
        <f aca="false">VLOOKUP($AG201,$AL$4:$AS$15,8)*AH201*AU201</f>
        <v>#VALUE!</v>
      </c>
      <c r="W201" s="224"/>
      <c r="X201" s="225" t="e">
        <f aca="false">((BM201*BC201)+(BL201*BB201))*AH201*F201</f>
        <v>#VALUE!</v>
      </c>
      <c r="Y201" s="225" t="e">
        <f aca="false">($F201*$AH201)*((($BG201/2)*($BC201)^2)+(($BF201/2)*($BB201)^2)+($BH201*$BC201*$BB201))</f>
        <v>#VALUE!</v>
      </c>
      <c r="Z201" s="225" t="e">
        <f aca="false">($BI201*$F201*$AH201*($G$5-$BV$5))/365.25</f>
        <v>#VALUE!</v>
      </c>
      <c r="AA201" s="225" t="e">
        <f aca="false">(($BK201*$BE201)+($BJ201*$BD201))*$F201*$AH201*$AF201</f>
        <v>#VALUE!</v>
      </c>
      <c r="AB201" s="225" t="e">
        <f aca="false">BN201*(AT201-CA201)*F201*AH201</f>
        <v>#VALUE!</v>
      </c>
      <c r="AC201" s="225" t="e">
        <f aca="false">BO201*CB201*F201*AH201*CA201*($G$5-$BV$5)/365.25</f>
        <v>#NAME?</v>
      </c>
      <c r="AE201" s="101" t="n">
        <v>15</v>
      </c>
      <c r="AF201" s="101" t="e">
        <f aca="false">IF(AND(D201&gt;=$G$7,D201&lt;=$G$8),1,0)</f>
        <v>#VALUE!</v>
      </c>
      <c r="AG201" s="101" t="e">
        <f aca="false">MONTH(D201)</f>
        <v>#VALUE!</v>
      </c>
      <c r="AH201" s="101" t="e">
        <f aca="false">(EOMONTH(D201,0)-EOMONTH(D201-DAY(D201),0))*AF201</f>
        <v>#VALUE!</v>
      </c>
      <c r="AI201" s="101" t="e">
        <f aca="false">AI200+AH200</f>
        <v>#VALUE!</v>
      </c>
      <c r="AJ201" s="101" t="e">
        <f aca="false">D201-$BV$5</f>
        <v>#VALUE!</v>
      </c>
      <c r="AK201" s="226" t="e">
        <f aca="false">((AL201+AM201+AN201)/(1-0.03))-(AL201+AM201+AN201)</f>
        <v>#VALUE!</v>
      </c>
      <c r="AL201" s="92" t="e">
        <f aca="false">VLOOKUP($D201,CurveTbl,$AK$4)</f>
        <v>#VALUE!</v>
      </c>
      <c r="AM201" s="227" t="e">
        <f aca="false">VLOOKUP($D201,CurveTbl,$AH$3)</f>
        <v>#VALUE!</v>
      </c>
      <c r="AN201" s="227" t="e">
        <f aca="false">VLOOKUP($D201,CurveTbl,$AH$4)+VLOOKUP($AG201,$AL$3:$AS$15,6)</f>
        <v>#VALUE!</v>
      </c>
      <c r="AO201" s="228" t="e">
        <f aca="false">VLOOKUP($D201,CurveTbl,$AH$5)</f>
        <v>#VALUE!</v>
      </c>
      <c r="AP201" s="227" t="e">
        <f aca="false">VLOOKUP($D201,CurveTbl,$AH$6)+VLOOKUP($AG201,$AL$3:$AS$15,7)</f>
        <v>#VALUE!</v>
      </c>
      <c r="AQ201" s="92" t="e">
        <f aca="false">VLOOKUP($AG201,$AL$4:$AS$15,3)+VLOOKUP($AG201,$AL$4:$AS$15,5)+($AH$10*VLOOKUP(D201,GRITable,2))</f>
        <v>#VALUE!</v>
      </c>
      <c r="AR201" s="93" t="e">
        <f aca="false">VLOOKUP($AG201,$AL$4:$AS$15,4)</f>
        <v>#VALUE!</v>
      </c>
      <c r="AS201" s="92" t="e">
        <f aca="false">(AL201+AM201+AN201)*AR201/(1-AR201)</f>
        <v>#VALUE!</v>
      </c>
      <c r="AT201" s="93" t="e">
        <f aca="false">VLOOKUP(D201,CurveTbl,$AK$6)</f>
        <v>#VALUE!</v>
      </c>
      <c r="AU201" s="93" t="e">
        <f aca="false">(1+$AT201/2)^(-2*($D201-$G$5)/365.25)*$AF201</f>
        <v>#VALUE!</v>
      </c>
      <c r="AV201" s="91" t="e">
        <f aca="false">ROUND(G201*AR201,0)</f>
        <v>#VALUE!</v>
      </c>
      <c r="AW201" s="93" t="e">
        <f aca="false">VLOOKUP($D201,CurveTbl,$AK$8)</f>
        <v>#VALUE!</v>
      </c>
      <c r="AX201" s="93" t="e">
        <f aca="false">VLOOKUP($D201,CurveTbl,$AH$7)</f>
        <v>#VALUE!</v>
      </c>
      <c r="AY201" s="93" t="e">
        <f aca="false">VLOOKUP($D201,CurveTbl,$AH$8)</f>
        <v>#VALUE!</v>
      </c>
      <c r="AZ201" s="93"/>
      <c r="BA201" s="229"/>
      <c r="BB201" s="227" t="e">
        <f aca="false">$H201-$BV201</f>
        <v>#VALUE!</v>
      </c>
      <c r="BC201" s="227" t="e">
        <f aca="false">I201-BW201</f>
        <v>#VALUE!</v>
      </c>
      <c r="BD201" s="93" t="e">
        <f aca="false">N201-BX201</f>
        <v>#VALUE!</v>
      </c>
      <c r="BE201" s="93" t="e">
        <f aca="false">O201-BY201</f>
        <v>#VALUE!</v>
      </c>
      <c r="BF201" s="93" t="e">
        <f aca="false">xSPRDOPT($BW201,$BV201,$CG201,0,$BY201,$BX201,$BZ201,$AJ201,1,4)*$CB201</f>
        <v>#NAME?</v>
      </c>
      <c r="BG201" s="93" t="e">
        <f aca="false">xSPRDOPT($BW201,$BV201,$CG201,0,$BY201,$BX201,$BZ201,$AJ201,1,3)*$CB201</f>
        <v>#NAME?</v>
      </c>
      <c r="BH201" s="93" t="e">
        <f aca="false">IF(OR(BF201&lt;&gt;0,BG201&lt;&gt;0),xSPRDOPT($BW201,$BV201,$CG201,0,$BY201,$BX201,$BZ201,$AJ201,1,12)*$CB201,0)</f>
        <v>#NAME?</v>
      </c>
      <c r="BI201" s="93" t="e">
        <f aca="false">xSPRDOPT($BW201,$BV201,$CG201,2*LN(1+CA201/2),$BY201,$BX201,$BZ201,$AJ201,1,9)</f>
        <v>#NAME?</v>
      </c>
      <c r="BJ201" s="93" t="e">
        <f aca="false">xSPRDOPT($BW201,$BV201,$CG201,0,$BY201,$BX201,$BZ201,$AJ201,1,6)*$CB201</f>
        <v>#NAME?</v>
      </c>
      <c r="BK201" s="93" t="e">
        <f aca="false">xSPRDOPT($BW201,$BV201,$CG201,0,$BY201,$BX201,$BZ201,$AJ201,1,5)*$CB201</f>
        <v>#NAME?</v>
      </c>
      <c r="BL201" s="93" t="e">
        <f aca="false">xSPRDOPT(BW201,BV201,CG201,0,BY201,BX201,BZ201,AJ201,1,2)*CB201</f>
        <v>#NAME?</v>
      </c>
      <c r="BM201" s="93" t="e">
        <f aca="false">xSPRDOPT(BW201,BV201,CG201,0,BY201,BX201,BZ201,AJ201,1,1)*CB201</f>
        <v>#NAME?</v>
      </c>
      <c r="BN201" s="93" t="e">
        <f aca="false">IF(AH201&lt;&gt;0,xSPRDOPT($BW201,$BV201,$CG201,2*LN(1+CA201/2),$BY201,$BX201,$BZ201,$AJ201,1,8)+(AJ201/365.25)*CH201/AH201,0)</f>
        <v>#VALUE!</v>
      </c>
      <c r="BO201" s="93" t="e">
        <f aca="false">xSPRDOPT($BW201,$BV201,$CG201,0,$BY201,$BX201,$BZ201,$AJ201,1,0)</f>
        <v>#NAME?</v>
      </c>
      <c r="BP201" s="93"/>
      <c r="BQ201" s="93"/>
      <c r="BR201" s="93"/>
      <c r="BS201" s="101" t="e">
        <f aca="false">G201*AF201*AH201</f>
        <v>#VALUE!</v>
      </c>
      <c r="BV201" s="230" t="n">
        <v>4.40214035809837</v>
      </c>
      <c r="BW201" s="92" t="n">
        <v>4.4155</v>
      </c>
      <c r="BX201" s="93" t="n">
        <v>0.628251079270582</v>
      </c>
      <c r="BY201" s="93" t="n">
        <v>0.621945092170055</v>
      </c>
      <c r="BZ201" s="93" t="n">
        <v>0.99287864325662</v>
      </c>
      <c r="CA201" s="93" t="n">
        <v>0.068263969545907</v>
      </c>
      <c r="CB201" s="93" t="n">
        <v>0.987217950295506</v>
      </c>
      <c r="CC201" s="227" t="n">
        <v>-0.03</v>
      </c>
      <c r="CD201" s="227" t="n">
        <v>0.06</v>
      </c>
      <c r="CE201" s="227" t="n">
        <v>0.175</v>
      </c>
      <c r="CF201" s="227" t="n">
        <v>-0.0075</v>
      </c>
      <c r="CG201" s="227" t="n">
        <v>0.0192</v>
      </c>
      <c r="CH201" s="227" t="n">
        <v>3.06531173566755</v>
      </c>
      <c r="CI201" s="82" t="n">
        <v>4.248</v>
      </c>
    </row>
    <row r="202" customFormat="false" ht="12.75" hidden="false" customHeight="false" outlineLevel="0" collapsed="false">
      <c r="D202" s="83" t="e">
        <f aca="false">D201+AH201</f>
        <v>#VALUE!</v>
      </c>
      <c r="F202" s="84" t="e">
        <f aca="false">VLOOKUP(AG202,$AL$4:$AS$15,2)</f>
        <v>#VALUE!</v>
      </c>
      <c r="G202" s="84" t="e">
        <f aca="false">F202*$AU202</f>
        <v>#VALUE!</v>
      </c>
      <c r="H202" s="85" t="e">
        <f aca="false">(AL202+AM202+AN202)/(1-(AR202))</f>
        <v>#VALUE!</v>
      </c>
      <c r="I202" s="85" t="e">
        <f aca="false">(AL202+AO202+AP202)</f>
        <v>#VALUE!</v>
      </c>
      <c r="K202" s="85" t="e">
        <f aca="false">MAX(((I202-H202)-AQ202)*AH202*AU202,0)</f>
        <v>#VALUE!</v>
      </c>
      <c r="L202" s="220" t="e">
        <f aca="false">MAX(Q202-K202,0)</f>
        <v>#VALUE!</v>
      </c>
      <c r="M202" s="86"/>
      <c r="N202" s="231" t="e">
        <f aca="false">SQRT(($AX202^2*$AE202+$AW202^2*$AI202)/($AE202+$AI202))</f>
        <v>#VALUE!</v>
      </c>
      <c r="O202" s="231" t="e">
        <f aca="false">SQRT(($AY202^2*$AE202+$AW202^2*$AI202)/($AE202+$AI202))</f>
        <v>#VALUE!</v>
      </c>
      <c r="P202" s="94" t="e">
        <f aca="false">(VLOOKUP(AI202,CorrelationTwo,2)*(AW202^2)*AI202+VLOOKUP(D202,CorrelationOne,$AK$9)*AX202*AY202*AE202)/((AI202+AE202)*O202*N202)</f>
        <v>#VALUE!</v>
      </c>
      <c r="Q202" s="220" t="e">
        <f aca="false">xSPRDOPT(I202,H202,AQ202,0,O202,N202,P202,D202-$G$5,1,0)*AH202*AU202</f>
        <v>#VALUE!</v>
      </c>
      <c r="R202" s="223"/>
      <c r="S202" s="87" t="e">
        <f aca="false">xSPRDOPT(I202,H202,AQ202,AT202,O202,N202,P202,D202-$G$5,1,2)*AF202*F202*AH202</f>
        <v>#VALUE!</v>
      </c>
      <c r="T202" s="87" t="e">
        <f aca="false">xSPRDOPT(I202,H202,AQ202,AT202,O202,N202,P202,D202-$G$5,1,1)*AF202*F202*AH202</f>
        <v>#VALUE!</v>
      </c>
      <c r="U202" s="220"/>
      <c r="V202" s="224" t="e">
        <f aca="false">VLOOKUP($AG202,$AL$4:$AS$15,8)*AH202*AU202</f>
        <v>#VALUE!</v>
      </c>
      <c r="W202" s="224"/>
      <c r="X202" s="225" t="e">
        <f aca="false">((BM202*BC202)+(BL202*BB202))*AH202*F202</f>
        <v>#VALUE!</v>
      </c>
      <c r="Y202" s="225" t="e">
        <f aca="false">($F202*$AH202)*((($BG202/2)*($BC202)^2)+(($BF202/2)*($BB202)^2)+($BH202*$BC202*$BB202))</f>
        <v>#VALUE!</v>
      </c>
      <c r="Z202" s="225" t="e">
        <f aca="false">($BI202*$F202*$AH202*($G$5-$BV$5))/365.25</f>
        <v>#VALUE!</v>
      </c>
      <c r="AA202" s="225" t="e">
        <f aca="false">(($BK202*$BE202)+($BJ202*$BD202))*$F202*$AH202*$AF202</f>
        <v>#VALUE!</v>
      </c>
      <c r="AB202" s="225" t="e">
        <f aca="false">BN202*(AT202-CA202)*F202*AH202</f>
        <v>#VALUE!</v>
      </c>
      <c r="AC202" s="225" t="e">
        <f aca="false">BO202*CB202*F202*AH202*CA202*($G$5-$BV$5)/365.25</f>
        <v>#NAME?</v>
      </c>
      <c r="AE202" s="101" t="n">
        <v>15</v>
      </c>
      <c r="AF202" s="101" t="e">
        <f aca="false">IF(AND(D202&gt;=$G$7,D202&lt;=$G$8),1,0)</f>
        <v>#VALUE!</v>
      </c>
      <c r="AG202" s="101" t="e">
        <f aca="false">MONTH(D202)</f>
        <v>#VALUE!</v>
      </c>
      <c r="AH202" s="101" t="e">
        <f aca="false">(EOMONTH(D202,0)-EOMONTH(D202-DAY(D202),0))*AF202</f>
        <v>#VALUE!</v>
      </c>
      <c r="AI202" s="101" t="e">
        <f aca="false">AI201+AH201</f>
        <v>#VALUE!</v>
      </c>
      <c r="AJ202" s="101" t="e">
        <f aca="false">D202-$BV$5</f>
        <v>#VALUE!</v>
      </c>
      <c r="AK202" s="226" t="e">
        <f aca="false">((AL202+AM202+AN202)/(1-0.03))-(AL202+AM202+AN202)</f>
        <v>#VALUE!</v>
      </c>
      <c r="AL202" s="92" t="e">
        <f aca="false">VLOOKUP($D202,CurveTbl,$AK$4)</f>
        <v>#VALUE!</v>
      </c>
      <c r="AM202" s="227" t="e">
        <f aca="false">VLOOKUP($D202,CurveTbl,$AH$3)</f>
        <v>#VALUE!</v>
      </c>
      <c r="AN202" s="227" t="e">
        <f aca="false">VLOOKUP($D202,CurveTbl,$AH$4)+VLOOKUP($AG202,$AL$3:$AS$15,6)</f>
        <v>#VALUE!</v>
      </c>
      <c r="AO202" s="228" t="e">
        <f aca="false">VLOOKUP($D202,CurveTbl,$AH$5)</f>
        <v>#VALUE!</v>
      </c>
      <c r="AP202" s="227" t="e">
        <f aca="false">VLOOKUP($D202,CurveTbl,$AH$6)+VLOOKUP($AG202,$AL$3:$AS$15,7)</f>
        <v>#VALUE!</v>
      </c>
      <c r="AQ202" s="92" t="e">
        <f aca="false">VLOOKUP($AG202,$AL$4:$AS$15,3)+VLOOKUP($AG202,$AL$4:$AS$15,5)+($AH$10*VLOOKUP(D202,GRITable,2))</f>
        <v>#VALUE!</v>
      </c>
      <c r="AR202" s="93" t="e">
        <f aca="false">VLOOKUP($AG202,$AL$4:$AS$15,4)</f>
        <v>#VALUE!</v>
      </c>
      <c r="AS202" s="92" t="e">
        <f aca="false">(AL202+AM202+AN202)*AR202/(1-AR202)</f>
        <v>#VALUE!</v>
      </c>
      <c r="AT202" s="93" t="e">
        <f aca="false">VLOOKUP(D202,CurveTbl,$AK$6)</f>
        <v>#VALUE!</v>
      </c>
      <c r="AU202" s="93" t="e">
        <f aca="false">(1+$AT202/2)^(-2*($D202-$G$5)/365.25)*$AF202</f>
        <v>#VALUE!</v>
      </c>
      <c r="AV202" s="91" t="e">
        <f aca="false">ROUND(G202*AR202,0)</f>
        <v>#VALUE!</v>
      </c>
      <c r="AW202" s="93" t="e">
        <f aca="false">VLOOKUP($D202,CurveTbl,$AK$8)</f>
        <v>#VALUE!</v>
      </c>
      <c r="AX202" s="93" t="e">
        <f aca="false">VLOOKUP($D202,CurveTbl,$AH$7)</f>
        <v>#VALUE!</v>
      </c>
      <c r="AY202" s="93" t="e">
        <f aca="false">VLOOKUP($D202,CurveTbl,$AH$8)</f>
        <v>#VALUE!</v>
      </c>
      <c r="AZ202" s="93"/>
      <c r="BA202" s="229"/>
      <c r="BB202" s="227" t="e">
        <f aca="false">$H202-$BV202</f>
        <v>#VALUE!</v>
      </c>
      <c r="BC202" s="227" t="e">
        <f aca="false">I202-BW202</f>
        <v>#VALUE!</v>
      </c>
      <c r="BD202" s="93" t="e">
        <f aca="false">N202-BX202</f>
        <v>#VALUE!</v>
      </c>
      <c r="BE202" s="93" t="e">
        <f aca="false">O202-BY202</f>
        <v>#VALUE!</v>
      </c>
      <c r="BF202" s="93" t="e">
        <f aca="false">xSPRDOPT($BW202,$BV202,$CG202,0,$BY202,$BX202,$BZ202,$AJ202,1,4)*$CB202</f>
        <v>#NAME?</v>
      </c>
      <c r="BG202" s="93" t="e">
        <f aca="false">xSPRDOPT($BW202,$BV202,$CG202,0,$BY202,$BX202,$BZ202,$AJ202,1,3)*$CB202</f>
        <v>#NAME?</v>
      </c>
      <c r="BH202" s="93" t="e">
        <f aca="false">IF(OR(BF202&lt;&gt;0,BG202&lt;&gt;0),xSPRDOPT($BW202,$BV202,$CG202,0,$BY202,$BX202,$BZ202,$AJ202,1,12)*$CB202,0)</f>
        <v>#NAME?</v>
      </c>
      <c r="BI202" s="93" t="e">
        <f aca="false">xSPRDOPT($BW202,$BV202,$CG202,2*LN(1+CA202/2),$BY202,$BX202,$BZ202,$AJ202,1,9)</f>
        <v>#NAME?</v>
      </c>
      <c r="BJ202" s="93" t="e">
        <f aca="false">xSPRDOPT($BW202,$BV202,$CG202,0,$BY202,$BX202,$BZ202,$AJ202,1,6)*$CB202</f>
        <v>#NAME?</v>
      </c>
      <c r="BK202" s="93" t="e">
        <f aca="false">xSPRDOPT($BW202,$BV202,$CG202,0,$BY202,$BX202,$BZ202,$AJ202,1,5)*$CB202</f>
        <v>#NAME?</v>
      </c>
      <c r="BL202" s="93" t="e">
        <f aca="false">xSPRDOPT(BW202,BV202,CG202,0,BY202,BX202,BZ202,AJ202,1,2)*CB202</f>
        <v>#NAME?</v>
      </c>
      <c r="BM202" s="93" t="e">
        <f aca="false">xSPRDOPT(BW202,BV202,CG202,0,BY202,BX202,BZ202,AJ202,1,1)*CB202</f>
        <v>#NAME?</v>
      </c>
      <c r="BN202" s="93" t="e">
        <f aca="false">IF(AH202&lt;&gt;0,xSPRDOPT($BW202,$BV202,$CG202,2*LN(1+CA202/2),$BY202,$BX202,$BZ202,$AJ202,1,8)+(AJ202/365.25)*CH202/AH202,0)</f>
        <v>#VALUE!</v>
      </c>
      <c r="BO202" s="93" t="e">
        <f aca="false">xSPRDOPT($BW202,$BV202,$CG202,0,$BY202,$BX202,$BZ202,$AJ202,1,0)</f>
        <v>#NAME?</v>
      </c>
      <c r="BP202" s="93"/>
      <c r="BQ202" s="93"/>
      <c r="BR202" s="93"/>
      <c r="BS202" s="101" t="e">
        <f aca="false">G202*AF202*AH202</f>
        <v>#VALUE!</v>
      </c>
      <c r="BV202" s="230" t="n">
        <v>4.40214035809837</v>
      </c>
      <c r="BW202" s="92" t="n">
        <v>4.4155</v>
      </c>
      <c r="BX202" s="93" t="n">
        <v>0.628251079270582</v>
      </c>
      <c r="BY202" s="93" t="n">
        <v>0.621945092170055</v>
      </c>
      <c r="BZ202" s="93" t="n">
        <v>0.99287864325662</v>
      </c>
      <c r="CA202" s="93" t="n">
        <v>0.068263969545907</v>
      </c>
      <c r="CB202" s="93" t="n">
        <v>0.987217950295506</v>
      </c>
      <c r="CC202" s="227" t="n">
        <v>-0.03</v>
      </c>
      <c r="CD202" s="227" t="n">
        <v>0.06</v>
      </c>
      <c r="CE202" s="227" t="n">
        <v>0.175</v>
      </c>
      <c r="CF202" s="227" t="n">
        <v>-0.0075</v>
      </c>
      <c r="CG202" s="227" t="n">
        <v>0.0192</v>
      </c>
      <c r="CH202" s="227" t="n">
        <v>3.06531173566755</v>
      </c>
      <c r="CI202" s="82" t="n">
        <v>4.248</v>
      </c>
    </row>
    <row r="203" customFormat="false" ht="12.75" hidden="false" customHeight="false" outlineLevel="0" collapsed="false">
      <c r="D203" s="83" t="e">
        <f aca="false">D202+AH202</f>
        <v>#VALUE!</v>
      </c>
      <c r="F203" s="84" t="e">
        <f aca="false">VLOOKUP(AG203,$AL$4:$AS$15,2)</f>
        <v>#VALUE!</v>
      </c>
      <c r="G203" s="84" t="e">
        <f aca="false">F203*$AU203</f>
        <v>#VALUE!</v>
      </c>
      <c r="H203" s="85" t="e">
        <f aca="false">(AL203+AM203+AN203)/(1-(AR203))</f>
        <v>#VALUE!</v>
      </c>
      <c r="I203" s="85" t="e">
        <f aca="false">(AL203+AO203+AP203)</f>
        <v>#VALUE!</v>
      </c>
      <c r="K203" s="85" t="e">
        <f aca="false">MAX(((I203-H203)-AQ203)*AH203*AU203,0)</f>
        <v>#VALUE!</v>
      </c>
      <c r="L203" s="220" t="e">
        <f aca="false">MAX(Q203-K203,0)</f>
        <v>#VALUE!</v>
      </c>
      <c r="M203" s="86"/>
      <c r="N203" s="231" t="e">
        <f aca="false">SQRT(($AX203^2*$AE203+$AW203^2*$AI203)/($AE203+$AI203))</f>
        <v>#VALUE!</v>
      </c>
      <c r="O203" s="231" t="e">
        <f aca="false">SQRT(($AY203^2*$AE203+$AW203^2*$AI203)/($AE203+$AI203))</f>
        <v>#VALUE!</v>
      </c>
      <c r="P203" s="94" t="e">
        <f aca="false">(VLOOKUP(AI203,CorrelationTwo,2)*(AW203^2)*AI203+VLOOKUP(D203,CorrelationOne,$AK$9)*AX203*AY203*AE203)/((AI203+AE203)*O203*N203)</f>
        <v>#VALUE!</v>
      </c>
      <c r="Q203" s="220" t="e">
        <f aca="false">xSPRDOPT(I203,H203,AQ203,0,O203,N203,P203,D203-$G$5,1,0)*AH203*AU203</f>
        <v>#VALUE!</v>
      </c>
      <c r="R203" s="223"/>
      <c r="S203" s="87" t="e">
        <f aca="false">xSPRDOPT(I203,H203,AQ203,AT203,O203,N203,P203,D203-$G$5,1,2)*AF203*F203*AH203</f>
        <v>#VALUE!</v>
      </c>
      <c r="T203" s="87" t="e">
        <f aca="false">xSPRDOPT(I203,H203,AQ203,AT203,O203,N203,P203,D203-$G$5,1,1)*AF203*F203*AH203</f>
        <v>#VALUE!</v>
      </c>
      <c r="U203" s="220"/>
      <c r="V203" s="224" t="e">
        <f aca="false">VLOOKUP($AG203,$AL$4:$AS$15,8)*AH203*AU203</f>
        <v>#VALUE!</v>
      </c>
      <c r="W203" s="224"/>
      <c r="X203" s="225" t="e">
        <f aca="false">((BM203*BC203)+(BL203*BB203))*AH203*F203</f>
        <v>#VALUE!</v>
      </c>
      <c r="Y203" s="225" t="e">
        <f aca="false">($F203*$AH203)*((($BG203/2)*($BC203)^2)+(($BF203/2)*($BB203)^2)+($BH203*$BC203*$BB203))</f>
        <v>#VALUE!</v>
      </c>
      <c r="Z203" s="225" t="e">
        <f aca="false">($BI203*$F203*$AH203*($G$5-$BV$5))/365.25</f>
        <v>#VALUE!</v>
      </c>
      <c r="AA203" s="225" t="e">
        <f aca="false">(($BK203*$BE203)+($BJ203*$BD203))*$F203*$AH203*$AF203</f>
        <v>#VALUE!</v>
      </c>
      <c r="AB203" s="225" t="e">
        <f aca="false">BN203*(AT203-CA203)*F203*AH203</f>
        <v>#VALUE!</v>
      </c>
      <c r="AC203" s="225" t="e">
        <f aca="false">BO203*CB203*F203*AH203*CA203*($G$5-$BV$5)/365.25</f>
        <v>#NAME?</v>
      </c>
      <c r="AE203" s="101" t="n">
        <v>15</v>
      </c>
      <c r="AF203" s="101" t="e">
        <f aca="false">IF(AND(D203&gt;=$G$7,D203&lt;=$G$8),1,0)</f>
        <v>#VALUE!</v>
      </c>
      <c r="AG203" s="101" t="e">
        <f aca="false">MONTH(D203)</f>
        <v>#VALUE!</v>
      </c>
      <c r="AH203" s="101" t="e">
        <f aca="false">(EOMONTH(D203,0)-EOMONTH(D203-DAY(D203),0))*AF203</f>
        <v>#VALUE!</v>
      </c>
      <c r="AI203" s="101" t="e">
        <f aca="false">AI202+AH202</f>
        <v>#VALUE!</v>
      </c>
      <c r="AJ203" s="101" t="e">
        <f aca="false">D203-$BV$5</f>
        <v>#VALUE!</v>
      </c>
      <c r="AK203" s="226" t="e">
        <f aca="false">((AL203+AM203+AN203)/(1-0.03))-(AL203+AM203+AN203)</f>
        <v>#VALUE!</v>
      </c>
      <c r="AL203" s="92" t="e">
        <f aca="false">VLOOKUP($D203,CurveTbl,$AK$4)</f>
        <v>#VALUE!</v>
      </c>
      <c r="AM203" s="227" t="e">
        <f aca="false">VLOOKUP($D203,CurveTbl,$AH$3)</f>
        <v>#VALUE!</v>
      </c>
      <c r="AN203" s="227" t="e">
        <f aca="false">VLOOKUP($D203,CurveTbl,$AH$4)+VLOOKUP($AG203,$AL$3:$AS$15,6)</f>
        <v>#VALUE!</v>
      </c>
      <c r="AO203" s="228" t="e">
        <f aca="false">VLOOKUP($D203,CurveTbl,$AH$5)</f>
        <v>#VALUE!</v>
      </c>
      <c r="AP203" s="227" t="e">
        <f aca="false">VLOOKUP($D203,CurveTbl,$AH$6)+VLOOKUP($AG203,$AL$3:$AS$15,7)</f>
        <v>#VALUE!</v>
      </c>
      <c r="AQ203" s="92" t="e">
        <f aca="false">VLOOKUP($AG203,$AL$4:$AS$15,3)+VLOOKUP($AG203,$AL$4:$AS$15,5)+($AH$10*VLOOKUP(D203,GRITable,2))</f>
        <v>#VALUE!</v>
      </c>
      <c r="AR203" s="93" t="e">
        <f aca="false">VLOOKUP($AG203,$AL$4:$AS$15,4)</f>
        <v>#VALUE!</v>
      </c>
      <c r="AS203" s="92" t="e">
        <f aca="false">(AL203+AM203+AN203)*AR203/(1-AR203)</f>
        <v>#VALUE!</v>
      </c>
      <c r="AT203" s="93" t="e">
        <f aca="false">VLOOKUP(D203,CurveTbl,$AK$6)</f>
        <v>#VALUE!</v>
      </c>
      <c r="AU203" s="93" t="e">
        <f aca="false">(1+$AT203/2)^(-2*($D203-$G$5)/365.25)*$AF203</f>
        <v>#VALUE!</v>
      </c>
      <c r="AV203" s="91" t="e">
        <f aca="false">ROUND(G203*AR203,0)</f>
        <v>#VALUE!</v>
      </c>
      <c r="AW203" s="93" t="e">
        <f aca="false">VLOOKUP($D203,CurveTbl,$AK$8)</f>
        <v>#VALUE!</v>
      </c>
      <c r="AX203" s="93" t="e">
        <f aca="false">VLOOKUP($D203,CurveTbl,$AH$7)</f>
        <v>#VALUE!</v>
      </c>
      <c r="AY203" s="93" t="e">
        <f aca="false">VLOOKUP($D203,CurveTbl,$AH$8)</f>
        <v>#VALUE!</v>
      </c>
      <c r="AZ203" s="93"/>
      <c r="BA203" s="229"/>
      <c r="BB203" s="227" t="e">
        <f aca="false">$H203-$BV203</f>
        <v>#VALUE!</v>
      </c>
      <c r="BC203" s="227" t="e">
        <f aca="false">I203-BW203</f>
        <v>#VALUE!</v>
      </c>
      <c r="BD203" s="93" t="e">
        <f aca="false">N203-BX203</f>
        <v>#VALUE!</v>
      </c>
      <c r="BE203" s="93" t="e">
        <f aca="false">O203-BY203</f>
        <v>#VALUE!</v>
      </c>
      <c r="BF203" s="93" t="e">
        <f aca="false">xSPRDOPT($BW203,$BV203,$CG203,0,$BY203,$BX203,$BZ203,$AJ203,1,4)*$CB203</f>
        <v>#NAME?</v>
      </c>
      <c r="BG203" s="93" t="e">
        <f aca="false">xSPRDOPT($BW203,$BV203,$CG203,0,$BY203,$BX203,$BZ203,$AJ203,1,3)*$CB203</f>
        <v>#NAME?</v>
      </c>
      <c r="BH203" s="93" t="e">
        <f aca="false">IF(OR(BF203&lt;&gt;0,BG203&lt;&gt;0),xSPRDOPT($BW203,$BV203,$CG203,0,$BY203,$BX203,$BZ203,$AJ203,1,12)*$CB203,0)</f>
        <v>#NAME?</v>
      </c>
      <c r="BI203" s="93" t="e">
        <f aca="false">xSPRDOPT($BW203,$BV203,$CG203,2*LN(1+CA203/2),$BY203,$BX203,$BZ203,$AJ203,1,9)</f>
        <v>#NAME?</v>
      </c>
      <c r="BJ203" s="93" t="e">
        <f aca="false">xSPRDOPT($BW203,$BV203,$CG203,0,$BY203,$BX203,$BZ203,$AJ203,1,6)*$CB203</f>
        <v>#NAME?</v>
      </c>
      <c r="BK203" s="93" t="e">
        <f aca="false">xSPRDOPT($BW203,$BV203,$CG203,0,$BY203,$BX203,$BZ203,$AJ203,1,5)*$CB203</f>
        <v>#NAME?</v>
      </c>
      <c r="BL203" s="93" t="e">
        <f aca="false">xSPRDOPT(BW203,BV203,CG203,0,BY203,BX203,BZ203,AJ203,1,2)*CB203</f>
        <v>#NAME?</v>
      </c>
      <c r="BM203" s="93" t="e">
        <f aca="false">xSPRDOPT(BW203,BV203,CG203,0,BY203,BX203,BZ203,AJ203,1,1)*CB203</f>
        <v>#NAME?</v>
      </c>
      <c r="BN203" s="93" t="e">
        <f aca="false">IF(AH203&lt;&gt;0,xSPRDOPT($BW203,$BV203,$CG203,2*LN(1+CA203/2),$BY203,$BX203,$BZ203,$AJ203,1,8)+(AJ203/365.25)*CH203/AH203,0)</f>
        <v>#VALUE!</v>
      </c>
      <c r="BO203" s="93" t="e">
        <f aca="false">xSPRDOPT($BW203,$BV203,$CG203,0,$BY203,$BX203,$BZ203,$AJ203,1,0)</f>
        <v>#NAME?</v>
      </c>
      <c r="BP203" s="93"/>
      <c r="BQ203" s="93"/>
      <c r="BR203" s="93"/>
      <c r="BS203" s="101" t="e">
        <f aca="false">G203*AF203*AH203</f>
        <v>#VALUE!</v>
      </c>
      <c r="BV203" s="230" t="n">
        <v>4.40214035809837</v>
      </c>
      <c r="BW203" s="92" t="n">
        <v>4.4155</v>
      </c>
      <c r="BX203" s="93" t="n">
        <v>0.628251079270582</v>
      </c>
      <c r="BY203" s="93" t="n">
        <v>0.621945092170055</v>
      </c>
      <c r="BZ203" s="93" t="n">
        <v>0.99287864325662</v>
      </c>
      <c r="CA203" s="93" t="n">
        <v>0.068263969545907</v>
      </c>
      <c r="CB203" s="93" t="n">
        <v>0.987217950295506</v>
      </c>
      <c r="CC203" s="227" t="n">
        <v>-0.03</v>
      </c>
      <c r="CD203" s="227" t="n">
        <v>0.06</v>
      </c>
      <c r="CE203" s="227" t="n">
        <v>0.175</v>
      </c>
      <c r="CF203" s="227" t="n">
        <v>-0.0075</v>
      </c>
      <c r="CG203" s="227" t="n">
        <v>0.0192</v>
      </c>
      <c r="CH203" s="227" t="n">
        <v>3.06531173566755</v>
      </c>
      <c r="CI203" s="82" t="n">
        <v>4.248</v>
      </c>
    </row>
    <row r="204" customFormat="false" ht="12.75" hidden="false" customHeight="false" outlineLevel="0" collapsed="false">
      <c r="D204" s="83" t="e">
        <f aca="false">D203+AH203</f>
        <v>#VALUE!</v>
      </c>
      <c r="F204" s="84" t="e">
        <f aca="false">VLOOKUP(AG204,$AL$4:$AS$15,2)</f>
        <v>#VALUE!</v>
      </c>
      <c r="G204" s="84" t="e">
        <f aca="false">F204*$AU204</f>
        <v>#VALUE!</v>
      </c>
      <c r="H204" s="85" t="e">
        <f aca="false">(AL204+AM204+AN204)/(1-(AR204))</f>
        <v>#VALUE!</v>
      </c>
      <c r="I204" s="85" t="e">
        <f aca="false">(AL204+AO204+AP204)</f>
        <v>#VALUE!</v>
      </c>
      <c r="K204" s="85" t="e">
        <f aca="false">MAX(((I204-H204)-AQ204)*AH204*AU204,0)</f>
        <v>#VALUE!</v>
      </c>
      <c r="L204" s="220" t="e">
        <f aca="false">MAX(Q204-K204,0)</f>
        <v>#VALUE!</v>
      </c>
      <c r="M204" s="86"/>
      <c r="N204" s="231" t="e">
        <f aca="false">SQRT(($AX204^2*$AE204+$AW204^2*$AI204)/($AE204+$AI204))</f>
        <v>#VALUE!</v>
      </c>
      <c r="O204" s="231" t="e">
        <f aca="false">SQRT(($AY204^2*$AE204+$AW204^2*$AI204)/($AE204+$AI204))</f>
        <v>#VALUE!</v>
      </c>
      <c r="P204" s="94" t="e">
        <f aca="false">(VLOOKUP(AI204,CorrelationTwo,2)*(AW204^2)*AI204+VLOOKUP(D204,CorrelationOne,$AK$9)*AX204*AY204*AE204)/((AI204+AE204)*O204*N204)</f>
        <v>#VALUE!</v>
      </c>
      <c r="Q204" s="220" t="e">
        <f aca="false">xSPRDOPT(I204,H204,AQ204,0,O204,N204,P204,D204-$G$5,1,0)*AH204*AU204</f>
        <v>#VALUE!</v>
      </c>
      <c r="R204" s="223"/>
      <c r="S204" s="87" t="e">
        <f aca="false">xSPRDOPT(I204,H204,AQ204,AT204,O204,N204,P204,D204-$G$5,1,2)*AF204*F204*AH204</f>
        <v>#VALUE!</v>
      </c>
      <c r="T204" s="87" t="e">
        <f aca="false">xSPRDOPT(I204,H204,AQ204,AT204,O204,N204,P204,D204-$G$5,1,1)*AF204*F204*AH204</f>
        <v>#VALUE!</v>
      </c>
      <c r="U204" s="220"/>
      <c r="V204" s="224" t="e">
        <f aca="false">VLOOKUP($AG204,$AL$4:$AS$15,8)*AH204*AU204</f>
        <v>#VALUE!</v>
      </c>
      <c r="W204" s="224"/>
      <c r="X204" s="225" t="e">
        <f aca="false">((BM204*BC204)+(BL204*BB204))*AH204*F204</f>
        <v>#VALUE!</v>
      </c>
      <c r="Y204" s="225" t="e">
        <f aca="false">($F204*$AH204)*((($BG204/2)*($BC204)^2)+(($BF204/2)*($BB204)^2)+($BH204*$BC204*$BB204))</f>
        <v>#VALUE!</v>
      </c>
      <c r="Z204" s="225" t="e">
        <f aca="false">($BI204*$F204*$AH204*($G$5-$BV$5))/365.25</f>
        <v>#VALUE!</v>
      </c>
      <c r="AA204" s="225" t="e">
        <f aca="false">(($BK204*$BE204)+($BJ204*$BD204))*$F204*$AH204*$AF204</f>
        <v>#VALUE!</v>
      </c>
      <c r="AB204" s="225" t="e">
        <f aca="false">BN204*(AT204-CA204)*F204*AH204</f>
        <v>#VALUE!</v>
      </c>
      <c r="AC204" s="225" t="e">
        <f aca="false">BO204*CB204*F204*AH204*CA204*($G$5-$BV$5)/365.25</f>
        <v>#NAME?</v>
      </c>
      <c r="AE204" s="101" t="n">
        <v>15</v>
      </c>
      <c r="AF204" s="101" t="e">
        <f aca="false">IF(AND(D204&gt;=$G$7,D204&lt;=$G$8),1,0)</f>
        <v>#VALUE!</v>
      </c>
      <c r="AG204" s="101" t="e">
        <f aca="false">MONTH(D204)</f>
        <v>#VALUE!</v>
      </c>
      <c r="AH204" s="101" t="e">
        <f aca="false">(EOMONTH(D204,0)-EOMONTH(D204-DAY(D204),0))*AF204</f>
        <v>#VALUE!</v>
      </c>
      <c r="AI204" s="101" t="e">
        <f aca="false">AI203+AH203</f>
        <v>#VALUE!</v>
      </c>
      <c r="AJ204" s="101" t="e">
        <f aca="false">D204-$BV$5</f>
        <v>#VALUE!</v>
      </c>
      <c r="AK204" s="226" t="e">
        <f aca="false">((AL204+AM204+AN204)/(1-0.03))-(AL204+AM204+AN204)</f>
        <v>#VALUE!</v>
      </c>
      <c r="AL204" s="92" t="e">
        <f aca="false">VLOOKUP($D204,CurveTbl,$AK$4)</f>
        <v>#VALUE!</v>
      </c>
      <c r="AM204" s="227" t="e">
        <f aca="false">VLOOKUP($D204,CurveTbl,$AH$3)</f>
        <v>#VALUE!</v>
      </c>
      <c r="AN204" s="227" t="e">
        <f aca="false">VLOOKUP($D204,CurveTbl,$AH$4)+VLOOKUP($AG204,$AL$3:$AS$15,6)</f>
        <v>#VALUE!</v>
      </c>
      <c r="AO204" s="228" t="e">
        <f aca="false">VLOOKUP($D204,CurveTbl,$AH$5)</f>
        <v>#VALUE!</v>
      </c>
      <c r="AP204" s="227" t="e">
        <f aca="false">VLOOKUP($D204,CurveTbl,$AH$6)+VLOOKUP($AG204,$AL$3:$AS$15,7)</f>
        <v>#VALUE!</v>
      </c>
      <c r="AQ204" s="92" t="e">
        <f aca="false">VLOOKUP($AG204,$AL$4:$AS$15,3)+VLOOKUP($AG204,$AL$4:$AS$15,5)+($AH$10*VLOOKUP(D204,GRITable,2))</f>
        <v>#VALUE!</v>
      </c>
      <c r="AR204" s="93" t="e">
        <f aca="false">VLOOKUP($AG204,$AL$4:$AS$15,4)</f>
        <v>#VALUE!</v>
      </c>
      <c r="AS204" s="92" t="e">
        <f aca="false">(AL204+AM204+AN204)*AR204/(1-AR204)</f>
        <v>#VALUE!</v>
      </c>
      <c r="AT204" s="93" t="e">
        <f aca="false">VLOOKUP(D204,CurveTbl,$AK$6)</f>
        <v>#VALUE!</v>
      </c>
      <c r="AU204" s="93" t="e">
        <f aca="false">(1+$AT204/2)^(-2*($D204-$G$5)/365.25)*$AF204</f>
        <v>#VALUE!</v>
      </c>
      <c r="AV204" s="91" t="e">
        <f aca="false">ROUND(G204*AR204,0)</f>
        <v>#VALUE!</v>
      </c>
      <c r="AW204" s="93" t="e">
        <f aca="false">VLOOKUP($D204,CurveTbl,$AK$8)</f>
        <v>#VALUE!</v>
      </c>
      <c r="AX204" s="93" t="e">
        <f aca="false">VLOOKUP($D204,CurveTbl,$AH$7)</f>
        <v>#VALUE!</v>
      </c>
      <c r="AY204" s="93" t="e">
        <f aca="false">VLOOKUP($D204,CurveTbl,$AH$8)</f>
        <v>#VALUE!</v>
      </c>
      <c r="AZ204" s="93"/>
      <c r="BA204" s="229"/>
      <c r="BB204" s="227" t="e">
        <f aca="false">$H204-$BV204</f>
        <v>#VALUE!</v>
      </c>
      <c r="BC204" s="227" t="e">
        <f aca="false">I204-BW204</f>
        <v>#VALUE!</v>
      </c>
      <c r="BD204" s="93" t="e">
        <f aca="false">N204-BX204</f>
        <v>#VALUE!</v>
      </c>
      <c r="BE204" s="93" t="e">
        <f aca="false">O204-BY204</f>
        <v>#VALUE!</v>
      </c>
      <c r="BF204" s="93" t="e">
        <f aca="false">xSPRDOPT($BW204,$BV204,$CG204,0,$BY204,$BX204,$BZ204,$AJ204,1,4)*$CB204</f>
        <v>#NAME?</v>
      </c>
      <c r="BG204" s="93" t="e">
        <f aca="false">xSPRDOPT($BW204,$BV204,$CG204,0,$BY204,$BX204,$BZ204,$AJ204,1,3)*$CB204</f>
        <v>#NAME?</v>
      </c>
      <c r="BH204" s="93" t="e">
        <f aca="false">IF(OR(BF204&lt;&gt;0,BG204&lt;&gt;0),xSPRDOPT($BW204,$BV204,$CG204,0,$BY204,$BX204,$BZ204,$AJ204,1,12)*$CB204,0)</f>
        <v>#NAME?</v>
      </c>
      <c r="BI204" s="93" t="e">
        <f aca="false">xSPRDOPT($BW204,$BV204,$CG204,2*LN(1+CA204/2),$BY204,$BX204,$BZ204,$AJ204,1,9)</f>
        <v>#NAME?</v>
      </c>
      <c r="BJ204" s="93" t="e">
        <f aca="false">xSPRDOPT($BW204,$BV204,$CG204,0,$BY204,$BX204,$BZ204,$AJ204,1,6)*$CB204</f>
        <v>#NAME?</v>
      </c>
      <c r="BK204" s="93" t="e">
        <f aca="false">xSPRDOPT($BW204,$BV204,$CG204,0,$BY204,$BX204,$BZ204,$AJ204,1,5)*$CB204</f>
        <v>#NAME?</v>
      </c>
      <c r="BL204" s="93" t="e">
        <f aca="false">xSPRDOPT(BW204,BV204,CG204,0,BY204,BX204,BZ204,AJ204,1,2)*CB204</f>
        <v>#NAME?</v>
      </c>
      <c r="BM204" s="93" t="e">
        <f aca="false">xSPRDOPT(BW204,BV204,CG204,0,BY204,BX204,BZ204,AJ204,1,1)*CB204</f>
        <v>#NAME?</v>
      </c>
      <c r="BN204" s="93" t="e">
        <f aca="false">IF(AH204&lt;&gt;0,xSPRDOPT($BW204,$BV204,$CG204,2*LN(1+CA204/2),$BY204,$BX204,$BZ204,$AJ204,1,8)+(AJ204/365.25)*CH204/AH204,0)</f>
        <v>#VALUE!</v>
      </c>
      <c r="BO204" s="93" t="e">
        <f aca="false">xSPRDOPT($BW204,$BV204,$CG204,0,$BY204,$BX204,$BZ204,$AJ204,1,0)</f>
        <v>#NAME?</v>
      </c>
      <c r="BP204" s="93"/>
      <c r="BQ204" s="93"/>
      <c r="BR204" s="93"/>
      <c r="BS204" s="101" t="e">
        <f aca="false">G204*AF204*AH204</f>
        <v>#VALUE!</v>
      </c>
      <c r="BV204" s="230" t="n">
        <v>4.40214035809837</v>
      </c>
      <c r="BW204" s="92" t="n">
        <v>4.4155</v>
      </c>
      <c r="BX204" s="93" t="n">
        <v>0.628251079270582</v>
      </c>
      <c r="BY204" s="93" t="n">
        <v>0.621945092170055</v>
      </c>
      <c r="BZ204" s="93" t="n">
        <v>0.99287864325662</v>
      </c>
      <c r="CA204" s="93" t="n">
        <v>0.068263969545907</v>
      </c>
      <c r="CB204" s="93" t="n">
        <v>0.987217950295506</v>
      </c>
      <c r="CC204" s="227" t="n">
        <v>-0.03</v>
      </c>
      <c r="CD204" s="227" t="n">
        <v>0.06</v>
      </c>
      <c r="CE204" s="227" t="n">
        <v>0.175</v>
      </c>
      <c r="CF204" s="227" t="n">
        <v>-0.0075</v>
      </c>
      <c r="CG204" s="227" t="n">
        <v>0.0192</v>
      </c>
      <c r="CH204" s="227" t="n">
        <v>3.06531173566755</v>
      </c>
      <c r="CI204" s="82" t="n">
        <v>4.248</v>
      </c>
    </row>
    <row r="205" customFormat="false" ht="12.75" hidden="false" customHeight="false" outlineLevel="0" collapsed="false">
      <c r="D205" s="83" t="e">
        <f aca="false">D204+AH204</f>
        <v>#VALUE!</v>
      </c>
      <c r="F205" s="84" t="e">
        <f aca="false">VLOOKUP(AG205,$AL$4:$AS$15,2)</f>
        <v>#VALUE!</v>
      </c>
      <c r="G205" s="84" t="e">
        <f aca="false">F205*$AU205</f>
        <v>#VALUE!</v>
      </c>
      <c r="H205" s="85" t="e">
        <f aca="false">(AL205+AM205+AN205)/(1-(AR205))</f>
        <v>#VALUE!</v>
      </c>
      <c r="I205" s="85" t="e">
        <f aca="false">(AL205+AO205+AP205)</f>
        <v>#VALUE!</v>
      </c>
      <c r="K205" s="85" t="e">
        <f aca="false">MAX(((I205-H205)-AQ205)*AH205*AU205,0)</f>
        <v>#VALUE!</v>
      </c>
      <c r="L205" s="220" t="e">
        <f aca="false">MAX(Q205-K205,0)</f>
        <v>#VALUE!</v>
      </c>
      <c r="M205" s="86"/>
      <c r="N205" s="231" t="e">
        <f aca="false">SQRT(($AX205^2*$AE205+$AW205^2*$AI205)/($AE205+$AI205))</f>
        <v>#VALUE!</v>
      </c>
      <c r="O205" s="231" t="e">
        <f aca="false">SQRT(($AY205^2*$AE205+$AW205^2*$AI205)/($AE205+$AI205))</f>
        <v>#VALUE!</v>
      </c>
      <c r="P205" s="94" t="e">
        <f aca="false">(VLOOKUP(AI205,CorrelationTwo,2)*(AW205^2)*AI205+VLOOKUP(D205,CorrelationOne,$AK$9)*AX205*AY205*AE205)/((AI205+AE205)*O205*N205)</f>
        <v>#VALUE!</v>
      </c>
      <c r="Q205" s="220" t="e">
        <f aca="false">xSPRDOPT(I205,H205,AQ205,0,O205,N205,P205,D205-$G$5,1,0)*AH205*AU205</f>
        <v>#VALUE!</v>
      </c>
      <c r="R205" s="223"/>
      <c r="S205" s="87" t="e">
        <f aca="false">xSPRDOPT(I205,H205,AQ205,AT205,O205,N205,P205,D205-$G$5,1,2)*AF205*F205*AH205</f>
        <v>#VALUE!</v>
      </c>
      <c r="T205" s="87" t="e">
        <f aca="false">xSPRDOPT(I205,H205,AQ205,AT205,O205,N205,P205,D205-$G$5,1,1)*AF205*F205*AH205</f>
        <v>#VALUE!</v>
      </c>
      <c r="U205" s="220"/>
      <c r="V205" s="224" t="e">
        <f aca="false">VLOOKUP($AG205,$AL$4:$AS$15,8)*AH205*AU205</f>
        <v>#VALUE!</v>
      </c>
      <c r="W205" s="224"/>
      <c r="X205" s="225" t="e">
        <f aca="false">((BM205*BC205)+(BL205*BB205))*AH205*F205</f>
        <v>#VALUE!</v>
      </c>
      <c r="Y205" s="225" t="e">
        <f aca="false">($F205*$AH205)*((($BG205/2)*($BC205)^2)+(($BF205/2)*($BB205)^2)+($BH205*$BC205*$BB205))</f>
        <v>#VALUE!</v>
      </c>
      <c r="Z205" s="225" t="e">
        <f aca="false">($BI205*$F205*$AH205*($G$5-$BV$5))/365.25</f>
        <v>#VALUE!</v>
      </c>
      <c r="AA205" s="225" t="e">
        <f aca="false">(($BK205*$BE205)+($BJ205*$BD205))*$F205*$AH205*$AF205</f>
        <v>#VALUE!</v>
      </c>
      <c r="AB205" s="225" t="e">
        <f aca="false">BN205*(AT205-CA205)*F205*AH205</f>
        <v>#VALUE!</v>
      </c>
      <c r="AC205" s="225" t="e">
        <f aca="false">BO205*CB205*F205*AH205*CA205*($G$5-$BV$5)/365.25</f>
        <v>#NAME?</v>
      </c>
      <c r="AE205" s="101" t="n">
        <v>15</v>
      </c>
      <c r="AF205" s="101" t="e">
        <f aca="false">IF(AND(D205&gt;=$G$7,D205&lt;=$G$8),1,0)</f>
        <v>#VALUE!</v>
      </c>
      <c r="AG205" s="101" t="e">
        <f aca="false">MONTH(D205)</f>
        <v>#VALUE!</v>
      </c>
      <c r="AH205" s="101" t="e">
        <f aca="false">(EOMONTH(D205,0)-EOMONTH(D205-DAY(D205),0))*AF205</f>
        <v>#VALUE!</v>
      </c>
      <c r="AI205" s="101" t="e">
        <f aca="false">AI204+AH204</f>
        <v>#VALUE!</v>
      </c>
      <c r="AJ205" s="101" t="e">
        <f aca="false">D205-$BV$5</f>
        <v>#VALUE!</v>
      </c>
      <c r="AK205" s="226" t="e">
        <f aca="false">((AL205+AM205+AN205)/(1-0.03))-(AL205+AM205+AN205)</f>
        <v>#VALUE!</v>
      </c>
      <c r="AL205" s="92" t="e">
        <f aca="false">VLOOKUP($D205,CurveTbl,$AK$4)</f>
        <v>#VALUE!</v>
      </c>
      <c r="AM205" s="227" t="e">
        <f aca="false">VLOOKUP($D205,CurveTbl,$AH$3)</f>
        <v>#VALUE!</v>
      </c>
      <c r="AN205" s="227" t="e">
        <f aca="false">VLOOKUP($D205,CurveTbl,$AH$4)+VLOOKUP($AG205,$AL$3:$AS$15,6)</f>
        <v>#VALUE!</v>
      </c>
      <c r="AO205" s="228" t="e">
        <f aca="false">VLOOKUP($D205,CurveTbl,$AH$5)</f>
        <v>#VALUE!</v>
      </c>
      <c r="AP205" s="227" t="e">
        <f aca="false">VLOOKUP($D205,CurveTbl,$AH$6)+VLOOKUP($AG205,$AL$3:$AS$15,7)</f>
        <v>#VALUE!</v>
      </c>
      <c r="AQ205" s="92" t="e">
        <f aca="false">VLOOKUP($AG205,$AL$4:$AS$15,3)+VLOOKUP($AG205,$AL$4:$AS$15,5)+($AH$10*VLOOKUP(D205,GRITable,2))</f>
        <v>#VALUE!</v>
      </c>
      <c r="AR205" s="93" t="e">
        <f aca="false">VLOOKUP($AG205,$AL$4:$AS$15,4)</f>
        <v>#VALUE!</v>
      </c>
      <c r="AS205" s="92" t="e">
        <f aca="false">(AL205+AM205+AN205)*AR205/(1-AR205)</f>
        <v>#VALUE!</v>
      </c>
      <c r="AT205" s="93" t="e">
        <f aca="false">VLOOKUP(D205,CurveTbl,$AK$6)</f>
        <v>#VALUE!</v>
      </c>
      <c r="AU205" s="93" t="e">
        <f aca="false">(1+$AT205/2)^(-2*($D205-$G$5)/365.25)*$AF205</f>
        <v>#VALUE!</v>
      </c>
      <c r="AV205" s="91" t="e">
        <f aca="false">ROUND(G205*AR205,0)</f>
        <v>#VALUE!</v>
      </c>
      <c r="AW205" s="93" t="e">
        <f aca="false">VLOOKUP($D205,CurveTbl,$AK$8)</f>
        <v>#VALUE!</v>
      </c>
      <c r="AX205" s="93" t="e">
        <f aca="false">VLOOKUP($D205,CurveTbl,$AH$7)</f>
        <v>#VALUE!</v>
      </c>
      <c r="AY205" s="93" t="e">
        <f aca="false">VLOOKUP($D205,CurveTbl,$AH$8)</f>
        <v>#VALUE!</v>
      </c>
      <c r="AZ205" s="93"/>
      <c r="BA205" s="229"/>
      <c r="BB205" s="227" t="e">
        <f aca="false">$H205-$BV205</f>
        <v>#VALUE!</v>
      </c>
      <c r="BC205" s="227" t="e">
        <f aca="false">I205-BW205</f>
        <v>#VALUE!</v>
      </c>
      <c r="BD205" s="93" t="e">
        <f aca="false">N205-BX205</f>
        <v>#VALUE!</v>
      </c>
      <c r="BE205" s="93" t="e">
        <f aca="false">O205-BY205</f>
        <v>#VALUE!</v>
      </c>
      <c r="BF205" s="93" t="e">
        <f aca="false">xSPRDOPT($BW205,$BV205,$CG205,0,$BY205,$BX205,$BZ205,$AJ205,1,4)*$CB205</f>
        <v>#NAME?</v>
      </c>
      <c r="BG205" s="93" t="e">
        <f aca="false">xSPRDOPT($BW205,$BV205,$CG205,0,$BY205,$BX205,$BZ205,$AJ205,1,3)*$CB205</f>
        <v>#NAME?</v>
      </c>
      <c r="BH205" s="93" t="e">
        <f aca="false">IF(OR(BF205&lt;&gt;0,BG205&lt;&gt;0),xSPRDOPT($BW205,$BV205,$CG205,0,$BY205,$BX205,$BZ205,$AJ205,1,12)*$CB205,0)</f>
        <v>#NAME?</v>
      </c>
      <c r="BI205" s="93" t="e">
        <f aca="false">xSPRDOPT($BW205,$BV205,$CG205,2*LN(1+CA205/2),$BY205,$BX205,$BZ205,$AJ205,1,9)</f>
        <v>#NAME?</v>
      </c>
      <c r="BJ205" s="93" t="e">
        <f aca="false">xSPRDOPT($BW205,$BV205,$CG205,0,$BY205,$BX205,$BZ205,$AJ205,1,6)*$CB205</f>
        <v>#NAME?</v>
      </c>
      <c r="BK205" s="93" t="e">
        <f aca="false">xSPRDOPT($BW205,$BV205,$CG205,0,$BY205,$BX205,$BZ205,$AJ205,1,5)*$CB205</f>
        <v>#NAME?</v>
      </c>
      <c r="BL205" s="93" t="e">
        <f aca="false">xSPRDOPT(BW205,BV205,CG205,0,BY205,BX205,BZ205,AJ205,1,2)*CB205</f>
        <v>#NAME?</v>
      </c>
      <c r="BM205" s="93" t="e">
        <f aca="false">xSPRDOPT(BW205,BV205,CG205,0,BY205,BX205,BZ205,AJ205,1,1)*CB205</f>
        <v>#NAME?</v>
      </c>
      <c r="BN205" s="93" t="e">
        <f aca="false">IF(AH205&lt;&gt;0,xSPRDOPT($BW205,$BV205,$CG205,2*LN(1+CA205/2),$BY205,$BX205,$BZ205,$AJ205,1,8)+(AJ205/365.25)*CH205/AH205,0)</f>
        <v>#VALUE!</v>
      </c>
      <c r="BO205" s="93" t="e">
        <f aca="false">xSPRDOPT($BW205,$BV205,$CG205,0,$BY205,$BX205,$BZ205,$AJ205,1,0)</f>
        <v>#NAME?</v>
      </c>
      <c r="BP205" s="93"/>
      <c r="BQ205" s="93"/>
      <c r="BR205" s="93"/>
      <c r="BS205" s="101" t="e">
        <f aca="false">G205*AF205*AH205</f>
        <v>#VALUE!</v>
      </c>
      <c r="BV205" s="230" t="n">
        <v>4.40214035809837</v>
      </c>
      <c r="BW205" s="92" t="n">
        <v>4.4155</v>
      </c>
      <c r="BX205" s="93" t="n">
        <v>0.628251079270582</v>
      </c>
      <c r="BY205" s="93" t="n">
        <v>0.621945092170055</v>
      </c>
      <c r="BZ205" s="93" t="n">
        <v>0.99287864325662</v>
      </c>
      <c r="CA205" s="93" t="n">
        <v>0.068263969545907</v>
      </c>
      <c r="CB205" s="93" t="n">
        <v>0.987217950295506</v>
      </c>
      <c r="CC205" s="227" t="n">
        <v>-0.03</v>
      </c>
      <c r="CD205" s="227" t="n">
        <v>0.06</v>
      </c>
      <c r="CE205" s="227" t="n">
        <v>0.175</v>
      </c>
      <c r="CF205" s="227" t="n">
        <v>-0.0075</v>
      </c>
      <c r="CG205" s="227" t="n">
        <v>0.0192</v>
      </c>
      <c r="CH205" s="227" t="n">
        <v>3.06531173566755</v>
      </c>
      <c r="CI205" s="82" t="n">
        <v>4.248</v>
      </c>
    </row>
    <row r="206" customFormat="false" ht="12.75" hidden="false" customHeight="false" outlineLevel="0" collapsed="false">
      <c r="D206" s="83" t="e">
        <f aca="false">D205+AH205</f>
        <v>#VALUE!</v>
      </c>
      <c r="F206" s="84" t="e">
        <f aca="false">VLOOKUP(AG206,$AL$4:$AS$15,2)</f>
        <v>#VALUE!</v>
      </c>
      <c r="G206" s="84" t="e">
        <f aca="false">F206*$AU206</f>
        <v>#VALUE!</v>
      </c>
      <c r="H206" s="85" t="e">
        <f aca="false">(AL206+AM206+AN206)/(1-(AR206))</f>
        <v>#VALUE!</v>
      </c>
      <c r="I206" s="85" t="e">
        <f aca="false">(AL206+AO206+AP206)</f>
        <v>#VALUE!</v>
      </c>
      <c r="K206" s="85" t="e">
        <f aca="false">MAX(((I206-H206)-AQ206)*AH206*AU206,0)</f>
        <v>#VALUE!</v>
      </c>
      <c r="L206" s="220" t="e">
        <f aca="false">MAX(Q206-K206,0)</f>
        <v>#VALUE!</v>
      </c>
      <c r="M206" s="86"/>
      <c r="N206" s="231" t="e">
        <f aca="false">SQRT(($AX206^2*$AE206+$AW206^2*$AI206)/($AE206+$AI206))</f>
        <v>#VALUE!</v>
      </c>
      <c r="O206" s="231" t="e">
        <f aca="false">SQRT(($AY206^2*$AE206+$AW206^2*$AI206)/($AE206+$AI206))</f>
        <v>#VALUE!</v>
      </c>
      <c r="P206" s="94" t="e">
        <f aca="false">(VLOOKUP(AI206,CorrelationTwo,2)*(AW206^2)*AI206+VLOOKUP(D206,CorrelationOne,$AK$9)*AX206*AY206*AE206)/((AI206+AE206)*O206*N206)</f>
        <v>#VALUE!</v>
      </c>
      <c r="Q206" s="220" t="e">
        <f aca="false">xSPRDOPT(I206,H206,AQ206,0,O206,N206,P206,D206-$G$5,1,0)*AH206*AU206</f>
        <v>#VALUE!</v>
      </c>
      <c r="R206" s="223"/>
      <c r="S206" s="87" t="e">
        <f aca="false">xSPRDOPT(I206,H206,AQ206,AT206,O206,N206,P206,D206-$G$5,1,2)*AF206*F206*AH206</f>
        <v>#VALUE!</v>
      </c>
      <c r="T206" s="87" t="e">
        <f aca="false">xSPRDOPT(I206,H206,AQ206,AT206,O206,N206,P206,D206-$G$5,1,1)*AF206*F206*AH206</f>
        <v>#VALUE!</v>
      </c>
      <c r="U206" s="220"/>
      <c r="V206" s="224" t="e">
        <f aca="false">VLOOKUP($AG206,$AL$4:$AS$15,8)*AH206*AU206</f>
        <v>#VALUE!</v>
      </c>
      <c r="W206" s="224"/>
      <c r="X206" s="225" t="e">
        <f aca="false">((BM206*BC206)+(BL206*BB206))*AH206*F206</f>
        <v>#VALUE!</v>
      </c>
      <c r="Y206" s="225" t="e">
        <f aca="false">($F206*$AH206)*((($BG206/2)*($BC206)^2)+(($BF206/2)*($BB206)^2)+($BH206*$BC206*$BB206))</f>
        <v>#VALUE!</v>
      </c>
      <c r="Z206" s="225" t="e">
        <f aca="false">($BI206*$F206*$AH206*($G$5-$BV$5))/365.25</f>
        <v>#VALUE!</v>
      </c>
      <c r="AA206" s="225" t="e">
        <f aca="false">(($BK206*$BE206)+($BJ206*$BD206))*$F206*$AH206*$AF206</f>
        <v>#VALUE!</v>
      </c>
      <c r="AB206" s="225" t="e">
        <f aca="false">BN206*(AT206-CA206)*F206*AH206</f>
        <v>#VALUE!</v>
      </c>
      <c r="AC206" s="225" t="e">
        <f aca="false">BO206*CB206*F206*AH206*CA206*($G$5-$BV$5)/365.25</f>
        <v>#NAME?</v>
      </c>
      <c r="AE206" s="101" t="n">
        <v>15</v>
      </c>
      <c r="AF206" s="101" t="e">
        <f aca="false">IF(AND(D206&gt;=$G$7,D206&lt;=$G$8),1,0)</f>
        <v>#VALUE!</v>
      </c>
      <c r="AG206" s="101" t="e">
        <f aca="false">MONTH(D206)</f>
        <v>#VALUE!</v>
      </c>
      <c r="AH206" s="101" t="e">
        <f aca="false">(EOMONTH(D206,0)-EOMONTH(D206-DAY(D206),0))*AF206</f>
        <v>#VALUE!</v>
      </c>
      <c r="AI206" s="101" t="e">
        <f aca="false">AI205+AH205</f>
        <v>#VALUE!</v>
      </c>
      <c r="AJ206" s="101" t="e">
        <f aca="false">D206-$BV$5</f>
        <v>#VALUE!</v>
      </c>
      <c r="AK206" s="226" t="e">
        <f aca="false">((AL206+AM206+AN206)/(1-0.03))-(AL206+AM206+AN206)</f>
        <v>#VALUE!</v>
      </c>
      <c r="AL206" s="92" t="e">
        <f aca="false">VLOOKUP($D206,CurveTbl,$AK$4)</f>
        <v>#VALUE!</v>
      </c>
      <c r="AM206" s="227" t="e">
        <f aca="false">VLOOKUP($D206,CurveTbl,$AH$3)</f>
        <v>#VALUE!</v>
      </c>
      <c r="AN206" s="227" t="e">
        <f aca="false">VLOOKUP($D206,CurveTbl,$AH$4)+VLOOKUP($AG206,$AL$3:$AS$15,6)</f>
        <v>#VALUE!</v>
      </c>
      <c r="AO206" s="228" t="e">
        <f aca="false">VLOOKUP($D206,CurveTbl,$AH$5)</f>
        <v>#VALUE!</v>
      </c>
      <c r="AP206" s="227" t="e">
        <f aca="false">VLOOKUP($D206,CurveTbl,$AH$6)+VLOOKUP($AG206,$AL$3:$AS$15,7)</f>
        <v>#VALUE!</v>
      </c>
      <c r="AQ206" s="92" t="e">
        <f aca="false">VLOOKUP($AG206,$AL$4:$AS$15,3)+VLOOKUP($AG206,$AL$4:$AS$15,5)+($AH$10*VLOOKUP(D206,GRITable,2))</f>
        <v>#VALUE!</v>
      </c>
      <c r="AR206" s="93" t="e">
        <f aca="false">VLOOKUP($AG206,$AL$4:$AS$15,4)</f>
        <v>#VALUE!</v>
      </c>
      <c r="AS206" s="92" t="e">
        <f aca="false">(AL206+AM206+AN206)*AR206/(1-AR206)</f>
        <v>#VALUE!</v>
      </c>
      <c r="AT206" s="93" t="e">
        <f aca="false">VLOOKUP(D206,CurveTbl,$AK$6)</f>
        <v>#VALUE!</v>
      </c>
      <c r="AU206" s="93" t="e">
        <f aca="false">(1+$AT206/2)^(-2*($D206-$G$5)/365.25)*$AF206</f>
        <v>#VALUE!</v>
      </c>
      <c r="AV206" s="91" t="e">
        <f aca="false">ROUND(G206*AR206,0)</f>
        <v>#VALUE!</v>
      </c>
      <c r="AW206" s="93" t="e">
        <f aca="false">VLOOKUP($D206,CurveTbl,$AK$8)</f>
        <v>#VALUE!</v>
      </c>
      <c r="AX206" s="93" t="e">
        <f aca="false">VLOOKUP($D206,CurveTbl,$AH$7)</f>
        <v>#VALUE!</v>
      </c>
      <c r="AY206" s="93" t="e">
        <f aca="false">VLOOKUP($D206,CurveTbl,$AH$8)</f>
        <v>#VALUE!</v>
      </c>
      <c r="AZ206" s="93"/>
      <c r="BA206" s="229"/>
      <c r="BB206" s="227" t="e">
        <f aca="false">$H206-$BV206</f>
        <v>#VALUE!</v>
      </c>
      <c r="BC206" s="227" t="e">
        <f aca="false">I206-BW206</f>
        <v>#VALUE!</v>
      </c>
      <c r="BD206" s="93" t="e">
        <f aca="false">N206-BX206</f>
        <v>#VALUE!</v>
      </c>
      <c r="BE206" s="93" t="e">
        <f aca="false">O206-BY206</f>
        <v>#VALUE!</v>
      </c>
      <c r="BF206" s="93" t="e">
        <f aca="false">xSPRDOPT($BW206,$BV206,$CG206,0,$BY206,$BX206,$BZ206,$AJ206,1,4)*$CB206</f>
        <v>#NAME?</v>
      </c>
      <c r="BG206" s="93" t="e">
        <f aca="false">xSPRDOPT($BW206,$BV206,$CG206,0,$BY206,$BX206,$BZ206,$AJ206,1,3)*$CB206</f>
        <v>#NAME?</v>
      </c>
      <c r="BH206" s="93" t="e">
        <f aca="false">IF(OR(BF206&lt;&gt;0,BG206&lt;&gt;0),xSPRDOPT($BW206,$BV206,$CG206,0,$BY206,$BX206,$BZ206,$AJ206,1,12)*$CB206,0)</f>
        <v>#NAME?</v>
      </c>
      <c r="BI206" s="93" t="e">
        <f aca="false">xSPRDOPT($BW206,$BV206,$CG206,2*LN(1+CA206/2),$BY206,$BX206,$BZ206,$AJ206,1,9)</f>
        <v>#NAME?</v>
      </c>
      <c r="BJ206" s="93" t="e">
        <f aca="false">xSPRDOPT($BW206,$BV206,$CG206,0,$BY206,$BX206,$BZ206,$AJ206,1,6)*$CB206</f>
        <v>#NAME?</v>
      </c>
      <c r="BK206" s="93" t="e">
        <f aca="false">xSPRDOPT($BW206,$BV206,$CG206,0,$BY206,$BX206,$BZ206,$AJ206,1,5)*$CB206</f>
        <v>#NAME?</v>
      </c>
      <c r="BL206" s="93" t="e">
        <f aca="false">xSPRDOPT(BW206,BV206,CG206,0,BY206,BX206,BZ206,AJ206,1,2)*CB206</f>
        <v>#NAME?</v>
      </c>
      <c r="BM206" s="93" t="e">
        <f aca="false">xSPRDOPT(BW206,BV206,CG206,0,BY206,BX206,BZ206,AJ206,1,1)*CB206</f>
        <v>#NAME?</v>
      </c>
      <c r="BN206" s="93" t="e">
        <f aca="false">IF(AH206&lt;&gt;0,xSPRDOPT($BW206,$BV206,$CG206,2*LN(1+CA206/2),$BY206,$BX206,$BZ206,$AJ206,1,8)+(AJ206/365.25)*CH206/AH206,0)</f>
        <v>#VALUE!</v>
      </c>
      <c r="BO206" s="93" t="e">
        <f aca="false">xSPRDOPT($BW206,$BV206,$CG206,0,$BY206,$BX206,$BZ206,$AJ206,1,0)</f>
        <v>#NAME?</v>
      </c>
      <c r="BP206" s="93"/>
      <c r="BQ206" s="93"/>
      <c r="BR206" s="93"/>
      <c r="BS206" s="101" t="e">
        <f aca="false">G206*AF206*AH206</f>
        <v>#VALUE!</v>
      </c>
      <c r="BV206" s="230" t="n">
        <v>4.40214035809837</v>
      </c>
      <c r="BW206" s="92" t="n">
        <v>4.4155</v>
      </c>
      <c r="BX206" s="93" t="n">
        <v>0.628251079270582</v>
      </c>
      <c r="BY206" s="93" t="n">
        <v>0.621945092170055</v>
      </c>
      <c r="BZ206" s="93" t="n">
        <v>0.99287864325662</v>
      </c>
      <c r="CA206" s="93" t="n">
        <v>0.068263969545907</v>
      </c>
      <c r="CB206" s="93" t="n">
        <v>0.987217950295506</v>
      </c>
      <c r="CC206" s="227" t="n">
        <v>-0.03</v>
      </c>
      <c r="CD206" s="227" t="n">
        <v>0.06</v>
      </c>
      <c r="CE206" s="227" t="n">
        <v>0.175</v>
      </c>
      <c r="CF206" s="227" t="n">
        <v>-0.0075</v>
      </c>
      <c r="CG206" s="227" t="n">
        <v>0.0192</v>
      </c>
      <c r="CH206" s="227" t="n">
        <v>3.06531173566755</v>
      </c>
      <c r="CI206" s="82" t="n">
        <v>4.248</v>
      </c>
    </row>
    <row r="207" customFormat="false" ht="12.75" hidden="false" customHeight="false" outlineLevel="0" collapsed="false">
      <c r="D207" s="83" t="e">
        <f aca="false">D206+AH206</f>
        <v>#VALUE!</v>
      </c>
      <c r="F207" s="84" t="e">
        <f aca="false">VLOOKUP(AG207,$AL$4:$AS$15,2)</f>
        <v>#VALUE!</v>
      </c>
      <c r="G207" s="84" t="e">
        <f aca="false">F207*$AU207</f>
        <v>#VALUE!</v>
      </c>
      <c r="H207" s="85" t="e">
        <f aca="false">(AL207+AM207+AN207)/(1-(AR207))</f>
        <v>#VALUE!</v>
      </c>
      <c r="I207" s="85" t="e">
        <f aca="false">(AL207+AO207+AP207)</f>
        <v>#VALUE!</v>
      </c>
      <c r="K207" s="85" t="e">
        <f aca="false">MAX(((I207-H207)-AQ207)*AH207*AU207,0)</f>
        <v>#VALUE!</v>
      </c>
      <c r="L207" s="220" t="e">
        <f aca="false">MAX(Q207-K207,0)</f>
        <v>#VALUE!</v>
      </c>
      <c r="M207" s="86"/>
      <c r="N207" s="231" t="e">
        <f aca="false">SQRT(($AX207^2*$AE207+$AW207^2*$AI207)/($AE207+$AI207))</f>
        <v>#VALUE!</v>
      </c>
      <c r="O207" s="231" t="e">
        <f aca="false">SQRT(($AY207^2*$AE207+$AW207^2*$AI207)/($AE207+$AI207))</f>
        <v>#VALUE!</v>
      </c>
      <c r="P207" s="94" t="e">
        <f aca="false">(VLOOKUP(AI207,CorrelationTwo,2)*(AW207^2)*AI207+VLOOKUP(D207,CorrelationOne,$AK$9)*AX207*AY207*AE207)/((AI207+AE207)*O207*N207)</f>
        <v>#VALUE!</v>
      </c>
      <c r="Q207" s="220" t="e">
        <f aca="false">xSPRDOPT(I207,H207,AQ207,0,O207,N207,P207,D207-$G$5,1,0)*AH207*AU207</f>
        <v>#VALUE!</v>
      </c>
      <c r="R207" s="223"/>
      <c r="S207" s="87" t="e">
        <f aca="false">xSPRDOPT(I207,H207,AQ207,AT207,O207,N207,P207,D207-$G$5,1,2)*AF207*F207*AH207</f>
        <v>#VALUE!</v>
      </c>
      <c r="T207" s="87" t="e">
        <f aca="false">xSPRDOPT(I207,H207,AQ207,AT207,O207,N207,P207,D207-$G$5,1,1)*AF207*F207*AH207</f>
        <v>#VALUE!</v>
      </c>
      <c r="U207" s="220"/>
      <c r="V207" s="224" t="e">
        <f aca="false">VLOOKUP($AG207,$AL$4:$AS$15,8)*AH207*AU207</f>
        <v>#VALUE!</v>
      </c>
      <c r="W207" s="224"/>
      <c r="X207" s="225" t="e">
        <f aca="false">((BM207*BC207)+(BL207*BB207))*AH207*F207</f>
        <v>#VALUE!</v>
      </c>
      <c r="Y207" s="225" t="e">
        <f aca="false">($F207*$AH207)*((($BG207/2)*($BC207)^2)+(($BF207/2)*($BB207)^2)+($BH207*$BC207*$BB207))</f>
        <v>#VALUE!</v>
      </c>
      <c r="Z207" s="225" t="e">
        <f aca="false">($BI207*$F207*$AH207*($G$5-$BV$5))/365.25</f>
        <v>#VALUE!</v>
      </c>
      <c r="AA207" s="225" t="e">
        <f aca="false">(($BK207*$BE207)+($BJ207*$BD207))*$F207*$AH207*$AF207</f>
        <v>#VALUE!</v>
      </c>
      <c r="AB207" s="225" t="e">
        <f aca="false">BN207*(AT207-CA207)*F207*AH207</f>
        <v>#VALUE!</v>
      </c>
      <c r="AC207" s="225" t="e">
        <f aca="false">BO207*CB207*F207*AH207*CA207*($G$5-$BV$5)/365.25</f>
        <v>#NAME?</v>
      </c>
      <c r="AE207" s="101" t="n">
        <v>15</v>
      </c>
      <c r="AF207" s="101" t="e">
        <f aca="false">IF(AND(D207&gt;=$G$7,D207&lt;=$G$8),1,0)</f>
        <v>#VALUE!</v>
      </c>
      <c r="AG207" s="101" t="e">
        <f aca="false">MONTH(D207)</f>
        <v>#VALUE!</v>
      </c>
      <c r="AH207" s="101" t="e">
        <f aca="false">(EOMONTH(D207,0)-EOMONTH(D207-DAY(D207),0))*AF207</f>
        <v>#VALUE!</v>
      </c>
      <c r="AI207" s="101" t="e">
        <f aca="false">AI206+AH206</f>
        <v>#VALUE!</v>
      </c>
      <c r="AJ207" s="101" t="e">
        <f aca="false">D207-$BV$5</f>
        <v>#VALUE!</v>
      </c>
      <c r="AK207" s="226" t="e">
        <f aca="false">((AL207+AM207+AN207)/(1-0.03))-(AL207+AM207+AN207)</f>
        <v>#VALUE!</v>
      </c>
      <c r="AL207" s="92" t="e">
        <f aca="false">VLOOKUP($D207,CurveTbl,$AK$4)</f>
        <v>#VALUE!</v>
      </c>
      <c r="AM207" s="227" t="e">
        <f aca="false">VLOOKUP($D207,CurveTbl,$AH$3)</f>
        <v>#VALUE!</v>
      </c>
      <c r="AN207" s="227" t="e">
        <f aca="false">VLOOKUP($D207,CurveTbl,$AH$4)+VLOOKUP($AG207,$AL$3:$AS$15,6)</f>
        <v>#VALUE!</v>
      </c>
      <c r="AO207" s="228" t="e">
        <f aca="false">VLOOKUP($D207,CurveTbl,$AH$5)</f>
        <v>#VALUE!</v>
      </c>
      <c r="AP207" s="227" t="e">
        <f aca="false">VLOOKUP($D207,CurveTbl,$AH$6)+VLOOKUP($AG207,$AL$3:$AS$15,7)</f>
        <v>#VALUE!</v>
      </c>
      <c r="AQ207" s="92" t="e">
        <f aca="false">VLOOKUP($AG207,$AL$4:$AS$15,3)+VLOOKUP($AG207,$AL$4:$AS$15,5)+($AH$10*VLOOKUP(D207,GRITable,2))</f>
        <v>#VALUE!</v>
      </c>
      <c r="AR207" s="93" t="e">
        <f aca="false">VLOOKUP($AG207,$AL$4:$AS$15,4)</f>
        <v>#VALUE!</v>
      </c>
      <c r="AS207" s="92" t="e">
        <f aca="false">(AL207+AM207+AN207)*AR207/(1-AR207)</f>
        <v>#VALUE!</v>
      </c>
      <c r="AT207" s="93" t="e">
        <f aca="false">VLOOKUP(D207,CurveTbl,$AK$6)</f>
        <v>#VALUE!</v>
      </c>
      <c r="AU207" s="93" t="e">
        <f aca="false">(1+$AT207/2)^(-2*($D207-$G$5)/365.25)*$AF207</f>
        <v>#VALUE!</v>
      </c>
      <c r="AV207" s="91" t="e">
        <f aca="false">ROUND(G207*AR207,0)</f>
        <v>#VALUE!</v>
      </c>
      <c r="AW207" s="93" t="e">
        <f aca="false">VLOOKUP($D207,CurveTbl,$AK$8)</f>
        <v>#VALUE!</v>
      </c>
      <c r="AX207" s="93" t="e">
        <f aca="false">VLOOKUP($D207,CurveTbl,$AH$7)</f>
        <v>#VALUE!</v>
      </c>
      <c r="AY207" s="93" t="e">
        <f aca="false">VLOOKUP($D207,CurveTbl,$AH$8)</f>
        <v>#VALUE!</v>
      </c>
      <c r="AZ207" s="93"/>
      <c r="BA207" s="229"/>
      <c r="BB207" s="227" t="e">
        <f aca="false">$H207-$BV207</f>
        <v>#VALUE!</v>
      </c>
      <c r="BC207" s="227" t="e">
        <f aca="false">I207-BW207</f>
        <v>#VALUE!</v>
      </c>
      <c r="BD207" s="93" t="e">
        <f aca="false">N207-BX207</f>
        <v>#VALUE!</v>
      </c>
      <c r="BE207" s="93" t="e">
        <f aca="false">O207-BY207</f>
        <v>#VALUE!</v>
      </c>
      <c r="BF207" s="93" t="e">
        <f aca="false">xSPRDOPT($BW207,$BV207,$CG207,0,$BY207,$BX207,$BZ207,$AJ207,1,4)*$CB207</f>
        <v>#NAME?</v>
      </c>
      <c r="BG207" s="93" t="e">
        <f aca="false">xSPRDOPT($BW207,$BV207,$CG207,0,$BY207,$BX207,$BZ207,$AJ207,1,3)*$CB207</f>
        <v>#NAME?</v>
      </c>
      <c r="BH207" s="93" t="e">
        <f aca="false">IF(OR(BF207&lt;&gt;0,BG207&lt;&gt;0),xSPRDOPT($BW207,$BV207,$CG207,0,$BY207,$BX207,$BZ207,$AJ207,1,12)*$CB207,0)</f>
        <v>#NAME?</v>
      </c>
      <c r="BI207" s="93" t="e">
        <f aca="false">xSPRDOPT($BW207,$BV207,$CG207,2*LN(1+CA207/2),$BY207,$BX207,$BZ207,$AJ207,1,9)</f>
        <v>#NAME?</v>
      </c>
      <c r="BJ207" s="93" t="e">
        <f aca="false">xSPRDOPT($BW207,$BV207,$CG207,0,$BY207,$BX207,$BZ207,$AJ207,1,6)*$CB207</f>
        <v>#NAME?</v>
      </c>
      <c r="BK207" s="93" t="e">
        <f aca="false">xSPRDOPT($BW207,$BV207,$CG207,0,$BY207,$BX207,$BZ207,$AJ207,1,5)*$CB207</f>
        <v>#NAME?</v>
      </c>
      <c r="BL207" s="93" t="e">
        <f aca="false">xSPRDOPT(BW207,BV207,CG207,0,BY207,BX207,BZ207,AJ207,1,2)*CB207</f>
        <v>#NAME?</v>
      </c>
      <c r="BM207" s="93" t="e">
        <f aca="false">xSPRDOPT(BW207,BV207,CG207,0,BY207,BX207,BZ207,AJ207,1,1)*CB207</f>
        <v>#NAME?</v>
      </c>
      <c r="BN207" s="93" t="e">
        <f aca="false">IF(AH207&lt;&gt;0,xSPRDOPT($BW207,$BV207,$CG207,2*LN(1+CA207/2),$BY207,$BX207,$BZ207,$AJ207,1,8)+(AJ207/365.25)*CH207/AH207,0)</f>
        <v>#VALUE!</v>
      </c>
      <c r="BO207" s="93" t="e">
        <f aca="false">xSPRDOPT($BW207,$BV207,$CG207,0,$BY207,$BX207,$BZ207,$AJ207,1,0)</f>
        <v>#NAME?</v>
      </c>
      <c r="BP207" s="93"/>
      <c r="BQ207" s="93"/>
      <c r="BR207" s="93"/>
      <c r="BS207" s="101" t="e">
        <f aca="false">G207*AF207*AH207</f>
        <v>#VALUE!</v>
      </c>
      <c r="BV207" s="230" t="n">
        <v>4.40214035809837</v>
      </c>
      <c r="BW207" s="92" t="n">
        <v>4.4155</v>
      </c>
      <c r="BX207" s="93" t="n">
        <v>0.628251079270582</v>
      </c>
      <c r="BY207" s="93" t="n">
        <v>0.621945092170055</v>
      </c>
      <c r="BZ207" s="93" t="n">
        <v>0.99287864325662</v>
      </c>
      <c r="CA207" s="93" t="n">
        <v>0.068263969545907</v>
      </c>
      <c r="CB207" s="93" t="n">
        <v>0.987217950295506</v>
      </c>
      <c r="CC207" s="227" t="n">
        <v>-0.03</v>
      </c>
      <c r="CD207" s="227" t="n">
        <v>0.06</v>
      </c>
      <c r="CE207" s="227" t="n">
        <v>0.175</v>
      </c>
      <c r="CF207" s="227" t="n">
        <v>-0.0075</v>
      </c>
      <c r="CG207" s="227" t="n">
        <v>0.0192</v>
      </c>
      <c r="CH207" s="227" t="n">
        <v>3.06531173566755</v>
      </c>
      <c r="CI207" s="82" t="n">
        <v>4.248</v>
      </c>
    </row>
    <row r="208" customFormat="false" ht="12.75" hidden="false" customHeight="false" outlineLevel="0" collapsed="false">
      <c r="D208" s="83" t="e">
        <f aca="false">D207+AH207</f>
        <v>#VALUE!</v>
      </c>
      <c r="F208" s="84" t="e">
        <f aca="false">VLOOKUP(AG208,$AL$4:$AS$15,2)</f>
        <v>#VALUE!</v>
      </c>
      <c r="G208" s="84" t="e">
        <f aca="false">F208*$AU208</f>
        <v>#VALUE!</v>
      </c>
      <c r="H208" s="85" t="e">
        <f aca="false">(AL208+AM208+AN208)/(1-(AR208))</f>
        <v>#VALUE!</v>
      </c>
      <c r="I208" s="85" t="e">
        <f aca="false">(AL208+AO208+AP208)</f>
        <v>#VALUE!</v>
      </c>
      <c r="K208" s="85" t="e">
        <f aca="false">MAX(((I208-H208)-AQ208)*AH208*AU208,0)</f>
        <v>#VALUE!</v>
      </c>
      <c r="L208" s="220" t="e">
        <f aca="false">MAX(Q208-K208,0)</f>
        <v>#VALUE!</v>
      </c>
      <c r="M208" s="86"/>
      <c r="N208" s="231" t="e">
        <f aca="false">SQRT(($AX208^2*$AE208+$AW208^2*$AI208)/($AE208+$AI208))</f>
        <v>#VALUE!</v>
      </c>
      <c r="O208" s="231" t="e">
        <f aca="false">SQRT(($AY208^2*$AE208+$AW208^2*$AI208)/($AE208+$AI208))</f>
        <v>#VALUE!</v>
      </c>
      <c r="P208" s="94" t="e">
        <f aca="false">(VLOOKUP(AI208,CorrelationTwo,2)*(AW208^2)*AI208+VLOOKUP(D208,CorrelationOne,$AK$9)*AX208*AY208*AE208)/((AI208+AE208)*O208*N208)</f>
        <v>#VALUE!</v>
      </c>
      <c r="Q208" s="220" t="e">
        <f aca="false">xSPRDOPT(I208,H208,AQ208,0,O208,N208,P208,D208-$G$5,1,0)*AH208*AU208</f>
        <v>#VALUE!</v>
      </c>
      <c r="R208" s="223"/>
      <c r="S208" s="87" t="e">
        <f aca="false">xSPRDOPT(I208,H208,AQ208,AT208,O208,N208,P208,D208-$G$5,1,2)*AF208*F208*AH208</f>
        <v>#VALUE!</v>
      </c>
      <c r="T208" s="87" t="e">
        <f aca="false">xSPRDOPT(I208,H208,AQ208,AT208,O208,N208,P208,D208-$G$5,1,1)*AF208*F208*AH208</f>
        <v>#VALUE!</v>
      </c>
      <c r="U208" s="220"/>
      <c r="V208" s="224" t="e">
        <f aca="false">VLOOKUP($AG208,$AL$4:$AS$15,8)*AH208*AU208</f>
        <v>#VALUE!</v>
      </c>
      <c r="W208" s="224"/>
      <c r="X208" s="225" t="e">
        <f aca="false">((BM208*BC208)+(BL208*BB208))*AH208*F208</f>
        <v>#VALUE!</v>
      </c>
      <c r="Y208" s="225" t="e">
        <f aca="false">($F208*$AH208)*((($BG208/2)*($BC208)^2)+(($BF208/2)*($BB208)^2)+($BH208*$BC208*$BB208))</f>
        <v>#VALUE!</v>
      </c>
      <c r="Z208" s="225" t="e">
        <f aca="false">($BI208*$F208*$AH208*($G$5-$BV$5))/365.25</f>
        <v>#VALUE!</v>
      </c>
      <c r="AA208" s="225" t="e">
        <f aca="false">(($BK208*$BE208)+($BJ208*$BD208))*$F208*$AH208*$AF208</f>
        <v>#VALUE!</v>
      </c>
      <c r="AB208" s="225" t="e">
        <f aca="false">BN208*(AT208-CA208)*F208*AH208</f>
        <v>#VALUE!</v>
      </c>
      <c r="AC208" s="225" t="e">
        <f aca="false">BO208*CB208*F208*AH208*CA208*($G$5-$BV$5)/365.25</f>
        <v>#NAME?</v>
      </c>
      <c r="AE208" s="101" t="n">
        <v>15</v>
      </c>
      <c r="AF208" s="101" t="e">
        <f aca="false">IF(AND(D208&gt;=$G$7,D208&lt;=$G$8),1,0)</f>
        <v>#VALUE!</v>
      </c>
      <c r="AG208" s="101" t="e">
        <f aca="false">MONTH(D208)</f>
        <v>#VALUE!</v>
      </c>
      <c r="AH208" s="101" t="e">
        <f aca="false">(EOMONTH(D208,0)-EOMONTH(D208-DAY(D208),0))*AF208</f>
        <v>#VALUE!</v>
      </c>
      <c r="AI208" s="101" t="e">
        <f aca="false">AI207+AH207</f>
        <v>#VALUE!</v>
      </c>
      <c r="AJ208" s="101" t="e">
        <f aca="false">D208-$BV$5</f>
        <v>#VALUE!</v>
      </c>
      <c r="AK208" s="226" t="e">
        <f aca="false">((AL208+AM208+AN208)/(1-0.03))-(AL208+AM208+AN208)</f>
        <v>#VALUE!</v>
      </c>
      <c r="AL208" s="92" t="e">
        <f aca="false">VLOOKUP($D208,CurveTbl,$AK$4)</f>
        <v>#VALUE!</v>
      </c>
      <c r="AM208" s="227" t="e">
        <f aca="false">VLOOKUP($D208,CurveTbl,$AH$3)</f>
        <v>#VALUE!</v>
      </c>
      <c r="AN208" s="227" t="e">
        <f aca="false">VLOOKUP($D208,CurveTbl,$AH$4)+VLOOKUP($AG208,$AL$3:$AS$15,6)</f>
        <v>#VALUE!</v>
      </c>
      <c r="AO208" s="228" t="e">
        <f aca="false">VLOOKUP($D208,CurveTbl,$AH$5)</f>
        <v>#VALUE!</v>
      </c>
      <c r="AP208" s="227" t="e">
        <f aca="false">VLOOKUP($D208,CurveTbl,$AH$6)+VLOOKUP($AG208,$AL$3:$AS$15,7)</f>
        <v>#VALUE!</v>
      </c>
      <c r="AQ208" s="92" t="e">
        <f aca="false">VLOOKUP($AG208,$AL$4:$AS$15,3)+VLOOKUP($AG208,$AL$4:$AS$15,5)+($AH$10*VLOOKUP(D208,GRITable,2))</f>
        <v>#VALUE!</v>
      </c>
      <c r="AR208" s="93" t="e">
        <f aca="false">VLOOKUP($AG208,$AL$4:$AS$15,4)</f>
        <v>#VALUE!</v>
      </c>
      <c r="AS208" s="92" t="e">
        <f aca="false">(AL208+AM208+AN208)*AR208/(1-AR208)</f>
        <v>#VALUE!</v>
      </c>
      <c r="AT208" s="93" t="e">
        <f aca="false">VLOOKUP(D208,CurveTbl,$AK$6)</f>
        <v>#VALUE!</v>
      </c>
      <c r="AU208" s="93" t="e">
        <f aca="false">(1+$AT208/2)^(-2*($D208-$G$5)/365.25)*$AF208</f>
        <v>#VALUE!</v>
      </c>
      <c r="AV208" s="91" t="e">
        <f aca="false">ROUND(G208*AR208,0)</f>
        <v>#VALUE!</v>
      </c>
      <c r="AW208" s="93" t="e">
        <f aca="false">VLOOKUP($D208,CurveTbl,$AK$8)</f>
        <v>#VALUE!</v>
      </c>
      <c r="AX208" s="93" t="e">
        <f aca="false">VLOOKUP($D208,CurveTbl,$AH$7)</f>
        <v>#VALUE!</v>
      </c>
      <c r="AY208" s="93" t="e">
        <f aca="false">VLOOKUP($D208,CurveTbl,$AH$8)</f>
        <v>#VALUE!</v>
      </c>
      <c r="AZ208" s="93"/>
      <c r="BA208" s="229"/>
      <c r="BB208" s="227" t="e">
        <f aca="false">$H208-$BV208</f>
        <v>#VALUE!</v>
      </c>
      <c r="BC208" s="227" t="e">
        <f aca="false">I208-BW208</f>
        <v>#VALUE!</v>
      </c>
      <c r="BD208" s="93" t="e">
        <f aca="false">N208-BX208</f>
        <v>#VALUE!</v>
      </c>
      <c r="BE208" s="93" t="e">
        <f aca="false">O208-BY208</f>
        <v>#VALUE!</v>
      </c>
      <c r="BF208" s="93" t="e">
        <f aca="false">xSPRDOPT($BW208,$BV208,$CG208,0,$BY208,$BX208,$BZ208,$AJ208,1,4)*$CB208</f>
        <v>#NAME?</v>
      </c>
      <c r="BG208" s="93" t="e">
        <f aca="false">xSPRDOPT($BW208,$BV208,$CG208,0,$BY208,$BX208,$BZ208,$AJ208,1,3)*$CB208</f>
        <v>#NAME?</v>
      </c>
      <c r="BH208" s="93" t="e">
        <f aca="false">IF(OR(BF208&lt;&gt;0,BG208&lt;&gt;0),xSPRDOPT($BW208,$BV208,$CG208,0,$BY208,$BX208,$BZ208,$AJ208,1,12)*$CB208,0)</f>
        <v>#NAME?</v>
      </c>
      <c r="BI208" s="93" t="e">
        <f aca="false">xSPRDOPT($BW208,$BV208,$CG208,2*LN(1+CA208/2),$BY208,$BX208,$BZ208,$AJ208,1,9)</f>
        <v>#NAME?</v>
      </c>
      <c r="BJ208" s="93" t="e">
        <f aca="false">xSPRDOPT($BW208,$BV208,$CG208,0,$BY208,$BX208,$BZ208,$AJ208,1,6)*$CB208</f>
        <v>#NAME?</v>
      </c>
      <c r="BK208" s="93" t="e">
        <f aca="false">xSPRDOPT($BW208,$BV208,$CG208,0,$BY208,$BX208,$BZ208,$AJ208,1,5)*$CB208</f>
        <v>#NAME?</v>
      </c>
      <c r="BL208" s="93" t="e">
        <f aca="false">xSPRDOPT(BW208,BV208,CG208,0,BY208,BX208,BZ208,AJ208,1,2)*CB208</f>
        <v>#NAME?</v>
      </c>
      <c r="BM208" s="93" t="e">
        <f aca="false">xSPRDOPT(BW208,BV208,CG208,0,BY208,BX208,BZ208,AJ208,1,1)*CB208</f>
        <v>#NAME?</v>
      </c>
      <c r="BN208" s="93" t="e">
        <f aca="false">IF(AH208&lt;&gt;0,xSPRDOPT($BW208,$BV208,$CG208,2*LN(1+CA208/2),$BY208,$BX208,$BZ208,$AJ208,1,8)+(AJ208/365.25)*CH208/AH208,0)</f>
        <v>#VALUE!</v>
      </c>
      <c r="BO208" s="93" t="e">
        <f aca="false">xSPRDOPT($BW208,$BV208,$CG208,0,$BY208,$BX208,$BZ208,$AJ208,1,0)</f>
        <v>#NAME?</v>
      </c>
      <c r="BP208" s="93"/>
      <c r="BQ208" s="93"/>
      <c r="BR208" s="93"/>
      <c r="BS208" s="101" t="e">
        <f aca="false">G208*AF208*AH208</f>
        <v>#VALUE!</v>
      </c>
      <c r="BV208" s="230" t="n">
        <v>4.40214035809837</v>
      </c>
      <c r="BW208" s="92" t="n">
        <v>4.4155</v>
      </c>
      <c r="BX208" s="93" t="n">
        <v>0.628251079270582</v>
      </c>
      <c r="BY208" s="93" t="n">
        <v>0.621945092170055</v>
      </c>
      <c r="BZ208" s="93" t="n">
        <v>0.99287864325662</v>
      </c>
      <c r="CA208" s="93" t="n">
        <v>0.068263969545907</v>
      </c>
      <c r="CB208" s="93" t="n">
        <v>0.987217950295506</v>
      </c>
      <c r="CC208" s="227" t="n">
        <v>-0.03</v>
      </c>
      <c r="CD208" s="227" t="n">
        <v>0.06</v>
      </c>
      <c r="CE208" s="227" t="n">
        <v>0.175</v>
      </c>
      <c r="CF208" s="227" t="n">
        <v>-0.0075</v>
      </c>
      <c r="CG208" s="227" t="n">
        <v>0.0192</v>
      </c>
      <c r="CH208" s="227" t="n">
        <v>3.06531173566755</v>
      </c>
      <c r="CI208" s="82" t="n">
        <v>4.248</v>
      </c>
    </row>
    <row r="209" customFormat="false" ht="12.75" hidden="false" customHeight="false" outlineLevel="0" collapsed="false">
      <c r="D209" s="83" t="e">
        <f aca="false">D208+AH208</f>
        <v>#VALUE!</v>
      </c>
      <c r="F209" s="84" t="e">
        <f aca="false">VLOOKUP(AG209,$AL$4:$AS$15,2)</f>
        <v>#VALUE!</v>
      </c>
      <c r="G209" s="84" t="e">
        <f aca="false">F209*$AU209</f>
        <v>#VALUE!</v>
      </c>
      <c r="H209" s="85" t="e">
        <f aca="false">(AL209+AM209+AN209)/(1-(AR209))</f>
        <v>#VALUE!</v>
      </c>
      <c r="I209" s="85" t="e">
        <f aca="false">(AL209+AO209+AP209)</f>
        <v>#VALUE!</v>
      </c>
      <c r="K209" s="85" t="e">
        <f aca="false">MAX(((I209-H209)-AQ209)*AH209*AU209,0)</f>
        <v>#VALUE!</v>
      </c>
      <c r="L209" s="220" t="e">
        <f aca="false">MAX(Q209-K209,0)</f>
        <v>#VALUE!</v>
      </c>
      <c r="M209" s="86"/>
      <c r="N209" s="231" t="e">
        <f aca="false">SQRT(($AX209^2*$AE209+$AW209^2*$AI209)/($AE209+$AI209))</f>
        <v>#VALUE!</v>
      </c>
      <c r="O209" s="231" t="e">
        <f aca="false">SQRT(($AY209^2*$AE209+$AW209^2*$AI209)/($AE209+$AI209))</f>
        <v>#VALUE!</v>
      </c>
      <c r="P209" s="94" t="e">
        <f aca="false">(VLOOKUP(AI209,CorrelationTwo,2)*(AW209^2)*AI209+VLOOKUP(D209,CorrelationOne,$AK$9)*AX209*AY209*AE209)/((AI209+AE209)*O209*N209)</f>
        <v>#VALUE!</v>
      </c>
      <c r="Q209" s="220" t="e">
        <f aca="false">xSPRDOPT(I209,H209,AQ209,0,O209,N209,P209,D209-$G$5,1,0)*AH209*AU209</f>
        <v>#VALUE!</v>
      </c>
      <c r="R209" s="223"/>
      <c r="S209" s="87" t="e">
        <f aca="false">xSPRDOPT(I209,H209,AQ209,AT209,O209,N209,P209,D209-$G$5,1,2)*AF209*F209*AH209</f>
        <v>#VALUE!</v>
      </c>
      <c r="T209" s="87" t="e">
        <f aca="false">xSPRDOPT(I209,H209,AQ209,AT209,O209,N209,P209,D209-$G$5,1,1)*AF209*F209*AH209</f>
        <v>#VALUE!</v>
      </c>
      <c r="U209" s="220"/>
      <c r="V209" s="224" t="e">
        <f aca="false">VLOOKUP($AG209,$AL$4:$AS$15,8)*AH209*AU209</f>
        <v>#VALUE!</v>
      </c>
      <c r="W209" s="224"/>
      <c r="X209" s="225" t="e">
        <f aca="false">((BM209*BC209)+(BL209*BB209))*AH209*F209</f>
        <v>#VALUE!</v>
      </c>
      <c r="Y209" s="225" t="e">
        <f aca="false">($F209*$AH209)*((($BG209/2)*($BC209)^2)+(($BF209/2)*($BB209)^2)+($BH209*$BC209*$BB209))</f>
        <v>#VALUE!</v>
      </c>
      <c r="Z209" s="225" t="e">
        <f aca="false">($BI209*$F209*$AH209*($G$5-$BV$5))/365.25</f>
        <v>#VALUE!</v>
      </c>
      <c r="AA209" s="225" t="e">
        <f aca="false">(($BK209*$BE209)+($BJ209*$BD209))*$F209*$AH209*$AF209</f>
        <v>#VALUE!</v>
      </c>
      <c r="AB209" s="225" t="e">
        <f aca="false">BN209*(AT209-CA209)*F209*AH209</f>
        <v>#VALUE!</v>
      </c>
      <c r="AC209" s="225" t="e">
        <f aca="false">BO209*CB209*F209*AH209*CA209*($G$5-$BV$5)/365.25</f>
        <v>#NAME?</v>
      </c>
      <c r="AE209" s="101" t="n">
        <v>15</v>
      </c>
      <c r="AF209" s="101" t="e">
        <f aca="false">IF(AND(D209&gt;=$G$7,D209&lt;=$G$8),1,0)</f>
        <v>#VALUE!</v>
      </c>
      <c r="AG209" s="101" t="e">
        <f aca="false">MONTH(D209)</f>
        <v>#VALUE!</v>
      </c>
      <c r="AH209" s="101" t="e">
        <f aca="false">(EOMONTH(D209,0)-EOMONTH(D209-DAY(D209),0))*AF209</f>
        <v>#VALUE!</v>
      </c>
      <c r="AI209" s="101" t="e">
        <f aca="false">AI208+AH208</f>
        <v>#VALUE!</v>
      </c>
      <c r="AJ209" s="101" t="e">
        <f aca="false">D209-$BV$5</f>
        <v>#VALUE!</v>
      </c>
      <c r="AK209" s="226" t="e">
        <f aca="false">((AL209+AM209+AN209)/(1-0.03))-(AL209+AM209+AN209)</f>
        <v>#VALUE!</v>
      </c>
      <c r="AL209" s="92" t="e">
        <f aca="false">VLOOKUP($D209,CurveTbl,$AK$4)</f>
        <v>#VALUE!</v>
      </c>
      <c r="AM209" s="227" t="e">
        <f aca="false">VLOOKUP($D209,CurveTbl,$AH$3)</f>
        <v>#VALUE!</v>
      </c>
      <c r="AN209" s="227" t="e">
        <f aca="false">VLOOKUP($D209,CurveTbl,$AH$4)+VLOOKUP($AG209,$AL$3:$AS$15,6)</f>
        <v>#VALUE!</v>
      </c>
      <c r="AO209" s="228" t="e">
        <f aca="false">VLOOKUP($D209,CurveTbl,$AH$5)</f>
        <v>#VALUE!</v>
      </c>
      <c r="AP209" s="227" t="e">
        <f aca="false">VLOOKUP($D209,CurveTbl,$AH$6)+VLOOKUP($AG209,$AL$3:$AS$15,7)</f>
        <v>#VALUE!</v>
      </c>
      <c r="AQ209" s="92" t="e">
        <f aca="false">VLOOKUP($AG209,$AL$4:$AS$15,3)+VLOOKUP($AG209,$AL$4:$AS$15,5)+($AH$10*VLOOKUP(D209,GRITable,2))</f>
        <v>#VALUE!</v>
      </c>
      <c r="AR209" s="93" t="e">
        <f aca="false">VLOOKUP($AG209,$AL$4:$AS$15,4)</f>
        <v>#VALUE!</v>
      </c>
      <c r="AS209" s="92" t="e">
        <f aca="false">(AL209+AM209+AN209)*AR209/(1-AR209)</f>
        <v>#VALUE!</v>
      </c>
      <c r="AT209" s="93" t="e">
        <f aca="false">VLOOKUP(D209,CurveTbl,$AK$6)</f>
        <v>#VALUE!</v>
      </c>
      <c r="AU209" s="93" t="e">
        <f aca="false">(1+$AT209/2)^(-2*($D209-$G$5)/365.25)*$AF209</f>
        <v>#VALUE!</v>
      </c>
      <c r="AV209" s="91" t="e">
        <f aca="false">ROUND(G209*AR209,0)</f>
        <v>#VALUE!</v>
      </c>
      <c r="AW209" s="93" t="e">
        <f aca="false">VLOOKUP($D209,CurveTbl,$AK$8)</f>
        <v>#VALUE!</v>
      </c>
      <c r="AX209" s="93" t="e">
        <f aca="false">VLOOKUP($D209,CurveTbl,$AH$7)</f>
        <v>#VALUE!</v>
      </c>
      <c r="AY209" s="93" t="e">
        <f aca="false">VLOOKUP($D209,CurveTbl,$AH$8)</f>
        <v>#VALUE!</v>
      </c>
      <c r="AZ209" s="93"/>
      <c r="BA209" s="229"/>
      <c r="BB209" s="227" t="e">
        <f aca="false">$H209-$BV209</f>
        <v>#VALUE!</v>
      </c>
      <c r="BC209" s="227" t="e">
        <f aca="false">I209-BW209</f>
        <v>#VALUE!</v>
      </c>
      <c r="BD209" s="93" t="e">
        <f aca="false">N209-BX209</f>
        <v>#VALUE!</v>
      </c>
      <c r="BE209" s="93" t="e">
        <f aca="false">O209-BY209</f>
        <v>#VALUE!</v>
      </c>
      <c r="BF209" s="93" t="e">
        <f aca="false">xSPRDOPT($BW209,$BV209,$CG209,0,$BY209,$BX209,$BZ209,$AJ209,1,4)*$CB209</f>
        <v>#NAME?</v>
      </c>
      <c r="BG209" s="93" t="e">
        <f aca="false">xSPRDOPT($BW209,$BV209,$CG209,0,$BY209,$BX209,$BZ209,$AJ209,1,3)*$CB209</f>
        <v>#NAME?</v>
      </c>
      <c r="BH209" s="93" t="e">
        <f aca="false">IF(OR(BF209&lt;&gt;0,BG209&lt;&gt;0),xSPRDOPT($BW209,$BV209,$CG209,0,$BY209,$BX209,$BZ209,$AJ209,1,12)*$CB209,0)</f>
        <v>#NAME?</v>
      </c>
      <c r="BI209" s="93" t="e">
        <f aca="false">xSPRDOPT($BW209,$BV209,$CG209,2*LN(1+CA209/2),$BY209,$BX209,$BZ209,$AJ209,1,9)</f>
        <v>#NAME?</v>
      </c>
      <c r="BJ209" s="93" t="e">
        <f aca="false">xSPRDOPT($BW209,$BV209,$CG209,0,$BY209,$BX209,$BZ209,$AJ209,1,6)*$CB209</f>
        <v>#NAME?</v>
      </c>
      <c r="BK209" s="93" t="e">
        <f aca="false">xSPRDOPT($BW209,$BV209,$CG209,0,$BY209,$BX209,$BZ209,$AJ209,1,5)*$CB209</f>
        <v>#NAME?</v>
      </c>
      <c r="BL209" s="93" t="e">
        <f aca="false">xSPRDOPT(BW209,BV209,CG209,0,BY209,BX209,BZ209,AJ209,1,2)*CB209</f>
        <v>#NAME?</v>
      </c>
      <c r="BM209" s="93" t="e">
        <f aca="false">xSPRDOPT(BW209,BV209,CG209,0,BY209,BX209,BZ209,AJ209,1,1)*CB209</f>
        <v>#NAME?</v>
      </c>
      <c r="BN209" s="93" t="e">
        <f aca="false">IF(AH209&lt;&gt;0,xSPRDOPT($BW209,$BV209,$CG209,2*LN(1+CA209/2),$BY209,$BX209,$BZ209,$AJ209,1,8)+(AJ209/365.25)*CH209/AH209,0)</f>
        <v>#VALUE!</v>
      </c>
      <c r="BO209" s="93" t="e">
        <f aca="false">xSPRDOPT($BW209,$BV209,$CG209,0,$BY209,$BX209,$BZ209,$AJ209,1,0)</f>
        <v>#NAME?</v>
      </c>
      <c r="BP209" s="93"/>
      <c r="BQ209" s="93"/>
      <c r="BR209" s="93"/>
      <c r="BS209" s="101" t="e">
        <f aca="false">G209*AF209*AH209</f>
        <v>#VALUE!</v>
      </c>
      <c r="BV209" s="230" t="n">
        <v>4.40214035809837</v>
      </c>
      <c r="BW209" s="92" t="n">
        <v>4.4155</v>
      </c>
      <c r="BX209" s="93" t="n">
        <v>0.628251079270582</v>
      </c>
      <c r="BY209" s="93" t="n">
        <v>0.621945092170055</v>
      </c>
      <c r="BZ209" s="93" t="n">
        <v>0.99287864325662</v>
      </c>
      <c r="CA209" s="93" t="n">
        <v>0.068263969545907</v>
      </c>
      <c r="CB209" s="93" t="n">
        <v>0.987217950295506</v>
      </c>
      <c r="CC209" s="227" t="n">
        <v>-0.03</v>
      </c>
      <c r="CD209" s="227" t="n">
        <v>0.06</v>
      </c>
      <c r="CE209" s="227" t="n">
        <v>0.175</v>
      </c>
      <c r="CF209" s="227" t="n">
        <v>-0.0075</v>
      </c>
      <c r="CG209" s="227" t="n">
        <v>0.0192</v>
      </c>
      <c r="CH209" s="227" t="n">
        <v>3.06531173566755</v>
      </c>
      <c r="CI209" s="82" t="n">
        <v>4.248</v>
      </c>
    </row>
    <row r="210" customFormat="false" ht="12.75" hidden="false" customHeight="false" outlineLevel="0" collapsed="false">
      <c r="D210" s="83" t="e">
        <f aca="false">D209+AH209</f>
        <v>#VALUE!</v>
      </c>
      <c r="F210" s="84" t="e">
        <f aca="false">VLOOKUP(AG210,$AL$4:$AS$15,2)</f>
        <v>#VALUE!</v>
      </c>
      <c r="G210" s="84" t="e">
        <f aca="false">F210*$AU210</f>
        <v>#VALUE!</v>
      </c>
      <c r="H210" s="85" t="e">
        <f aca="false">(AL210+AM210+AN210)/(1-(AR210))</f>
        <v>#VALUE!</v>
      </c>
      <c r="I210" s="85" t="e">
        <f aca="false">(AL210+AO210+AP210)</f>
        <v>#VALUE!</v>
      </c>
      <c r="K210" s="85" t="e">
        <f aca="false">MAX(((I210-H210)-AQ210)*AH210*AU210,0)</f>
        <v>#VALUE!</v>
      </c>
      <c r="L210" s="220" t="e">
        <f aca="false">MAX(Q210-K210,0)</f>
        <v>#VALUE!</v>
      </c>
      <c r="M210" s="86"/>
      <c r="N210" s="231" t="e">
        <f aca="false">SQRT(($AX210^2*$AE210+$AW210^2*$AI210)/($AE210+$AI210))</f>
        <v>#VALUE!</v>
      </c>
      <c r="O210" s="231" t="e">
        <f aca="false">SQRT(($AY210^2*$AE210+$AW210^2*$AI210)/($AE210+$AI210))</f>
        <v>#VALUE!</v>
      </c>
      <c r="P210" s="94" t="e">
        <f aca="false">(VLOOKUP(AI210,CorrelationTwo,2)*(AW210^2)*AI210+VLOOKUP(D210,CorrelationOne,$AK$9)*AX210*AY210*AE210)/((AI210+AE210)*O210*N210)</f>
        <v>#VALUE!</v>
      </c>
      <c r="Q210" s="220" t="e">
        <f aca="false">xSPRDOPT(I210,H210,AQ210,0,O210,N210,P210,D210-$G$5,1,0)*AH210*AU210</f>
        <v>#VALUE!</v>
      </c>
      <c r="R210" s="223"/>
      <c r="S210" s="87" t="e">
        <f aca="false">xSPRDOPT(I210,H210,AQ210,AT210,O210,N210,P210,D210-$G$5,1,2)*AF210*F210*AH210</f>
        <v>#VALUE!</v>
      </c>
      <c r="T210" s="87" t="e">
        <f aca="false">xSPRDOPT(I210,H210,AQ210,AT210,O210,N210,P210,D210-$G$5,1,1)*AF210*F210*AH210</f>
        <v>#VALUE!</v>
      </c>
      <c r="U210" s="220"/>
      <c r="V210" s="224" t="e">
        <f aca="false">VLOOKUP($AG210,$AL$4:$AS$15,8)*AH210*AU210</f>
        <v>#VALUE!</v>
      </c>
      <c r="W210" s="224"/>
      <c r="X210" s="225" t="e">
        <f aca="false">((BM210*BC210)+(BL210*BB210))*AH210*F210</f>
        <v>#VALUE!</v>
      </c>
      <c r="Y210" s="225" t="e">
        <f aca="false">($F210*$AH210)*((($BG210/2)*($BC210)^2)+(($BF210/2)*($BB210)^2)+($BH210*$BC210*$BB210))</f>
        <v>#VALUE!</v>
      </c>
      <c r="Z210" s="225" t="e">
        <f aca="false">($BI210*$F210*$AH210*($G$5-$BV$5))/365.25</f>
        <v>#VALUE!</v>
      </c>
      <c r="AA210" s="225" t="e">
        <f aca="false">(($BK210*$BE210)+($BJ210*$BD210))*$F210*$AH210*$AF210</f>
        <v>#VALUE!</v>
      </c>
      <c r="AB210" s="225" t="e">
        <f aca="false">BN210*(AT210-CA210)*F210*AH210</f>
        <v>#VALUE!</v>
      </c>
      <c r="AC210" s="225" t="e">
        <f aca="false">BO210*CB210*F210*AH210*CA210*($G$5-$BV$5)/365.25</f>
        <v>#NAME?</v>
      </c>
      <c r="AE210" s="101" t="n">
        <v>15</v>
      </c>
      <c r="AF210" s="101" t="e">
        <f aca="false">IF(AND(D210&gt;=$G$7,D210&lt;=$G$8),1,0)</f>
        <v>#VALUE!</v>
      </c>
      <c r="AG210" s="101" t="e">
        <f aca="false">MONTH(D210)</f>
        <v>#VALUE!</v>
      </c>
      <c r="AH210" s="101" t="e">
        <f aca="false">(EOMONTH(D210,0)-EOMONTH(D210-DAY(D210),0))*AF210</f>
        <v>#VALUE!</v>
      </c>
      <c r="AI210" s="101" t="e">
        <f aca="false">AI209+AH209</f>
        <v>#VALUE!</v>
      </c>
      <c r="AJ210" s="101" t="e">
        <f aca="false">D210-$BV$5</f>
        <v>#VALUE!</v>
      </c>
      <c r="AK210" s="226" t="e">
        <f aca="false">((AL210+AM210+AN210)/(1-0.03))-(AL210+AM210+AN210)</f>
        <v>#VALUE!</v>
      </c>
      <c r="AL210" s="92" t="e">
        <f aca="false">VLOOKUP($D210,CurveTbl,$AK$4)</f>
        <v>#VALUE!</v>
      </c>
      <c r="AM210" s="227" t="e">
        <f aca="false">VLOOKUP($D210,CurveTbl,$AH$3)</f>
        <v>#VALUE!</v>
      </c>
      <c r="AN210" s="227" t="e">
        <f aca="false">VLOOKUP($D210,CurveTbl,$AH$4)+VLOOKUP($AG210,$AL$3:$AS$15,6)</f>
        <v>#VALUE!</v>
      </c>
      <c r="AO210" s="228" t="e">
        <f aca="false">VLOOKUP($D210,CurveTbl,$AH$5)</f>
        <v>#VALUE!</v>
      </c>
      <c r="AP210" s="227" t="e">
        <f aca="false">VLOOKUP($D210,CurveTbl,$AH$6)+VLOOKUP($AG210,$AL$3:$AS$15,7)</f>
        <v>#VALUE!</v>
      </c>
      <c r="AQ210" s="92" t="e">
        <f aca="false">VLOOKUP($AG210,$AL$4:$AS$15,3)+VLOOKUP($AG210,$AL$4:$AS$15,5)+($AH$10*VLOOKUP(D210,GRITable,2))</f>
        <v>#VALUE!</v>
      </c>
      <c r="AR210" s="93" t="e">
        <f aca="false">VLOOKUP($AG210,$AL$4:$AS$15,4)</f>
        <v>#VALUE!</v>
      </c>
      <c r="AS210" s="92" t="e">
        <f aca="false">(AL210+AM210+AN210)*AR210/(1-AR210)</f>
        <v>#VALUE!</v>
      </c>
      <c r="AT210" s="93" t="e">
        <f aca="false">VLOOKUP(D210,CurveTbl,$AK$6)</f>
        <v>#VALUE!</v>
      </c>
      <c r="AU210" s="93" t="e">
        <f aca="false">(1+$AT210/2)^(-2*($D210-$G$5)/365.25)*$AF210</f>
        <v>#VALUE!</v>
      </c>
      <c r="AV210" s="91" t="e">
        <f aca="false">ROUND(G210*AR210,0)</f>
        <v>#VALUE!</v>
      </c>
      <c r="AW210" s="93" t="e">
        <f aca="false">VLOOKUP($D210,CurveTbl,$AK$8)</f>
        <v>#VALUE!</v>
      </c>
      <c r="AX210" s="93" t="e">
        <f aca="false">VLOOKUP($D210,CurveTbl,$AH$7)</f>
        <v>#VALUE!</v>
      </c>
      <c r="AY210" s="93" t="e">
        <f aca="false">VLOOKUP($D210,CurveTbl,$AH$8)</f>
        <v>#VALUE!</v>
      </c>
      <c r="AZ210" s="93"/>
      <c r="BA210" s="229"/>
      <c r="BB210" s="227" t="e">
        <f aca="false">$H210-$BV210</f>
        <v>#VALUE!</v>
      </c>
      <c r="BC210" s="227" t="e">
        <f aca="false">I210-BW210</f>
        <v>#VALUE!</v>
      </c>
      <c r="BD210" s="93" t="e">
        <f aca="false">N210-BX210</f>
        <v>#VALUE!</v>
      </c>
      <c r="BE210" s="93" t="e">
        <f aca="false">O210-BY210</f>
        <v>#VALUE!</v>
      </c>
      <c r="BF210" s="93" t="e">
        <f aca="false">xSPRDOPT($BW210,$BV210,$CG210,0,$BY210,$BX210,$BZ210,$AJ210,1,4)*$CB210</f>
        <v>#NAME?</v>
      </c>
      <c r="BG210" s="93" t="e">
        <f aca="false">xSPRDOPT($BW210,$BV210,$CG210,0,$BY210,$BX210,$BZ210,$AJ210,1,3)*$CB210</f>
        <v>#NAME?</v>
      </c>
      <c r="BH210" s="93" t="e">
        <f aca="false">IF(OR(BF210&lt;&gt;0,BG210&lt;&gt;0),xSPRDOPT($BW210,$BV210,$CG210,0,$BY210,$BX210,$BZ210,$AJ210,1,12)*$CB210,0)</f>
        <v>#NAME?</v>
      </c>
      <c r="BI210" s="93" t="e">
        <f aca="false">xSPRDOPT($BW210,$BV210,$CG210,2*LN(1+CA210/2),$BY210,$BX210,$BZ210,$AJ210,1,9)</f>
        <v>#NAME?</v>
      </c>
      <c r="BJ210" s="93" t="e">
        <f aca="false">xSPRDOPT($BW210,$BV210,$CG210,0,$BY210,$BX210,$BZ210,$AJ210,1,6)*$CB210</f>
        <v>#NAME?</v>
      </c>
      <c r="BK210" s="93" t="e">
        <f aca="false">xSPRDOPT($BW210,$BV210,$CG210,0,$BY210,$BX210,$BZ210,$AJ210,1,5)*$CB210</f>
        <v>#NAME?</v>
      </c>
      <c r="BL210" s="93" t="e">
        <f aca="false">xSPRDOPT(BW210,BV210,CG210,0,BY210,BX210,BZ210,AJ210,1,2)*CB210</f>
        <v>#NAME?</v>
      </c>
      <c r="BM210" s="93" t="e">
        <f aca="false">xSPRDOPT(BW210,BV210,CG210,0,BY210,BX210,BZ210,AJ210,1,1)*CB210</f>
        <v>#NAME?</v>
      </c>
      <c r="BN210" s="93" t="e">
        <f aca="false">IF(AH210&lt;&gt;0,xSPRDOPT($BW210,$BV210,$CG210,2*LN(1+CA210/2),$BY210,$BX210,$BZ210,$AJ210,1,8)+(AJ210/365.25)*CH210/AH210,0)</f>
        <v>#VALUE!</v>
      </c>
      <c r="BO210" s="93" t="e">
        <f aca="false">xSPRDOPT($BW210,$BV210,$CG210,0,$BY210,$BX210,$BZ210,$AJ210,1,0)</f>
        <v>#NAME?</v>
      </c>
      <c r="BP210" s="93"/>
      <c r="BQ210" s="93"/>
      <c r="BR210" s="93"/>
      <c r="BS210" s="101" t="e">
        <f aca="false">G210*AF210*AH210</f>
        <v>#VALUE!</v>
      </c>
      <c r="BV210" s="230" t="n">
        <v>4.40214035809837</v>
      </c>
      <c r="BW210" s="92" t="n">
        <v>4.4155</v>
      </c>
      <c r="BX210" s="93" t="n">
        <v>0.628251079270582</v>
      </c>
      <c r="BY210" s="93" t="n">
        <v>0.621945092170055</v>
      </c>
      <c r="BZ210" s="93" t="n">
        <v>0.99287864325662</v>
      </c>
      <c r="CA210" s="93" t="n">
        <v>0.068263969545907</v>
      </c>
      <c r="CB210" s="93" t="n">
        <v>0.987217950295506</v>
      </c>
      <c r="CC210" s="227" t="n">
        <v>-0.03</v>
      </c>
      <c r="CD210" s="227" t="n">
        <v>0.06</v>
      </c>
      <c r="CE210" s="227" t="n">
        <v>0.175</v>
      </c>
      <c r="CF210" s="227" t="n">
        <v>-0.0075</v>
      </c>
      <c r="CG210" s="227" t="n">
        <v>0.0192</v>
      </c>
      <c r="CH210" s="227" t="n">
        <v>3.06531173566755</v>
      </c>
      <c r="CI210" s="82" t="n">
        <v>4.248</v>
      </c>
    </row>
    <row r="211" customFormat="false" ht="12.75" hidden="false" customHeight="false" outlineLevel="0" collapsed="false">
      <c r="D211" s="83" t="e">
        <f aca="false">D210+AH210</f>
        <v>#VALUE!</v>
      </c>
      <c r="F211" s="84" t="e">
        <f aca="false">VLOOKUP(AG211,$AL$4:$AS$15,2)</f>
        <v>#VALUE!</v>
      </c>
      <c r="G211" s="84" t="e">
        <f aca="false">F211*$AU211</f>
        <v>#VALUE!</v>
      </c>
      <c r="H211" s="85" t="e">
        <f aca="false">(AL211+AM211+AN211)/(1-(AR211))</f>
        <v>#VALUE!</v>
      </c>
      <c r="I211" s="85" t="e">
        <f aca="false">(AL211+AO211+AP211)</f>
        <v>#VALUE!</v>
      </c>
      <c r="K211" s="85" t="e">
        <f aca="false">MAX(((I211-H211)-AQ211)*AH211*AU211,0)</f>
        <v>#VALUE!</v>
      </c>
      <c r="L211" s="220" t="e">
        <f aca="false">MAX(Q211-K211,0)</f>
        <v>#VALUE!</v>
      </c>
      <c r="M211" s="86"/>
      <c r="N211" s="231" t="e">
        <f aca="false">SQRT(($AX211^2*$AE211+$AW211^2*$AI211)/($AE211+$AI211))</f>
        <v>#VALUE!</v>
      </c>
      <c r="O211" s="231" t="e">
        <f aca="false">SQRT(($AY211^2*$AE211+$AW211^2*$AI211)/($AE211+$AI211))</f>
        <v>#VALUE!</v>
      </c>
      <c r="P211" s="94" t="e">
        <f aca="false">(VLOOKUP(AI211,CorrelationTwo,2)*(AW211^2)*AI211+VLOOKUP(D211,CorrelationOne,$AK$9)*AX211*AY211*AE211)/((AI211+AE211)*O211*N211)</f>
        <v>#VALUE!</v>
      </c>
      <c r="Q211" s="220" t="e">
        <f aca="false">xSPRDOPT(I211,H211,AQ211,0,O211,N211,P211,D211-$G$5,1,0)*AH211*AU211</f>
        <v>#VALUE!</v>
      </c>
      <c r="R211" s="223"/>
      <c r="S211" s="87" t="e">
        <f aca="false">xSPRDOPT(I211,H211,AQ211,AT211,O211,N211,P211,D211-$G$5,1,2)*AF211*F211*AH211</f>
        <v>#VALUE!</v>
      </c>
      <c r="T211" s="87" t="e">
        <f aca="false">xSPRDOPT(I211,H211,AQ211,AT211,O211,N211,P211,D211-$G$5,1,1)*AF211*F211*AH211</f>
        <v>#VALUE!</v>
      </c>
      <c r="U211" s="220"/>
      <c r="V211" s="224" t="e">
        <f aca="false">VLOOKUP($AG211,$AL$4:$AS$15,8)*AH211*AU211</f>
        <v>#VALUE!</v>
      </c>
      <c r="W211" s="224"/>
      <c r="X211" s="225" t="e">
        <f aca="false">((BM211*BC211)+(BL211*BB211))*AH211*F211</f>
        <v>#VALUE!</v>
      </c>
      <c r="Y211" s="225" t="e">
        <f aca="false">($F211*$AH211)*((($BG211/2)*($BC211)^2)+(($BF211/2)*($BB211)^2)+($BH211*$BC211*$BB211))</f>
        <v>#VALUE!</v>
      </c>
      <c r="Z211" s="225" t="e">
        <f aca="false">($BI211*$F211*$AH211*($G$5-$BV$5))/365.25</f>
        <v>#VALUE!</v>
      </c>
      <c r="AA211" s="225" t="e">
        <f aca="false">(($BK211*$BE211)+($BJ211*$BD211))*$F211*$AH211*$AF211</f>
        <v>#VALUE!</v>
      </c>
      <c r="AB211" s="225" t="e">
        <f aca="false">BN211*(AT211-CA211)*F211*AH211</f>
        <v>#VALUE!</v>
      </c>
      <c r="AC211" s="225" t="e">
        <f aca="false">BO211*CB211*F211*AH211*CA211*($G$5-$BV$5)/365.25</f>
        <v>#NAME?</v>
      </c>
      <c r="AE211" s="101" t="n">
        <v>15</v>
      </c>
      <c r="AF211" s="101" t="e">
        <f aca="false">IF(AND(D211&gt;=$G$7,D211&lt;=$G$8),1,0)</f>
        <v>#VALUE!</v>
      </c>
      <c r="AG211" s="101" t="e">
        <f aca="false">MONTH(D211)</f>
        <v>#VALUE!</v>
      </c>
      <c r="AH211" s="101" t="e">
        <f aca="false">(EOMONTH(D211,0)-EOMONTH(D211-DAY(D211),0))*AF211</f>
        <v>#VALUE!</v>
      </c>
      <c r="AI211" s="101" t="e">
        <f aca="false">AI210+AH210</f>
        <v>#VALUE!</v>
      </c>
      <c r="AJ211" s="101" t="e">
        <f aca="false">D211-$BV$5</f>
        <v>#VALUE!</v>
      </c>
      <c r="AK211" s="226" t="e">
        <f aca="false">((AL211+AM211+AN211)/(1-0.03))-(AL211+AM211+AN211)</f>
        <v>#VALUE!</v>
      </c>
      <c r="AL211" s="92" t="e">
        <f aca="false">VLOOKUP($D211,CurveTbl,$AK$4)</f>
        <v>#VALUE!</v>
      </c>
      <c r="AM211" s="227" t="e">
        <f aca="false">VLOOKUP($D211,CurveTbl,$AH$3)</f>
        <v>#VALUE!</v>
      </c>
      <c r="AN211" s="227" t="e">
        <f aca="false">VLOOKUP($D211,CurveTbl,$AH$4)+VLOOKUP($AG211,$AL$3:$AS$15,6)</f>
        <v>#VALUE!</v>
      </c>
      <c r="AO211" s="228" t="e">
        <f aca="false">VLOOKUP($D211,CurveTbl,$AH$5)</f>
        <v>#VALUE!</v>
      </c>
      <c r="AP211" s="227" t="e">
        <f aca="false">VLOOKUP($D211,CurveTbl,$AH$6)+VLOOKUP($AG211,$AL$3:$AS$15,7)</f>
        <v>#VALUE!</v>
      </c>
      <c r="AQ211" s="92" t="e">
        <f aca="false">VLOOKUP($AG211,$AL$4:$AS$15,3)+VLOOKUP($AG211,$AL$4:$AS$15,5)+($AH$10*VLOOKUP(D211,GRITable,2))</f>
        <v>#VALUE!</v>
      </c>
      <c r="AR211" s="93" t="e">
        <f aca="false">VLOOKUP($AG211,$AL$4:$AS$15,4)</f>
        <v>#VALUE!</v>
      </c>
      <c r="AS211" s="92" t="e">
        <f aca="false">(AL211+AM211+AN211)*AR211/(1-AR211)</f>
        <v>#VALUE!</v>
      </c>
      <c r="AT211" s="93" t="e">
        <f aca="false">VLOOKUP(D211,CurveTbl,$AK$6)</f>
        <v>#VALUE!</v>
      </c>
      <c r="AU211" s="93" t="e">
        <f aca="false">(1+$AT211/2)^(-2*($D211-$G$5)/365.25)*$AF211</f>
        <v>#VALUE!</v>
      </c>
      <c r="AV211" s="91" t="e">
        <f aca="false">ROUND(G211*AR211,0)</f>
        <v>#VALUE!</v>
      </c>
      <c r="AW211" s="93" t="e">
        <f aca="false">VLOOKUP($D211,CurveTbl,$AK$8)</f>
        <v>#VALUE!</v>
      </c>
      <c r="AX211" s="93" t="e">
        <f aca="false">VLOOKUP($D211,CurveTbl,$AH$7)</f>
        <v>#VALUE!</v>
      </c>
      <c r="AY211" s="93" t="e">
        <f aca="false">VLOOKUP($D211,CurveTbl,$AH$8)</f>
        <v>#VALUE!</v>
      </c>
      <c r="AZ211" s="93"/>
      <c r="BA211" s="229"/>
      <c r="BB211" s="227" t="e">
        <f aca="false">$H211-$BV211</f>
        <v>#VALUE!</v>
      </c>
      <c r="BC211" s="227" t="e">
        <f aca="false">I211-BW211</f>
        <v>#VALUE!</v>
      </c>
      <c r="BD211" s="93" t="e">
        <f aca="false">N211-BX211</f>
        <v>#VALUE!</v>
      </c>
      <c r="BE211" s="93" t="e">
        <f aca="false">O211-BY211</f>
        <v>#VALUE!</v>
      </c>
      <c r="BF211" s="93" t="e">
        <f aca="false">xSPRDOPT($BW211,$BV211,$CG211,0,$BY211,$BX211,$BZ211,$AJ211,1,4)*$CB211</f>
        <v>#NAME?</v>
      </c>
      <c r="BG211" s="93" t="e">
        <f aca="false">xSPRDOPT($BW211,$BV211,$CG211,0,$BY211,$BX211,$BZ211,$AJ211,1,3)*$CB211</f>
        <v>#NAME?</v>
      </c>
      <c r="BH211" s="93" t="e">
        <f aca="false">IF(OR(BF211&lt;&gt;0,BG211&lt;&gt;0),xSPRDOPT($BW211,$BV211,$CG211,0,$BY211,$BX211,$BZ211,$AJ211,1,12)*$CB211,0)</f>
        <v>#NAME?</v>
      </c>
      <c r="BI211" s="93" t="e">
        <f aca="false">xSPRDOPT($BW211,$BV211,$CG211,2*LN(1+CA211/2),$BY211,$BX211,$BZ211,$AJ211,1,9)</f>
        <v>#NAME?</v>
      </c>
      <c r="BJ211" s="93" t="e">
        <f aca="false">xSPRDOPT($BW211,$BV211,$CG211,0,$BY211,$BX211,$BZ211,$AJ211,1,6)*$CB211</f>
        <v>#NAME?</v>
      </c>
      <c r="BK211" s="93" t="e">
        <f aca="false">xSPRDOPT($BW211,$BV211,$CG211,0,$BY211,$BX211,$BZ211,$AJ211,1,5)*$CB211</f>
        <v>#NAME?</v>
      </c>
      <c r="BL211" s="93" t="e">
        <f aca="false">xSPRDOPT(BW211,BV211,CG211,0,BY211,BX211,BZ211,AJ211,1,2)*CB211</f>
        <v>#NAME?</v>
      </c>
      <c r="BM211" s="93" t="e">
        <f aca="false">xSPRDOPT(BW211,BV211,CG211,0,BY211,BX211,BZ211,AJ211,1,1)*CB211</f>
        <v>#NAME?</v>
      </c>
      <c r="BN211" s="93" t="e">
        <f aca="false">IF(AH211&lt;&gt;0,xSPRDOPT($BW211,$BV211,$CG211,2*LN(1+CA211/2),$BY211,$BX211,$BZ211,$AJ211,1,8)+(AJ211/365.25)*CH211/AH211,0)</f>
        <v>#VALUE!</v>
      </c>
      <c r="BO211" s="93" t="e">
        <f aca="false">xSPRDOPT($BW211,$BV211,$CG211,0,$BY211,$BX211,$BZ211,$AJ211,1,0)</f>
        <v>#NAME?</v>
      </c>
      <c r="BP211" s="93"/>
      <c r="BQ211" s="93"/>
      <c r="BR211" s="93"/>
      <c r="BS211" s="101" t="e">
        <f aca="false">G211*AF211*AH211</f>
        <v>#VALUE!</v>
      </c>
      <c r="BV211" s="230" t="n">
        <v>4.40214035809837</v>
      </c>
      <c r="BW211" s="92" t="n">
        <v>4.4155</v>
      </c>
      <c r="BX211" s="93" t="n">
        <v>0.628251079270582</v>
      </c>
      <c r="BY211" s="93" t="n">
        <v>0.621945092170055</v>
      </c>
      <c r="BZ211" s="93" t="n">
        <v>0.99287864325662</v>
      </c>
      <c r="CA211" s="93" t="n">
        <v>0.068263969545907</v>
      </c>
      <c r="CB211" s="93" t="n">
        <v>0.987217950295506</v>
      </c>
      <c r="CC211" s="227" t="n">
        <v>-0.03</v>
      </c>
      <c r="CD211" s="227" t="n">
        <v>0.06</v>
      </c>
      <c r="CE211" s="227" t="n">
        <v>0.175</v>
      </c>
      <c r="CF211" s="227" t="n">
        <v>-0.0075</v>
      </c>
      <c r="CG211" s="227" t="n">
        <v>0.0192</v>
      </c>
      <c r="CH211" s="227" t="n">
        <v>3.06531173566755</v>
      </c>
      <c r="CI211" s="82" t="n">
        <v>4.248</v>
      </c>
    </row>
    <row r="212" customFormat="false" ht="12.75" hidden="false" customHeight="false" outlineLevel="0" collapsed="false">
      <c r="D212" s="83" t="e">
        <f aca="false">D211+AH211</f>
        <v>#VALUE!</v>
      </c>
      <c r="F212" s="84" t="e">
        <f aca="false">VLOOKUP(AG212,$AL$4:$AS$15,2)</f>
        <v>#VALUE!</v>
      </c>
      <c r="G212" s="84" t="e">
        <f aca="false">F212*$AU212</f>
        <v>#VALUE!</v>
      </c>
      <c r="H212" s="85" t="e">
        <f aca="false">(AL212+AM212+AN212)/(1-(AR212))</f>
        <v>#VALUE!</v>
      </c>
      <c r="I212" s="85" t="e">
        <f aca="false">(AL212+AO212+AP212)</f>
        <v>#VALUE!</v>
      </c>
      <c r="K212" s="85" t="e">
        <f aca="false">MAX(((I212-H212)-AQ212)*AH212*AU212,0)</f>
        <v>#VALUE!</v>
      </c>
      <c r="L212" s="220" t="e">
        <f aca="false">MAX(Q212-K212,0)</f>
        <v>#VALUE!</v>
      </c>
      <c r="M212" s="86"/>
      <c r="N212" s="231" t="e">
        <f aca="false">SQRT(($AX212^2*$AE212+$AW212^2*$AI212)/($AE212+$AI212))</f>
        <v>#VALUE!</v>
      </c>
      <c r="O212" s="231" t="e">
        <f aca="false">SQRT(($AY212^2*$AE212+$AW212^2*$AI212)/($AE212+$AI212))</f>
        <v>#VALUE!</v>
      </c>
      <c r="P212" s="94" t="e">
        <f aca="false">(VLOOKUP(AI212,CorrelationTwo,2)*(AW212^2)*AI212+VLOOKUP(D212,CorrelationOne,$AK$9)*AX212*AY212*AE212)/((AI212+AE212)*O212*N212)</f>
        <v>#VALUE!</v>
      </c>
      <c r="Q212" s="220" t="e">
        <f aca="false">xSPRDOPT(I212,H212,AQ212,0,O212,N212,P212,D212-$G$5,1,0)*AH212*AU212</f>
        <v>#VALUE!</v>
      </c>
      <c r="R212" s="223"/>
      <c r="S212" s="87" t="e">
        <f aca="false">xSPRDOPT(I212,H212,AQ212,AT212,O212,N212,P212,D212-$G$5,1,2)*AF212*F212*AH212</f>
        <v>#VALUE!</v>
      </c>
      <c r="T212" s="87" t="e">
        <f aca="false">xSPRDOPT(I212,H212,AQ212,AT212,O212,N212,P212,D212-$G$5,1,1)*AF212*F212*AH212</f>
        <v>#VALUE!</v>
      </c>
      <c r="U212" s="220"/>
      <c r="V212" s="224" t="e">
        <f aca="false">VLOOKUP($AG212,$AL$4:$AS$15,8)*AH212*AU212</f>
        <v>#VALUE!</v>
      </c>
      <c r="W212" s="224"/>
      <c r="X212" s="225" t="e">
        <f aca="false">((BM212*BC212)+(BL212*BB212))*AH212*F212</f>
        <v>#VALUE!</v>
      </c>
      <c r="Y212" s="225" t="e">
        <f aca="false">($F212*$AH212)*((($BG212/2)*($BC212)^2)+(($BF212/2)*($BB212)^2)+($BH212*$BC212*$BB212))</f>
        <v>#VALUE!</v>
      </c>
      <c r="Z212" s="225" t="e">
        <f aca="false">($BI212*$F212*$AH212*($G$5-$BV$5))/365.25</f>
        <v>#VALUE!</v>
      </c>
      <c r="AA212" s="225" t="e">
        <f aca="false">(($BK212*$BE212)+($BJ212*$BD212))*$F212*$AH212*$AF212</f>
        <v>#VALUE!</v>
      </c>
      <c r="AB212" s="225" t="e">
        <f aca="false">BN212*(AT212-CA212)*F212*AH212</f>
        <v>#VALUE!</v>
      </c>
      <c r="AC212" s="225" t="e">
        <f aca="false">BO212*CB212*F212*AH212*CA212*($G$5-$BV$5)/365.25</f>
        <v>#NAME?</v>
      </c>
      <c r="AE212" s="101" t="n">
        <v>15</v>
      </c>
      <c r="AF212" s="101" t="e">
        <f aca="false">IF(AND(D212&gt;=$G$7,D212&lt;=$G$8),1,0)</f>
        <v>#VALUE!</v>
      </c>
      <c r="AG212" s="101" t="e">
        <f aca="false">MONTH(D212)</f>
        <v>#VALUE!</v>
      </c>
      <c r="AH212" s="101" t="e">
        <f aca="false">(EOMONTH(D212,0)-EOMONTH(D212-DAY(D212),0))*AF212</f>
        <v>#VALUE!</v>
      </c>
      <c r="AI212" s="101" t="e">
        <f aca="false">AI211+AH211</f>
        <v>#VALUE!</v>
      </c>
      <c r="AJ212" s="101" t="e">
        <f aca="false">D212-$BV$5</f>
        <v>#VALUE!</v>
      </c>
      <c r="AK212" s="226" t="e">
        <f aca="false">((AL212+AM212+AN212)/(1-0.03))-(AL212+AM212+AN212)</f>
        <v>#VALUE!</v>
      </c>
      <c r="AL212" s="92" t="e">
        <f aca="false">VLOOKUP($D212,CurveTbl,$AK$4)</f>
        <v>#VALUE!</v>
      </c>
      <c r="AM212" s="227" t="e">
        <f aca="false">VLOOKUP($D212,CurveTbl,$AH$3)</f>
        <v>#VALUE!</v>
      </c>
      <c r="AN212" s="227" t="e">
        <f aca="false">VLOOKUP($D212,CurveTbl,$AH$4)+VLOOKUP($AG212,$AL$3:$AS$15,6)</f>
        <v>#VALUE!</v>
      </c>
      <c r="AO212" s="228" t="e">
        <f aca="false">VLOOKUP($D212,CurveTbl,$AH$5)</f>
        <v>#VALUE!</v>
      </c>
      <c r="AP212" s="227" t="e">
        <f aca="false">VLOOKUP($D212,CurveTbl,$AH$6)+VLOOKUP($AG212,$AL$3:$AS$15,7)</f>
        <v>#VALUE!</v>
      </c>
      <c r="AQ212" s="92" t="e">
        <f aca="false">VLOOKUP($AG212,$AL$4:$AS$15,3)+VLOOKUP($AG212,$AL$4:$AS$15,5)+($AH$10*VLOOKUP(D212,GRITable,2))</f>
        <v>#VALUE!</v>
      </c>
      <c r="AR212" s="93" t="e">
        <f aca="false">VLOOKUP($AG212,$AL$4:$AS$15,4)</f>
        <v>#VALUE!</v>
      </c>
      <c r="AS212" s="92" t="e">
        <f aca="false">(AL212+AM212+AN212)*AR212/(1-AR212)</f>
        <v>#VALUE!</v>
      </c>
      <c r="AT212" s="93" t="e">
        <f aca="false">VLOOKUP(D212,CurveTbl,$AK$6)</f>
        <v>#VALUE!</v>
      </c>
      <c r="AU212" s="93" t="e">
        <f aca="false">(1+$AT212/2)^(-2*($D212-$G$5)/365.25)*$AF212</f>
        <v>#VALUE!</v>
      </c>
      <c r="AV212" s="91" t="e">
        <f aca="false">ROUND(G212*AR212,0)</f>
        <v>#VALUE!</v>
      </c>
      <c r="AW212" s="93" t="e">
        <f aca="false">VLOOKUP($D212,CurveTbl,$AK$8)</f>
        <v>#VALUE!</v>
      </c>
      <c r="AX212" s="93" t="e">
        <f aca="false">VLOOKUP($D212,CurveTbl,$AH$7)</f>
        <v>#VALUE!</v>
      </c>
      <c r="AY212" s="93" t="e">
        <f aca="false">VLOOKUP($D212,CurveTbl,$AH$8)</f>
        <v>#VALUE!</v>
      </c>
      <c r="AZ212" s="93"/>
      <c r="BA212" s="229"/>
      <c r="BB212" s="227" t="e">
        <f aca="false">$H212-$BV212</f>
        <v>#VALUE!</v>
      </c>
      <c r="BC212" s="227" t="e">
        <f aca="false">I212-BW212</f>
        <v>#VALUE!</v>
      </c>
      <c r="BD212" s="93" t="e">
        <f aca="false">N212-BX212</f>
        <v>#VALUE!</v>
      </c>
      <c r="BE212" s="93" t="e">
        <f aca="false">O212-BY212</f>
        <v>#VALUE!</v>
      </c>
      <c r="BF212" s="93" t="e">
        <f aca="false">xSPRDOPT($BW212,$BV212,$CG212,0,$BY212,$BX212,$BZ212,$AJ212,1,4)*$CB212</f>
        <v>#NAME?</v>
      </c>
      <c r="BG212" s="93" t="e">
        <f aca="false">xSPRDOPT($BW212,$BV212,$CG212,0,$BY212,$BX212,$BZ212,$AJ212,1,3)*$CB212</f>
        <v>#NAME?</v>
      </c>
      <c r="BH212" s="93" t="e">
        <f aca="false">IF(OR(BF212&lt;&gt;0,BG212&lt;&gt;0),xSPRDOPT($BW212,$BV212,$CG212,0,$BY212,$BX212,$BZ212,$AJ212,1,12)*$CB212,0)</f>
        <v>#NAME?</v>
      </c>
      <c r="BI212" s="93" t="e">
        <f aca="false">xSPRDOPT($BW212,$BV212,$CG212,2*LN(1+CA212/2),$BY212,$BX212,$BZ212,$AJ212,1,9)</f>
        <v>#NAME?</v>
      </c>
      <c r="BJ212" s="93" t="e">
        <f aca="false">xSPRDOPT($BW212,$BV212,$CG212,0,$BY212,$BX212,$BZ212,$AJ212,1,6)*$CB212</f>
        <v>#NAME?</v>
      </c>
      <c r="BK212" s="93" t="e">
        <f aca="false">xSPRDOPT($BW212,$BV212,$CG212,0,$BY212,$BX212,$BZ212,$AJ212,1,5)*$CB212</f>
        <v>#NAME?</v>
      </c>
      <c r="BL212" s="93" t="e">
        <f aca="false">xSPRDOPT(BW212,BV212,CG212,0,BY212,BX212,BZ212,AJ212,1,2)*CB212</f>
        <v>#NAME?</v>
      </c>
      <c r="BM212" s="93" t="e">
        <f aca="false">xSPRDOPT(BW212,BV212,CG212,0,BY212,BX212,BZ212,AJ212,1,1)*CB212</f>
        <v>#NAME?</v>
      </c>
      <c r="BN212" s="93" t="e">
        <f aca="false">IF(AH212&lt;&gt;0,xSPRDOPT($BW212,$BV212,$CG212,2*LN(1+CA212/2),$BY212,$BX212,$BZ212,$AJ212,1,8)+(AJ212/365.25)*CH212/AH212,0)</f>
        <v>#VALUE!</v>
      </c>
      <c r="BO212" s="93" t="e">
        <f aca="false">xSPRDOPT($BW212,$BV212,$CG212,0,$BY212,$BX212,$BZ212,$AJ212,1,0)</f>
        <v>#NAME?</v>
      </c>
      <c r="BP212" s="93"/>
      <c r="BQ212" s="93"/>
      <c r="BR212" s="93"/>
      <c r="BS212" s="101" t="e">
        <f aca="false">G212*AF212*AH212</f>
        <v>#VALUE!</v>
      </c>
      <c r="BV212" s="230" t="n">
        <v>4.40214035809837</v>
      </c>
      <c r="BW212" s="92" t="n">
        <v>4.4155</v>
      </c>
      <c r="BX212" s="93" t="n">
        <v>0.628251079270582</v>
      </c>
      <c r="BY212" s="93" t="n">
        <v>0.621945092170055</v>
      </c>
      <c r="BZ212" s="93" t="n">
        <v>0.99287864325662</v>
      </c>
      <c r="CA212" s="93" t="n">
        <v>0.068263969545907</v>
      </c>
      <c r="CB212" s="93" t="n">
        <v>0.987217950295506</v>
      </c>
      <c r="CC212" s="227" t="n">
        <v>-0.03</v>
      </c>
      <c r="CD212" s="227" t="n">
        <v>0.06</v>
      </c>
      <c r="CE212" s="227" t="n">
        <v>0.175</v>
      </c>
      <c r="CF212" s="227" t="n">
        <v>-0.0075</v>
      </c>
      <c r="CG212" s="227" t="n">
        <v>0.0192</v>
      </c>
      <c r="CH212" s="227" t="n">
        <v>3.06531173566755</v>
      </c>
      <c r="CI212" s="82" t="n">
        <v>4.248</v>
      </c>
    </row>
    <row r="213" customFormat="false" ht="12.75" hidden="false" customHeight="false" outlineLevel="0" collapsed="false">
      <c r="D213" s="83" t="e">
        <f aca="false">D212+AH212</f>
        <v>#VALUE!</v>
      </c>
      <c r="F213" s="84" t="e">
        <f aca="false">VLOOKUP(AG213,$AL$4:$AS$15,2)</f>
        <v>#VALUE!</v>
      </c>
      <c r="G213" s="84" t="e">
        <f aca="false">F213*$AU213</f>
        <v>#VALUE!</v>
      </c>
      <c r="H213" s="85" t="e">
        <f aca="false">(AL213+AM213+AN213)/(1-(AR213))</f>
        <v>#VALUE!</v>
      </c>
      <c r="I213" s="85" t="e">
        <f aca="false">(AL213+AO213+AP213)</f>
        <v>#VALUE!</v>
      </c>
      <c r="K213" s="85" t="e">
        <f aca="false">MAX(((I213-H213)-AQ213)*AH213*AU213,0)</f>
        <v>#VALUE!</v>
      </c>
      <c r="L213" s="220" t="e">
        <f aca="false">MAX(Q213-K213,0)</f>
        <v>#VALUE!</v>
      </c>
      <c r="M213" s="86"/>
      <c r="N213" s="231" t="e">
        <f aca="false">SQRT(($AX213^2*$AE213+$AW213^2*$AI213)/($AE213+$AI213))</f>
        <v>#VALUE!</v>
      </c>
      <c r="O213" s="231" t="e">
        <f aca="false">SQRT(($AY213^2*$AE213+$AW213^2*$AI213)/($AE213+$AI213))</f>
        <v>#VALUE!</v>
      </c>
      <c r="P213" s="94" t="e">
        <f aca="false">(VLOOKUP(AI213,CorrelationTwo,2)*(AW213^2)*AI213+VLOOKUP(D213,CorrelationOne,$AK$9)*AX213*AY213*AE213)/((AI213+AE213)*O213*N213)</f>
        <v>#VALUE!</v>
      </c>
      <c r="Q213" s="220" t="e">
        <f aca="false">xSPRDOPT(I213,H213,AQ213,0,O213,N213,P213,D213-$G$5,1,0)*AH213*AU213</f>
        <v>#VALUE!</v>
      </c>
      <c r="R213" s="223"/>
      <c r="S213" s="87" t="e">
        <f aca="false">xSPRDOPT(I213,H213,AQ213,AT213,O213,N213,P213,D213-$G$5,1,2)*AF213*F213*AH213</f>
        <v>#VALUE!</v>
      </c>
      <c r="T213" s="87" t="e">
        <f aca="false">xSPRDOPT(I213,H213,AQ213,AT213,O213,N213,P213,D213-$G$5,1,1)*AF213*F213*AH213</f>
        <v>#VALUE!</v>
      </c>
      <c r="U213" s="220"/>
      <c r="V213" s="224" t="e">
        <f aca="false">VLOOKUP($AG213,$AL$4:$AS$15,8)*AH213*AU213</f>
        <v>#VALUE!</v>
      </c>
      <c r="W213" s="224"/>
      <c r="X213" s="225" t="e">
        <f aca="false">((BM213*BC213)+(BL213*BB213))*AH213*F213</f>
        <v>#VALUE!</v>
      </c>
      <c r="Y213" s="225" t="e">
        <f aca="false">($F213*$AH213)*((($BG213/2)*($BC213)^2)+(($BF213/2)*($BB213)^2)+($BH213*$BC213*$BB213))</f>
        <v>#VALUE!</v>
      </c>
      <c r="Z213" s="225" t="e">
        <f aca="false">($BI213*$F213*$AH213*($G$5-$BV$5))/365.25</f>
        <v>#VALUE!</v>
      </c>
      <c r="AA213" s="225" t="e">
        <f aca="false">(($BK213*$BE213)+($BJ213*$BD213))*$F213*$AH213*$AF213</f>
        <v>#VALUE!</v>
      </c>
      <c r="AB213" s="225" t="e">
        <f aca="false">BN213*(AT213-CA213)*F213*AH213</f>
        <v>#VALUE!</v>
      </c>
      <c r="AC213" s="225" t="e">
        <f aca="false">BO213*CB213*F213*AH213*CA213*($G$5-$BV$5)/365.25</f>
        <v>#NAME?</v>
      </c>
      <c r="AE213" s="101" t="n">
        <v>15</v>
      </c>
      <c r="AF213" s="101" t="e">
        <f aca="false">IF(AND(D213&gt;=$G$7,D213&lt;=$G$8),1,0)</f>
        <v>#VALUE!</v>
      </c>
      <c r="AG213" s="101" t="e">
        <f aca="false">MONTH(D213)</f>
        <v>#VALUE!</v>
      </c>
      <c r="AH213" s="101" t="e">
        <f aca="false">(EOMONTH(D213,0)-EOMONTH(D213-DAY(D213),0))*AF213</f>
        <v>#VALUE!</v>
      </c>
      <c r="AI213" s="101" t="e">
        <f aca="false">AI212+AH212</f>
        <v>#VALUE!</v>
      </c>
      <c r="AJ213" s="101" t="e">
        <f aca="false">D213-$BV$5</f>
        <v>#VALUE!</v>
      </c>
      <c r="AK213" s="226" t="e">
        <f aca="false">((AL213+AM213+AN213)/(1-0.03))-(AL213+AM213+AN213)</f>
        <v>#VALUE!</v>
      </c>
      <c r="AL213" s="92" t="e">
        <f aca="false">VLOOKUP($D213,CurveTbl,$AK$4)</f>
        <v>#VALUE!</v>
      </c>
      <c r="AM213" s="227" t="e">
        <f aca="false">VLOOKUP($D213,CurveTbl,$AH$3)</f>
        <v>#VALUE!</v>
      </c>
      <c r="AN213" s="227" t="e">
        <f aca="false">VLOOKUP($D213,CurveTbl,$AH$4)+VLOOKUP($AG213,$AL$3:$AS$15,6)</f>
        <v>#VALUE!</v>
      </c>
      <c r="AO213" s="228" t="e">
        <f aca="false">VLOOKUP($D213,CurveTbl,$AH$5)</f>
        <v>#VALUE!</v>
      </c>
      <c r="AP213" s="227" t="e">
        <f aca="false">VLOOKUP($D213,CurveTbl,$AH$6)+VLOOKUP($AG213,$AL$3:$AS$15,7)</f>
        <v>#VALUE!</v>
      </c>
      <c r="AQ213" s="92" t="e">
        <f aca="false">VLOOKUP($AG213,$AL$4:$AS$15,3)+VLOOKUP($AG213,$AL$4:$AS$15,5)+($AH$10*VLOOKUP(D213,GRITable,2))</f>
        <v>#VALUE!</v>
      </c>
      <c r="AR213" s="93" t="e">
        <f aca="false">VLOOKUP($AG213,$AL$4:$AS$15,4)</f>
        <v>#VALUE!</v>
      </c>
      <c r="AS213" s="92" t="e">
        <f aca="false">(AL213+AM213+AN213)*AR213/(1-AR213)</f>
        <v>#VALUE!</v>
      </c>
      <c r="AT213" s="93" t="e">
        <f aca="false">VLOOKUP(D213,CurveTbl,$AK$6)</f>
        <v>#VALUE!</v>
      </c>
      <c r="AU213" s="93" t="e">
        <f aca="false">(1+$AT213/2)^(-2*($D213-$G$5)/365.25)*$AF213</f>
        <v>#VALUE!</v>
      </c>
      <c r="AV213" s="91" t="e">
        <f aca="false">ROUND(G213*AR213,0)</f>
        <v>#VALUE!</v>
      </c>
      <c r="AW213" s="93" t="e">
        <f aca="false">VLOOKUP($D213,CurveTbl,$AK$8)</f>
        <v>#VALUE!</v>
      </c>
      <c r="AX213" s="93" t="e">
        <f aca="false">VLOOKUP($D213,CurveTbl,$AH$7)</f>
        <v>#VALUE!</v>
      </c>
      <c r="AY213" s="93" t="e">
        <f aca="false">VLOOKUP($D213,CurveTbl,$AH$8)</f>
        <v>#VALUE!</v>
      </c>
      <c r="AZ213" s="93"/>
      <c r="BA213" s="229"/>
      <c r="BB213" s="227" t="e">
        <f aca="false">$H213-$BV213</f>
        <v>#VALUE!</v>
      </c>
      <c r="BC213" s="227" t="e">
        <f aca="false">I213-BW213</f>
        <v>#VALUE!</v>
      </c>
      <c r="BD213" s="93" t="e">
        <f aca="false">N213-BX213</f>
        <v>#VALUE!</v>
      </c>
      <c r="BE213" s="93" t="e">
        <f aca="false">O213-BY213</f>
        <v>#VALUE!</v>
      </c>
      <c r="BF213" s="93" t="e">
        <f aca="false">xSPRDOPT($BW213,$BV213,$CG213,0,$BY213,$BX213,$BZ213,$AJ213,1,4)*$CB213</f>
        <v>#NAME?</v>
      </c>
      <c r="BG213" s="93" t="e">
        <f aca="false">xSPRDOPT($BW213,$BV213,$CG213,0,$BY213,$BX213,$BZ213,$AJ213,1,3)*$CB213</f>
        <v>#NAME?</v>
      </c>
      <c r="BH213" s="93" t="e">
        <f aca="false">IF(OR(BF213&lt;&gt;0,BG213&lt;&gt;0),xSPRDOPT($BW213,$BV213,$CG213,0,$BY213,$BX213,$BZ213,$AJ213,1,12)*$CB213,0)</f>
        <v>#NAME?</v>
      </c>
      <c r="BI213" s="93" t="e">
        <f aca="false">xSPRDOPT($BW213,$BV213,$CG213,2*LN(1+CA213/2),$BY213,$BX213,$BZ213,$AJ213,1,9)</f>
        <v>#NAME?</v>
      </c>
      <c r="BJ213" s="93" t="e">
        <f aca="false">xSPRDOPT($BW213,$BV213,$CG213,0,$BY213,$BX213,$BZ213,$AJ213,1,6)*$CB213</f>
        <v>#NAME?</v>
      </c>
      <c r="BK213" s="93" t="e">
        <f aca="false">xSPRDOPT($BW213,$BV213,$CG213,0,$BY213,$BX213,$BZ213,$AJ213,1,5)*$CB213</f>
        <v>#NAME?</v>
      </c>
      <c r="BL213" s="93" t="e">
        <f aca="false">xSPRDOPT(BW213,BV213,CG213,0,BY213,BX213,BZ213,AJ213,1,2)*CB213</f>
        <v>#NAME?</v>
      </c>
      <c r="BM213" s="93" t="e">
        <f aca="false">xSPRDOPT(BW213,BV213,CG213,0,BY213,BX213,BZ213,AJ213,1,1)*CB213</f>
        <v>#NAME?</v>
      </c>
      <c r="BN213" s="93" t="e">
        <f aca="false">IF(AH213&lt;&gt;0,xSPRDOPT($BW213,$BV213,$CG213,2*LN(1+CA213/2),$BY213,$BX213,$BZ213,$AJ213,1,8)+(AJ213/365.25)*CH213/AH213,0)</f>
        <v>#VALUE!</v>
      </c>
      <c r="BO213" s="93" t="e">
        <f aca="false">xSPRDOPT($BW213,$BV213,$CG213,0,$BY213,$BX213,$BZ213,$AJ213,1,0)</f>
        <v>#NAME?</v>
      </c>
      <c r="BP213" s="93"/>
      <c r="BQ213" s="93"/>
      <c r="BR213" s="93"/>
      <c r="BS213" s="101" t="e">
        <f aca="false">G213*AF213*AH213</f>
        <v>#VALUE!</v>
      </c>
      <c r="BV213" s="230" t="n">
        <v>4.40214035809837</v>
      </c>
      <c r="BW213" s="92" t="n">
        <v>4.4155</v>
      </c>
      <c r="BX213" s="93" t="n">
        <v>0.628251079270582</v>
      </c>
      <c r="BY213" s="93" t="n">
        <v>0.621945092170055</v>
      </c>
      <c r="BZ213" s="93" t="n">
        <v>0.99287864325662</v>
      </c>
      <c r="CA213" s="93" t="n">
        <v>0.068263969545907</v>
      </c>
      <c r="CB213" s="93" t="n">
        <v>0.987217950295506</v>
      </c>
      <c r="CC213" s="227" t="n">
        <v>-0.03</v>
      </c>
      <c r="CD213" s="227" t="n">
        <v>0.06</v>
      </c>
      <c r="CE213" s="227" t="n">
        <v>0.175</v>
      </c>
      <c r="CF213" s="227" t="n">
        <v>-0.0075</v>
      </c>
      <c r="CG213" s="227" t="n">
        <v>0.0192</v>
      </c>
      <c r="CH213" s="227" t="n">
        <v>3.06531173566755</v>
      </c>
      <c r="CI213" s="82" t="n">
        <v>4.248</v>
      </c>
    </row>
    <row r="214" customFormat="false" ht="12.75" hidden="false" customHeight="false" outlineLevel="0" collapsed="false">
      <c r="D214" s="83" t="e">
        <f aca="false">D213+AH213</f>
        <v>#VALUE!</v>
      </c>
      <c r="F214" s="84" t="e">
        <f aca="false">VLOOKUP(AG214,$AL$4:$AS$15,2)</f>
        <v>#VALUE!</v>
      </c>
      <c r="G214" s="84" t="e">
        <f aca="false">F214*$AU214</f>
        <v>#VALUE!</v>
      </c>
      <c r="H214" s="85" t="e">
        <f aca="false">(AL214+AM214+AN214)/(1-(AR214))</f>
        <v>#VALUE!</v>
      </c>
      <c r="I214" s="85" t="e">
        <f aca="false">(AL214+AO214+AP214)</f>
        <v>#VALUE!</v>
      </c>
      <c r="K214" s="85" t="e">
        <f aca="false">MAX(((I214-H214)-AQ214)*AH214*AU214,0)</f>
        <v>#VALUE!</v>
      </c>
      <c r="L214" s="220" t="e">
        <f aca="false">MAX(Q214-K214,0)</f>
        <v>#VALUE!</v>
      </c>
      <c r="M214" s="86"/>
      <c r="N214" s="231" t="e">
        <f aca="false">SQRT(($AX214^2*$AE214+$AW214^2*$AI214)/($AE214+$AI214))</f>
        <v>#VALUE!</v>
      </c>
      <c r="O214" s="231" t="e">
        <f aca="false">SQRT(($AY214^2*$AE214+$AW214^2*$AI214)/($AE214+$AI214))</f>
        <v>#VALUE!</v>
      </c>
      <c r="P214" s="94" t="e">
        <f aca="false">(VLOOKUP(AI214,CorrelationTwo,2)*(AW214^2)*AI214+VLOOKUP(D214,CorrelationOne,$AK$9)*AX214*AY214*AE214)/((AI214+AE214)*O214*N214)</f>
        <v>#VALUE!</v>
      </c>
      <c r="Q214" s="220" t="e">
        <f aca="false">xSPRDOPT(I214,H214,AQ214,0,O214,N214,P214,D214-$G$5,1,0)*AH214*AU214</f>
        <v>#VALUE!</v>
      </c>
      <c r="R214" s="223"/>
      <c r="S214" s="87" t="e">
        <f aca="false">xSPRDOPT(I214,H214,AQ214,AT214,O214,N214,P214,D214-$G$5,1,2)*AF214*F214*AH214</f>
        <v>#VALUE!</v>
      </c>
      <c r="T214" s="87" t="e">
        <f aca="false">xSPRDOPT(I214,H214,AQ214,AT214,O214,N214,P214,D214-$G$5,1,1)*AF214*F214*AH214</f>
        <v>#VALUE!</v>
      </c>
      <c r="U214" s="220"/>
      <c r="V214" s="224" t="e">
        <f aca="false">VLOOKUP($AG214,$AL$4:$AS$15,8)*AH214*AU214</f>
        <v>#VALUE!</v>
      </c>
      <c r="W214" s="224"/>
      <c r="X214" s="225" t="e">
        <f aca="false">((BM214*BC214)+(BL214*BB214))*AH214*F214</f>
        <v>#VALUE!</v>
      </c>
      <c r="Y214" s="225" t="e">
        <f aca="false">($F214*$AH214)*((($BG214/2)*($BC214)^2)+(($BF214/2)*($BB214)^2)+($BH214*$BC214*$BB214))</f>
        <v>#VALUE!</v>
      </c>
      <c r="Z214" s="225" t="e">
        <f aca="false">($BI214*$F214*$AH214*($G$5-$BV$5))/365.25</f>
        <v>#VALUE!</v>
      </c>
      <c r="AA214" s="225" t="e">
        <f aca="false">(($BK214*$BE214)+($BJ214*$BD214))*$F214*$AH214*$AF214</f>
        <v>#VALUE!</v>
      </c>
      <c r="AB214" s="225" t="e">
        <f aca="false">BN214*(AT214-CA214)*F214*AH214</f>
        <v>#VALUE!</v>
      </c>
      <c r="AC214" s="225" t="e">
        <f aca="false">BO214*CB214*F214*AH214*CA214*($G$5-$BV$5)/365.25</f>
        <v>#NAME?</v>
      </c>
      <c r="AE214" s="101" t="n">
        <v>15</v>
      </c>
      <c r="AF214" s="101" t="e">
        <f aca="false">IF(AND(D214&gt;=$G$7,D214&lt;=$G$8),1,0)</f>
        <v>#VALUE!</v>
      </c>
      <c r="AG214" s="101" t="e">
        <f aca="false">MONTH(D214)</f>
        <v>#VALUE!</v>
      </c>
      <c r="AH214" s="101" t="e">
        <f aca="false">(EOMONTH(D214,0)-EOMONTH(D214-DAY(D214),0))*AF214</f>
        <v>#VALUE!</v>
      </c>
      <c r="AI214" s="101" t="e">
        <f aca="false">AI213+AH213</f>
        <v>#VALUE!</v>
      </c>
      <c r="AJ214" s="101" t="e">
        <f aca="false">D214-$BV$5</f>
        <v>#VALUE!</v>
      </c>
      <c r="AK214" s="226" t="e">
        <f aca="false">((AL214+AM214+AN214)/(1-0.03))-(AL214+AM214+AN214)</f>
        <v>#VALUE!</v>
      </c>
      <c r="AL214" s="92" t="e">
        <f aca="false">VLOOKUP($D214,CurveTbl,$AK$4)</f>
        <v>#VALUE!</v>
      </c>
      <c r="AM214" s="227" t="e">
        <f aca="false">VLOOKUP($D214,CurveTbl,$AH$3)</f>
        <v>#VALUE!</v>
      </c>
      <c r="AN214" s="227" t="e">
        <f aca="false">VLOOKUP($D214,CurveTbl,$AH$4)+VLOOKUP($AG214,$AL$3:$AS$15,6)</f>
        <v>#VALUE!</v>
      </c>
      <c r="AO214" s="228" t="e">
        <f aca="false">VLOOKUP($D214,CurveTbl,$AH$5)</f>
        <v>#VALUE!</v>
      </c>
      <c r="AP214" s="227" t="e">
        <f aca="false">VLOOKUP($D214,CurveTbl,$AH$6)+VLOOKUP($AG214,$AL$3:$AS$15,7)</f>
        <v>#VALUE!</v>
      </c>
      <c r="AQ214" s="92" t="e">
        <f aca="false">VLOOKUP($AG214,$AL$4:$AS$15,3)+VLOOKUP($AG214,$AL$4:$AS$15,5)+($AH$10*VLOOKUP(D214,GRITable,2))</f>
        <v>#VALUE!</v>
      </c>
      <c r="AR214" s="93" t="e">
        <f aca="false">VLOOKUP($AG214,$AL$4:$AS$15,4)</f>
        <v>#VALUE!</v>
      </c>
      <c r="AS214" s="92" t="e">
        <f aca="false">(AL214+AM214+AN214)*AR214/(1-AR214)</f>
        <v>#VALUE!</v>
      </c>
      <c r="AT214" s="93" t="e">
        <f aca="false">VLOOKUP(D214,CurveTbl,$AK$6)</f>
        <v>#VALUE!</v>
      </c>
      <c r="AU214" s="93" t="e">
        <f aca="false">(1+$AT214/2)^(-2*($D214-$G$5)/365.25)*$AF214</f>
        <v>#VALUE!</v>
      </c>
      <c r="AV214" s="91" t="e">
        <f aca="false">ROUND(G214*AR214,0)</f>
        <v>#VALUE!</v>
      </c>
      <c r="AW214" s="93" t="e">
        <f aca="false">VLOOKUP($D214,CurveTbl,$AK$8)</f>
        <v>#VALUE!</v>
      </c>
      <c r="AX214" s="93" t="e">
        <f aca="false">VLOOKUP($D214,CurveTbl,$AH$7)</f>
        <v>#VALUE!</v>
      </c>
      <c r="AY214" s="93" t="e">
        <f aca="false">VLOOKUP($D214,CurveTbl,$AH$8)</f>
        <v>#VALUE!</v>
      </c>
      <c r="AZ214" s="93"/>
      <c r="BA214" s="229"/>
      <c r="BB214" s="227" t="e">
        <f aca="false">$H214-$BV214</f>
        <v>#VALUE!</v>
      </c>
      <c r="BC214" s="227" t="e">
        <f aca="false">I214-BW214</f>
        <v>#VALUE!</v>
      </c>
      <c r="BD214" s="93" t="e">
        <f aca="false">N214-BX214</f>
        <v>#VALUE!</v>
      </c>
      <c r="BE214" s="93" t="e">
        <f aca="false">O214-BY214</f>
        <v>#VALUE!</v>
      </c>
      <c r="BF214" s="93" t="e">
        <f aca="false">xSPRDOPT($BW214,$BV214,$CG214,0,$BY214,$BX214,$BZ214,$AJ214,1,4)*$CB214</f>
        <v>#NAME?</v>
      </c>
      <c r="BG214" s="93" t="e">
        <f aca="false">xSPRDOPT($BW214,$BV214,$CG214,0,$BY214,$BX214,$BZ214,$AJ214,1,3)*$CB214</f>
        <v>#NAME?</v>
      </c>
      <c r="BH214" s="93" t="e">
        <f aca="false">IF(OR(BF214&lt;&gt;0,BG214&lt;&gt;0),xSPRDOPT($BW214,$BV214,$CG214,0,$BY214,$BX214,$BZ214,$AJ214,1,12)*$CB214,0)</f>
        <v>#NAME?</v>
      </c>
      <c r="BI214" s="93" t="e">
        <f aca="false">xSPRDOPT($BW214,$BV214,$CG214,2*LN(1+CA214/2),$BY214,$BX214,$BZ214,$AJ214,1,9)</f>
        <v>#NAME?</v>
      </c>
      <c r="BJ214" s="93" t="e">
        <f aca="false">xSPRDOPT($BW214,$BV214,$CG214,0,$BY214,$BX214,$BZ214,$AJ214,1,6)*$CB214</f>
        <v>#NAME?</v>
      </c>
      <c r="BK214" s="93" t="e">
        <f aca="false">xSPRDOPT($BW214,$BV214,$CG214,0,$BY214,$BX214,$BZ214,$AJ214,1,5)*$CB214</f>
        <v>#NAME?</v>
      </c>
      <c r="BL214" s="93" t="e">
        <f aca="false">xSPRDOPT(BW214,BV214,CG214,0,BY214,BX214,BZ214,AJ214,1,2)*CB214</f>
        <v>#NAME?</v>
      </c>
      <c r="BM214" s="93" t="e">
        <f aca="false">xSPRDOPT(BW214,BV214,CG214,0,BY214,BX214,BZ214,AJ214,1,1)*CB214</f>
        <v>#NAME?</v>
      </c>
      <c r="BN214" s="93" t="e">
        <f aca="false">IF(AH214&lt;&gt;0,xSPRDOPT($BW214,$BV214,$CG214,2*LN(1+CA214/2),$BY214,$BX214,$BZ214,$AJ214,1,8)+(AJ214/365.25)*CH214/AH214,0)</f>
        <v>#VALUE!</v>
      </c>
      <c r="BO214" s="93" t="e">
        <f aca="false">xSPRDOPT($BW214,$BV214,$CG214,0,$BY214,$BX214,$BZ214,$AJ214,1,0)</f>
        <v>#NAME?</v>
      </c>
      <c r="BP214" s="93"/>
      <c r="BQ214" s="93"/>
      <c r="BR214" s="93"/>
      <c r="BS214" s="101" t="e">
        <f aca="false">G214*AF214*AH214</f>
        <v>#VALUE!</v>
      </c>
      <c r="BV214" s="230" t="n">
        <v>4.40214035809837</v>
      </c>
      <c r="BW214" s="92" t="n">
        <v>4.4155</v>
      </c>
      <c r="BX214" s="93" t="n">
        <v>0.628251079270582</v>
      </c>
      <c r="BY214" s="93" t="n">
        <v>0.621945092170055</v>
      </c>
      <c r="BZ214" s="93" t="n">
        <v>0.99287864325662</v>
      </c>
      <c r="CA214" s="93" t="n">
        <v>0.068263969545907</v>
      </c>
      <c r="CB214" s="93" t="n">
        <v>0.987217950295506</v>
      </c>
      <c r="CC214" s="227" t="n">
        <v>-0.03</v>
      </c>
      <c r="CD214" s="227" t="n">
        <v>0.06</v>
      </c>
      <c r="CE214" s="227" t="n">
        <v>0.175</v>
      </c>
      <c r="CF214" s="227" t="n">
        <v>-0.0075</v>
      </c>
      <c r="CG214" s="227" t="n">
        <v>0.0192</v>
      </c>
      <c r="CH214" s="227" t="n">
        <v>3.06531173566755</v>
      </c>
      <c r="CI214" s="82" t="n">
        <v>4.248</v>
      </c>
    </row>
    <row r="215" customFormat="false" ht="12.75" hidden="false" customHeight="false" outlineLevel="0" collapsed="false">
      <c r="D215" s="83" t="e">
        <f aca="false">D214+AH214</f>
        <v>#VALUE!</v>
      </c>
      <c r="F215" s="84" t="e">
        <f aca="false">VLOOKUP(AG215,$AL$4:$AS$15,2)</f>
        <v>#VALUE!</v>
      </c>
      <c r="G215" s="84" t="e">
        <f aca="false">F215*$AU215</f>
        <v>#VALUE!</v>
      </c>
      <c r="H215" s="85" t="e">
        <f aca="false">(AL215+AM215+AN215)/(1-(AR215))</f>
        <v>#VALUE!</v>
      </c>
      <c r="I215" s="85" t="e">
        <f aca="false">(AL215+AO215+AP215)</f>
        <v>#VALUE!</v>
      </c>
      <c r="K215" s="85" t="e">
        <f aca="false">MAX(((I215-H215)-AQ215)*AH215*AU215,0)</f>
        <v>#VALUE!</v>
      </c>
      <c r="L215" s="220" t="e">
        <f aca="false">MAX(Q215-K215,0)</f>
        <v>#VALUE!</v>
      </c>
      <c r="M215" s="86"/>
      <c r="N215" s="231" t="e">
        <f aca="false">SQRT(($AX215^2*$AE215+$AW215^2*$AI215)/($AE215+$AI215))</f>
        <v>#VALUE!</v>
      </c>
      <c r="O215" s="231" t="e">
        <f aca="false">SQRT(($AY215^2*$AE215+$AW215^2*$AI215)/($AE215+$AI215))</f>
        <v>#VALUE!</v>
      </c>
      <c r="P215" s="94" t="e">
        <f aca="false">(VLOOKUP(AI215,CorrelationTwo,2)*(AW215^2)*AI215+VLOOKUP(D215,CorrelationOne,$AK$9)*AX215*AY215*AE215)/((AI215+AE215)*O215*N215)</f>
        <v>#VALUE!</v>
      </c>
      <c r="Q215" s="220" t="e">
        <f aca="false">xSPRDOPT(I215,H215,AQ215,0,O215,N215,P215,D215-$G$5,1,0)*AH215*AU215</f>
        <v>#VALUE!</v>
      </c>
      <c r="R215" s="223"/>
      <c r="S215" s="87" t="e">
        <f aca="false">xSPRDOPT(I215,H215,AQ215,AT215,O215,N215,P215,D215-$G$5,1,2)*AF215*F215*AH215</f>
        <v>#VALUE!</v>
      </c>
      <c r="T215" s="87" t="e">
        <f aca="false">xSPRDOPT(I215,H215,AQ215,AT215,O215,N215,P215,D215-$G$5,1,1)*AF215*F215*AH215</f>
        <v>#VALUE!</v>
      </c>
      <c r="U215" s="220"/>
      <c r="V215" s="224" t="e">
        <f aca="false">VLOOKUP($AG215,$AL$4:$AS$15,8)*AH215*AU215</f>
        <v>#VALUE!</v>
      </c>
      <c r="W215" s="224"/>
      <c r="X215" s="225" t="e">
        <f aca="false">((BM215*BC215)+(BL215*BB215))*AH215*F215</f>
        <v>#VALUE!</v>
      </c>
      <c r="Y215" s="225" t="e">
        <f aca="false">($F215*$AH215)*((($BG215/2)*($BC215)^2)+(($BF215/2)*($BB215)^2)+($BH215*$BC215*$BB215))</f>
        <v>#VALUE!</v>
      </c>
      <c r="Z215" s="225" t="e">
        <f aca="false">($BI215*$F215*$AH215*($G$5-$BV$5))/365.25</f>
        <v>#VALUE!</v>
      </c>
      <c r="AA215" s="225" t="e">
        <f aca="false">(($BK215*$BE215)+($BJ215*$BD215))*$F215*$AH215*$AF215</f>
        <v>#VALUE!</v>
      </c>
      <c r="AB215" s="225" t="e">
        <f aca="false">BN215*(AT215-CA215)*F215*AH215</f>
        <v>#VALUE!</v>
      </c>
      <c r="AC215" s="225" t="e">
        <f aca="false">BO215*CB215*F215*AH215*CA215*($G$5-$BV$5)/365.25</f>
        <v>#NAME?</v>
      </c>
      <c r="AE215" s="101" t="n">
        <v>15</v>
      </c>
      <c r="AF215" s="101" t="e">
        <f aca="false">IF(AND(D215&gt;=$G$7,D215&lt;=$G$8),1,0)</f>
        <v>#VALUE!</v>
      </c>
      <c r="AG215" s="101" t="e">
        <f aca="false">MONTH(D215)</f>
        <v>#VALUE!</v>
      </c>
      <c r="AH215" s="101" t="e">
        <f aca="false">(EOMONTH(D215,0)-EOMONTH(D215-DAY(D215),0))*AF215</f>
        <v>#VALUE!</v>
      </c>
      <c r="AI215" s="101" t="e">
        <f aca="false">AI214+AH214</f>
        <v>#VALUE!</v>
      </c>
      <c r="AJ215" s="101" t="e">
        <f aca="false">D215-$BV$5</f>
        <v>#VALUE!</v>
      </c>
      <c r="AK215" s="226" t="e">
        <f aca="false">((AL215+AM215+AN215)/(1-0.03))-(AL215+AM215+AN215)</f>
        <v>#VALUE!</v>
      </c>
      <c r="AL215" s="92" t="e">
        <f aca="false">VLOOKUP($D215,CurveTbl,$AK$4)</f>
        <v>#VALUE!</v>
      </c>
      <c r="AM215" s="227" t="e">
        <f aca="false">VLOOKUP($D215,CurveTbl,$AH$3)</f>
        <v>#VALUE!</v>
      </c>
      <c r="AN215" s="227" t="e">
        <f aca="false">VLOOKUP($D215,CurveTbl,$AH$4)+VLOOKUP($AG215,$AL$3:$AS$15,6)</f>
        <v>#VALUE!</v>
      </c>
      <c r="AO215" s="228" t="e">
        <f aca="false">VLOOKUP($D215,CurveTbl,$AH$5)</f>
        <v>#VALUE!</v>
      </c>
      <c r="AP215" s="227" t="e">
        <f aca="false">VLOOKUP($D215,CurveTbl,$AH$6)+VLOOKUP($AG215,$AL$3:$AS$15,7)</f>
        <v>#VALUE!</v>
      </c>
      <c r="AQ215" s="92" t="e">
        <f aca="false">VLOOKUP($AG215,$AL$4:$AS$15,3)+VLOOKUP($AG215,$AL$4:$AS$15,5)+($AH$10*VLOOKUP(D215,GRITable,2))</f>
        <v>#VALUE!</v>
      </c>
      <c r="AR215" s="93" t="e">
        <f aca="false">VLOOKUP($AG215,$AL$4:$AS$15,4)</f>
        <v>#VALUE!</v>
      </c>
      <c r="AS215" s="92" t="e">
        <f aca="false">(AL215+AM215+AN215)*AR215/(1-AR215)</f>
        <v>#VALUE!</v>
      </c>
      <c r="AT215" s="93" t="e">
        <f aca="false">VLOOKUP(D215,CurveTbl,$AK$6)</f>
        <v>#VALUE!</v>
      </c>
      <c r="AU215" s="93" t="e">
        <f aca="false">(1+$AT215/2)^(-2*($D215-$G$5)/365.25)*$AF215</f>
        <v>#VALUE!</v>
      </c>
      <c r="AV215" s="91" t="e">
        <f aca="false">ROUND(G215*AR215,0)</f>
        <v>#VALUE!</v>
      </c>
      <c r="AW215" s="93" t="e">
        <f aca="false">VLOOKUP($D215,CurveTbl,$AK$8)</f>
        <v>#VALUE!</v>
      </c>
      <c r="AX215" s="93" t="e">
        <f aca="false">VLOOKUP($D215,CurveTbl,$AH$7)</f>
        <v>#VALUE!</v>
      </c>
      <c r="AY215" s="93" t="e">
        <f aca="false">VLOOKUP($D215,CurveTbl,$AH$8)</f>
        <v>#VALUE!</v>
      </c>
      <c r="AZ215" s="93"/>
      <c r="BA215" s="229"/>
      <c r="BB215" s="227" t="e">
        <f aca="false">$H215-$BV215</f>
        <v>#VALUE!</v>
      </c>
      <c r="BC215" s="227" t="e">
        <f aca="false">I215-BW215</f>
        <v>#VALUE!</v>
      </c>
      <c r="BD215" s="93" t="e">
        <f aca="false">N215-BX215</f>
        <v>#VALUE!</v>
      </c>
      <c r="BE215" s="93" t="e">
        <f aca="false">O215-BY215</f>
        <v>#VALUE!</v>
      </c>
      <c r="BF215" s="93" t="e">
        <f aca="false">xSPRDOPT($BW215,$BV215,$CG215,0,$BY215,$BX215,$BZ215,$AJ215,1,4)*$CB215</f>
        <v>#NAME?</v>
      </c>
      <c r="BG215" s="93" t="e">
        <f aca="false">xSPRDOPT($BW215,$BV215,$CG215,0,$BY215,$BX215,$BZ215,$AJ215,1,3)*$CB215</f>
        <v>#NAME?</v>
      </c>
      <c r="BH215" s="93" t="e">
        <f aca="false">IF(OR(BF215&lt;&gt;0,BG215&lt;&gt;0),xSPRDOPT($BW215,$BV215,$CG215,0,$BY215,$BX215,$BZ215,$AJ215,1,12)*$CB215,0)</f>
        <v>#NAME?</v>
      </c>
      <c r="BI215" s="93" t="e">
        <f aca="false">xSPRDOPT($BW215,$BV215,$CG215,2*LN(1+CA215/2),$BY215,$BX215,$BZ215,$AJ215,1,9)</f>
        <v>#NAME?</v>
      </c>
      <c r="BJ215" s="93" t="e">
        <f aca="false">xSPRDOPT($BW215,$BV215,$CG215,0,$BY215,$BX215,$BZ215,$AJ215,1,6)*$CB215</f>
        <v>#NAME?</v>
      </c>
      <c r="BK215" s="93" t="e">
        <f aca="false">xSPRDOPT($BW215,$BV215,$CG215,0,$BY215,$BX215,$BZ215,$AJ215,1,5)*$CB215</f>
        <v>#NAME?</v>
      </c>
      <c r="BL215" s="93" t="e">
        <f aca="false">xSPRDOPT(BW215,BV215,CG215,0,BY215,BX215,BZ215,AJ215,1,2)*CB215</f>
        <v>#NAME?</v>
      </c>
      <c r="BM215" s="93" t="e">
        <f aca="false">xSPRDOPT(BW215,BV215,CG215,0,BY215,BX215,BZ215,AJ215,1,1)*CB215</f>
        <v>#NAME?</v>
      </c>
      <c r="BN215" s="93" t="e">
        <f aca="false">IF(AH215&lt;&gt;0,xSPRDOPT($BW215,$BV215,$CG215,2*LN(1+CA215/2),$BY215,$BX215,$BZ215,$AJ215,1,8)+(AJ215/365.25)*CH215/AH215,0)</f>
        <v>#VALUE!</v>
      </c>
      <c r="BO215" s="93" t="e">
        <f aca="false">xSPRDOPT($BW215,$BV215,$CG215,0,$BY215,$BX215,$BZ215,$AJ215,1,0)</f>
        <v>#NAME?</v>
      </c>
      <c r="BP215" s="93"/>
      <c r="BQ215" s="93"/>
      <c r="BR215" s="93"/>
      <c r="BS215" s="101" t="e">
        <f aca="false">G215*AF215*AH215</f>
        <v>#VALUE!</v>
      </c>
      <c r="BV215" s="230" t="n">
        <v>4.40214035809837</v>
      </c>
      <c r="BW215" s="92" t="n">
        <v>4.4155</v>
      </c>
      <c r="BX215" s="93" t="n">
        <v>0.628251079270582</v>
      </c>
      <c r="BY215" s="93" t="n">
        <v>0.621945092170055</v>
      </c>
      <c r="BZ215" s="93" t="n">
        <v>0.99287864325662</v>
      </c>
      <c r="CA215" s="93" t="n">
        <v>0.068263969545907</v>
      </c>
      <c r="CB215" s="93" t="n">
        <v>0.987217950295506</v>
      </c>
      <c r="CC215" s="227" t="n">
        <v>-0.03</v>
      </c>
      <c r="CD215" s="227" t="n">
        <v>0.06</v>
      </c>
      <c r="CE215" s="227" t="n">
        <v>0.175</v>
      </c>
      <c r="CF215" s="227" t="n">
        <v>-0.0075</v>
      </c>
      <c r="CG215" s="227" t="n">
        <v>0.0192</v>
      </c>
      <c r="CH215" s="227" t="n">
        <v>3.06531173566755</v>
      </c>
      <c r="CI215" s="82" t="n">
        <v>4.248</v>
      </c>
    </row>
    <row r="216" customFormat="false" ht="12.75" hidden="false" customHeight="false" outlineLevel="0" collapsed="false">
      <c r="D216" s="83" t="e">
        <f aca="false">D215+AH215</f>
        <v>#VALUE!</v>
      </c>
      <c r="F216" s="84" t="e">
        <f aca="false">VLOOKUP(AG216,$AL$4:$AS$15,2)</f>
        <v>#VALUE!</v>
      </c>
      <c r="G216" s="84" t="e">
        <f aca="false">F216*$AU216</f>
        <v>#VALUE!</v>
      </c>
      <c r="H216" s="85" t="e">
        <f aca="false">(AL216+AM216+AN216)/(1-(AR216))</f>
        <v>#VALUE!</v>
      </c>
      <c r="I216" s="85" t="e">
        <f aca="false">(AL216+AO216+AP216)</f>
        <v>#VALUE!</v>
      </c>
      <c r="K216" s="85" t="e">
        <f aca="false">MAX(((I216-H216)-AQ216)*AH216*AU216,0)</f>
        <v>#VALUE!</v>
      </c>
      <c r="L216" s="220" t="e">
        <f aca="false">MAX(Q216-K216,0)</f>
        <v>#VALUE!</v>
      </c>
      <c r="M216" s="86"/>
      <c r="N216" s="231" t="e">
        <f aca="false">SQRT(($AX216^2*$AE216+$AW216^2*$AI216)/($AE216+$AI216))</f>
        <v>#VALUE!</v>
      </c>
      <c r="O216" s="231" t="e">
        <f aca="false">SQRT(($AY216^2*$AE216+$AW216^2*$AI216)/($AE216+$AI216))</f>
        <v>#VALUE!</v>
      </c>
      <c r="P216" s="94" t="e">
        <f aca="false">(VLOOKUP(AI216,CorrelationTwo,2)*(AW216^2)*AI216+VLOOKUP(D216,CorrelationOne,$AK$9)*AX216*AY216*AE216)/((AI216+AE216)*O216*N216)</f>
        <v>#VALUE!</v>
      </c>
      <c r="Q216" s="220" t="e">
        <f aca="false">xSPRDOPT(I216,H216,AQ216,0,O216,N216,P216,D216-$G$5,1,0)*AH216*AU216</f>
        <v>#VALUE!</v>
      </c>
      <c r="R216" s="223"/>
      <c r="S216" s="87" t="e">
        <f aca="false">xSPRDOPT(I216,H216,AQ216,AT216,O216,N216,P216,D216-$G$5,1,2)*AF216*F216*AH216</f>
        <v>#VALUE!</v>
      </c>
      <c r="T216" s="87" t="e">
        <f aca="false">xSPRDOPT(I216,H216,AQ216,AT216,O216,N216,P216,D216-$G$5,1,1)*AF216*F216*AH216</f>
        <v>#VALUE!</v>
      </c>
      <c r="U216" s="220"/>
      <c r="V216" s="224" t="e">
        <f aca="false">VLOOKUP($AG216,$AL$4:$AS$15,8)*AH216*AU216</f>
        <v>#VALUE!</v>
      </c>
      <c r="W216" s="224"/>
      <c r="X216" s="225" t="e">
        <f aca="false">((BM216*BC216)+(BL216*BB216))*AH216*F216</f>
        <v>#VALUE!</v>
      </c>
      <c r="Y216" s="225" t="e">
        <f aca="false">($F216*$AH216)*((($BG216/2)*($BC216)^2)+(($BF216/2)*($BB216)^2)+($BH216*$BC216*$BB216))</f>
        <v>#VALUE!</v>
      </c>
      <c r="Z216" s="225" t="e">
        <f aca="false">($BI216*$F216*$AH216*($G$5-$BV$5))/365.25</f>
        <v>#VALUE!</v>
      </c>
      <c r="AA216" s="225" t="e">
        <f aca="false">(($BK216*$BE216)+($BJ216*$BD216))*$F216*$AH216*$AF216</f>
        <v>#VALUE!</v>
      </c>
      <c r="AB216" s="225" t="e">
        <f aca="false">BN216*(AT216-CA216)*F216*AH216</f>
        <v>#VALUE!</v>
      </c>
      <c r="AC216" s="225" t="e">
        <f aca="false">BO216*CB216*F216*AH216*CA216*($G$5-$BV$5)/365.25</f>
        <v>#NAME?</v>
      </c>
      <c r="AE216" s="101" t="n">
        <v>15</v>
      </c>
      <c r="AF216" s="101" t="e">
        <f aca="false">IF(AND(D216&gt;=$G$7,D216&lt;=$G$8),1,0)</f>
        <v>#VALUE!</v>
      </c>
      <c r="AG216" s="101" t="e">
        <f aca="false">MONTH(D216)</f>
        <v>#VALUE!</v>
      </c>
      <c r="AH216" s="101" t="e">
        <f aca="false">(EOMONTH(D216,0)-EOMONTH(D216-DAY(D216),0))*AF216</f>
        <v>#VALUE!</v>
      </c>
      <c r="AI216" s="101" t="e">
        <f aca="false">AI215+AH215</f>
        <v>#VALUE!</v>
      </c>
      <c r="AJ216" s="101" t="e">
        <f aca="false">D216-$BV$5</f>
        <v>#VALUE!</v>
      </c>
      <c r="AK216" s="226" t="e">
        <f aca="false">((AL216+AM216+AN216)/(1-0.03))-(AL216+AM216+AN216)</f>
        <v>#VALUE!</v>
      </c>
      <c r="AL216" s="92" t="e">
        <f aca="false">VLOOKUP($D216,CurveTbl,$AK$4)</f>
        <v>#VALUE!</v>
      </c>
      <c r="AM216" s="227" t="e">
        <f aca="false">VLOOKUP($D216,CurveTbl,$AH$3)</f>
        <v>#VALUE!</v>
      </c>
      <c r="AN216" s="227" t="e">
        <f aca="false">VLOOKUP($D216,CurveTbl,$AH$4)+VLOOKUP($AG216,$AL$3:$AS$15,6)</f>
        <v>#VALUE!</v>
      </c>
      <c r="AO216" s="228" t="e">
        <f aca="false">VLOOKUP($D216,CurveTbl,$AH$5)</f>
        <v>#VALUE!</v>
      </c>
      <c r="AP216" s="227" t="e">
        <f aca="false">VLOOKUP($D216,CurveTbl,$AH$6)+VLOOKUP($AG216,$AL$3:$AS$15,7)</f>
        <v>#VALUE!</v>
      </c>
      <c r="AQ216" s="92" t="e">
        <f aca="false">VLOOKUP($AG216,$AL$4:$AS$15,3)+VLOOKUP($AG216,$AL$4:$AS$15,5)+($AH$10*VLOOKUP(D216,GRITable,2))</f>
        <v>#VALUE!</v>
      </c>
      <c r="AR216" s="93" t="e">
        <f aca="false">VLOOKUP($AG216,$AL$4:$AS$15,4)</f>
        <v>#VALUE!</v>
      </c>
      <c r="AS216" s="92" t="e">
        <f aca="false">(AL216+AM216+AN216)*AR216/(1-AR216)</f>
        <v>#VALUE!</v>
      </c>
      <c r="AT216" s="93" t="e">
        <f aca="false">VLOOKUP(D216,CurveTbl,$AK$6)</f>
        <v>#VALUE!</v>
      </c>
      <c r="AU216" s="93" t="e">
        <f aca="false">(1+$AT216/2)^(-2*($D216-$G$5)/365.25)*$AF216</f>
        <v>#VALUE!</v>
      </c>
      <c r="AV216" s="91" t="e">
        <f aca="false">ROUND(G216*AR216,0)</f>
        <v>#VALUE!</v>
      </c>
      <c r="AW216" s="93" t="e">
        <f aca="false">VLOOKUP($D216,CurveTbl,$AK$8)</f>
        <v>#VALUE!</v>
      </c>
      <c r="AX216" s="93" t="e">
        <f aca="false">VLOOKUP($D216,CurveTbl,$AH$7)</f>
        <v>#VALUE!</v>
      </c>
      <c r="AY216" s="93" t="e">
        <f aca="false">VLOOKUP($D216,CurveTbl,$AH$8)</f>
        <v>#VALUE!</v>
      </c>
      <c r="AZ216" s="93"/>
      <c r="BA216" s="229"/>
      <c r="BB216" s="227" t="e">
        <f aca="false">$H216-$BV216</f>
        <v>#VALUE!</v>
      </c>
      <c r="BC216" s="227" t="e">
        <f aca="false">I216-BW216</f>
        <v>#VALUE!</v>
      </c>
      <c r="BD216" s="93" t="e">
        <f aca="false">N216-BX216</f>
        <v>#VALUE!</v>
      </c>
      <c r="BE216" s="93" t="e">
        <f aca="false">O216-BY216</f>
        <v>#VALUE!</v>
      </c>
      <c r="BF216" s="93" t="e">
        <f aca="false">xSPRDOPT($BW216,$BV216,$CG216,0,$BY216,$BX216,$BZ216,$AJ216,1,4)*$CB216</f>
        <v>#NAME?</v>
      </c>
      <c r="BG216" s="93" t="e">
        <f aca="false">xSPRDOPT($BW216,$BV216,$CG216,0,$BY216,$BX216,$BZ216,$AJ216,1,3)*$CB216</f>
        <v>#NAME?</v>
      </c>
      <c r="BH216" s="93" t="e">
        <f aca="false">IF(OR(BF216&lt;&gt;0,BG216&lt;&gt;0),xSPRDOPT($BW216,$BV216,$CG216,0,$BY216,$BX216,$BZ216,$AJ216,1,12)*$CB216,0)</f>
        <v>#NAME?</v>
      </c>
      <c r="BI216" s="93" t="e">
        <f aca="false">xSPRDOPT($BW216,$BV216,$CG216,2*LN(1+CA216/2),$BY216,$BX216,$BZ216,$AJ216,1,9)</f>
        <v>#NAME?</v>
      </c>
      <c r="BJ216" s="93" t="e">
        <f aca="false">xSPRDOPT($BW216,$BV216,$CG216,0,$BY216,$BX216,$BZ216,$AJ216,1,6)*$CB216</f>
        <v>#NAME?</v>
      </c>
      <c r="BK216" s="93" t="e">
        <f aca="false">xSPRDOPT($BW216,$BV216,$CG216,0,$BY216,$BX216,$BZ216,$AJ216,1,5)*$CB216</f>
        <v>#NAME?</v>
      </c>
      <c r="BL216" s="93" t="e">
        <f aca="false">xSPRDOPT(BW216,BV216,CG216,0,BY216,BX216,BZ216,AJ216,1,2)*CB216</f>
        <v>#NAME?</v>
      </c>
      <c r="BM216" s="93" t="e">
        <f aca="false">xSPRDOPT(BW216,BV216,CG216,0,BY216,BX216,BZ216,AJ216,1,1)*CB216</f>
        <v>#NAME?</v>
      </c>
      <c r="BN216" s="93" t="e">
        <f aca="false">IF(AH216&lt;&gt;0,xSPRDOPT($BW216,$BV216,$CG216,2*LN(1+CA216/2),$BY216,$BX216,$BZ216,$AJ216,1,8)+(AJ216/365.25)*CH216/AH216,0)</f>
        <v>#VALUE!</v>
      </c>
      <c r="BO216" s="93" t="e">
        <f aca="false">xSPRDOPT($BW216,$BV216,$CG216,0,$BY216,$BX216,$BZ216,$AJ216,1,0)</f>
        <v>#NAME?</v>
      </c>
      <c r="BP216" s="93"/>
      <c r="BQ216" s="93"/>
      <c r="BR216" s="93"/>
      <c r="BS216" s="101" t="e">
        <f aca="false">G216*AF216*AH216</f>
        <v>#VALUE!</v>
      </c>
      <c r="BV216" s="230" t="n">
        <v>4.40214035809837</v>
      </c>
      <c r="BW216" s="92" t="n">
        <v>4.4155</v>
      </c>
      <c r="BX216" s="93" t="n">
        <v>0.628251079270582</v>
      </c>
      <c r="BY216" s="93" t="n">
        <v>0.621945092170055</v>
      </c>
      <c r="BZ216" s="93" t="n">
        <v>0.99287864325662</v>
      </c>
      <c r="CA216" s="93" t="n">
        <v>0.068263969545907</v>
      </c>
      <c r="CB216" s="93" t="n">
        <v>0.987217950295506</v>
      </c>
      <c r="CC216" s="227" t="n">
        <v>-0.03</v>
      </c>
      <c r="CD216" s="227" t="n">
        <v>0.06</v>
      </c>
      <c r="CE216" s="227" t="n">
        <v>0.175</v>
      </c>
      <c r="CF216" s="227" t="n">
        <v>-0.0075</v>
      </c>
      <c r="CG216" s="227" t="n">
        <v>0.0192</v>
      </c>
      <c r="CH216" s="227" t="n">
        <v>3.06531173566755</v>
      </c>
      <c r="CI216" s="82" t="n">
        <v>4.248</v>
      </c>
    </row>
    <row r="217" customFormat="false" ht="12.75" hidden="false" customHeight="false" outlineLevel="0" collapsed="false">
      <c r="D217" s="83" t="e">
        <f aca="false">D216+AH216</f>
        <v>#VALUE!</v>
      </c>
      <c r="F217" s="84" t="e">
        <f aca="false">VLOOKUP(AG217,$AL$4:$AS$15,2)</f>
        <v>#VALUE!</v>
      </c>
      <c r="G217" s="84" t="e">
        <f aca="false">F217*$AU217</f>
        <v>#VALUE!</v>
      </c>
      <c r="H217" s="85" t="e">
        <f aca="false">(AL217+AM217+AN217)/(1-(AR217))</f>
        <v>#VALUE!</v>
      </c>
      <c r="I217" s="85" t="e">
        <f aca="false">(AL217+AO217+AP217)</f>
        <v>#VALUE!</v>
      </c>
      <c r="K217" s="85" t="e">
        <f aca="false">MAX(((I217-H217)-AQ217)*AH217*AU217,0)</f>
        <v>#VALUE!</v>
      </c>
      <c r="L217" s="220" t="e">
        <f aca="false">MAX(Q217-K217,0)</f>
        <v>#VALUE!</v>
      </c>
      <c r="M217" s="86"/>
      <c r="N217" s="231" t="e">
        <f aca="false">SQRT(($AX217^2*$AE217+$AW217^2*$AI217)/($AE217+$AI217))</f>
        <v>#VALUE!</v>
      </c>
      <c r="O217" s="231" t="e">
        <f aca="false">SQRT(($AY217^2*$AE217+$AW217^2*$AI217)/($AE217+$AI217))</f>
        <v>#VALUE!</v>
      </c>
      <c r="P217" s="94" t="e">
        <f aca="false">(VLOOKUP(AI217,CorrelationTwo,2)*(AW217^2)*AI217+VLOOKUP(D217,CorrelationOne,$AK$9)*AX217*AY217*AE217)/((AI217+AE217)*O217*N217)</f>
        <v>#VALUE!</v>
      </c>
      <c r="Q217" s="220" t="e">
        <f aca="false">xSPRDOPT(I217,H217,AQ217,0,O217,N217,P217,D217-$G$5,1,0)*AH217*AU217</f>
        <v>#VALUE!</v>
      </c>
      <c r="R217" s="223"/>
      <c r="S217" s="87" t="e">
        <f aca="false">xSPRDOPT(I217,H217,AQ217,AT217,O217,N217,P217,D217-$G$5,1,2)*AF217*F217*AH217</f>
        <v>#VALUE!</v>
      </c>
      <c r="T217" s="87" t="e">
        <f aca="false">xSPRDOPT(I217,H217,AQ217,AT217,O217,N217,P217,D217-$G$5,1,1)*AF217*F217*AH217</f>
        <v>#VALUE!</v>
      </c>
      <c r="U217" s="220"/>
      <c r="V217" s="224" t="e">
        <f aca="false">VLOOKUP($AG217,$AL$4:$AS$15,8)*AH217*AU217</f>
        <v>#VALUE!</v>
      </c>
      <c r="W217" s="224"/>
      <c r="X217" s="225" t="e">
        <f aca="false">((BM217*BC217)+(BL217*BB217))*AH217*F217</f>
        <v>#VALUE!</v>
      </c>
      <c r="Y217" s="225" t="e">
        <f aca="false">($F217*$AH217)*((($BG217/2)*($BC217)^2)+(($BF217/2)*($BB217)^2)+($BH217*$BC217*$BB217))</f>
        <v>#VALUE!</v>
      </c>
      <c r="Z217" s="225" t="e">
        <f aca="false">($BI217*$F217*$AH217*($G$5-$BV$5))/365.25</f>
        <v>#VALUE!</v>
      </c>
      <c r="AA217" s="225" t="e">
        <f aca="false">(($BK217*$BE217)+($BJ217*$BD217))*$F217*$AH217*$AF217</f>
        <v>#VALUE!</v>
      </c>
      <c r="AB217" s="225" t="e">
        <f aca="false">BN217*(AT217-CA217)*F217*AH217</f>
        <v>#VALUE!</v>
      </c>
      <c r="AC217" s="225" t="e">
        <f aca="false">BO217*CB217*F217*AH217*CA217*($G$5-$BV$5)/365.25</f>
        <v>#NAME?</v>
      </c>
      <c r="AE217" s="101" t="n">
        <v>15</v>
      </c>
      <c r="AF217" s="101" t="e">
        <f aca="false">IF(AND(D217&gt;=$G$7,D217&lt;=$G$8),1,0)</f>
        <v>#VALUE!</v>
      </c>
      <c r="AG217" s="101" t="e">
        <f aca="false">MONTH(D217)</f>
        <v>#VALUE!</v>
      </c>
      <c r="AH217" s="101" t="e">
        <f aca="false">(EOMONTH(D217,0)-EOMONTH(D217-DAY(D217),0))*AF217</f>
        <v>#VALUE!</v>
      </c>
      <c r="AI217" s="101" t="e">
        <f aca="false">AI216+AH216</f>
        <v>#VALUE!</v>
      </c>
      <c r="AJ217" s="101" t="e">
        <f aca="false">D217-$BV$5</f>
        <v>#VALUE!</v>
      </c>
      <c r="AK217" s="226" t="e">
        <f aca="false">((AL217+AM217+AN217)/(1-0.03))-(AL217+AM217+AN217)</f>
        <v>#VALUE!</v>
      </c>
      <c r="AL217" s="92" t="e">
        <f aca="false">VLOOKUP($D217,CurveTbl,$AK$4)</f>
        <v>#VALUE!</v>
      </c>
      <c r="AM217" s="227" t="e">
        <f aca="false">VLOOKUP($D217,CurveTbl,$AH$3)</f>
        <v>#VALUE!</v>
      </c>
      <c r="AN217" s="227" t="e">
        <f aca="false">VLOOKUP($D217,CurveTbl,$AH$4)+VLOOKUP($AG217,$AL$3:$AS$15,6)</f>
        <v>#VALUE!</v>
      </c>
      <c r="AO217" s="228" t="e">
        <f aca="false">VLOOKUP($D217,CurveTbl,$AH$5)</f>
        <v>#VALUE!</v>
      </c>
      <c r="AP217" s="227" t="e">
        <f aca="false">VLOOKUP($D217,CurveTbl,$AH$6)+VLOOKUP($AG217,$AL$3:$AS$15,7)</f>
        <v>#VALUE!</v>
      </c>
      <c r="AQ217" s="92" t="e">
        <f aca="false">VLOOKUP($AG217,$AL$4:$AS$15,3)+VLOOKUP($AG217,$AL$4:$AS$15,5)+($AH$10*VLOOKUP(D217,GRITable,2))</f>
        <v>#VALUE!</v>
      </c>
      <c r="AR217" s="93" t="e">
        <f aca="false">VLOOKUP($AG217,$AL$4:$AS$15,4)</f>
        <v>#VALUE!</v>
      </c>
      <c r="AS217" s="92" t="e">
        <f aca="false">(AL217+AM217+AN217)*AR217/(1-AR217)</f>
        <v>#VALUE!</v>
      </c>
      <c r="AT217" s="93" t="e">
        <f aca="false">VLOOKUP(D217,CurveTbl,$AK$6)</f>
        <v>#VALUE!</v>
      </c>
      <c r="AU217" s="93" t="e">
        <f aca="false">(1+$AT217/2)^(-2*($D217-$G$5)/365.25)*$AF217</f>
        <v>#VALUE!</v>
      </c>
      <c r="AV217" s="91" t="e">
        <f aca="false">ROUND(G217*AR217,0)</f>
        <v>#VALUE!</v>
      </c>
      <c r="AW217" s="93" t="e">
        <f aca="false">VLOOKUP($D217,CurveTbl,$AK$8)</f>
        <v>#VALUE!</v>
      </c>
      <c r="AX217" s="93" t="e">
        <f aca="false">VLOOKUP($D217,CurveTbl,$AH$7)</f>
        <v>#VALUE!</v>
      </c>
      <c r="AY217" s="93" t="e">
        <f aca="false">VLOOKUP($D217,CurveTbl,$AH$8)</f>
        <v>#VALUE!</v>
      </c>
      <c r="AZ217" s="93"/>
      <c r="BA217" s="229"/>
      <c r="BB217" s="227" t="e">
        <f aca="false">$H217-$BV217</f>
        <v>#VALUE!</v>
      </c>
      <c r="BC217" s="227" t="e">
        <f aca="false">I217-BW217</f>
        <v>#VALUE!</v>
      </c>
      <c r="BD217" s="93" t="e">
        <f aca="false">N217-BX217</f>
        <v>#VALUE!</v>
      </c>
      <c r="BE217" s="93" t="e">
        <f aca="false">O217-BY217</f>
        <v>#VALUE!</v>
      </c>
      <c r="BF217" s="93" t="e">
        <f aca="false">xSPRDOPT($BW217,$BV217,$CG217,0,$BY217,$BX217,$BZ217,$AJ217,1,4)*$CB217</f>
        <v>#NAME?</v>
      </c>
      <c r="BG217" s="93" t="e">
        <f aca="false">xSPRDOPT($BW217,$BV217,$CG217,0,$BY217,$BX217,$BZ217,$AJ217,1,3)*$CB217</f>
        <v>#NAME?</v>
      </c>
      <c r="BH217" s="93" t="e">
        <f aca="false">IF(OR(BF217&lt;&gt;0,BG217&lt;&gt;0),xSPRDOPT($BW217,$BV217,$CG217,0,$BY217,$BX217,$BZ217,$AJ217,1,12)*$CB217,0)</f>
        <v>#NAME?</v>
      </c>
      <c r="BI217" s="93" t="e">
        <f aca="false">xSPRDOPT($BW217,$BV217,$CG217,2*LN(1+CA217/2),$BY217,$BX217,$BZ217,$AJ217,1,9)</f>
        <v>#NAME?</v>
      </c>
      <c r="BJ217" s="93" t="e">
        <f aca="false">xSPRDOPT($BW217,$BV217,$CG217,0,$BY217,$BX217,$BZ217,$AJ217,1,6)*$CB217</f>
        <v>#NAME?</v>
      </c>
      <c r="BK217" s="93" t="e">
        <f aca="false">xSPRDOPT($BW217,$BV217,$CG217,0,$BY217,$BX217,$BZ217,$AJ217,1,5)*$CB217</f>
        <v>#NAME?</v>
      </c>
      <c r="BL217" s="93" t="e">
        <f aca="false">xSPRDOPT(BW217,BV217,CG217,0,BY217,BX217,BZ217,AJ217,1,2)*CB217</f>
        <v>#NAME?</v>
      </c>
      <c r="BM217" s="93" t="e">
        <f aca="false">xSPRDOPT(BW217,BV217,CG217,0,BY217,BX217,BZ217,AJ217,1,1)*CB217</f>
        <v>#NAME?</v>
      </c>
      <c r="BN217" s="93" t="e">
        <f aca="false">IF(AH217&lt;&gt;0,xSPRDOPT($BW217,$BV217,$CG217,2*LN(1+CA217/2),$BY217,$BX217,$BZ217,$AJ217,1,8)+(AJ217/365.25)*CH217/AH217,0)</f>
        <v>#VALUE!</v>
      </c>
      <c r="BO217" s="93" t="e">
        <f aca="false">xSPRDOPT($BW217,$BV217,$CG217,0,$BY217,$BX217,$BZ217,$AJ217,1,0)</f>
        <v>#NAME?</v>
      </c>
      <c r="BP217" s="93"/>
      <c r="BQ217" s="93"/>
      <c r="BR217" s="93"/>
      <c r="BS217" s="101" t="e">
        <f aca="false">G217*AF217*AH217</f>
        <v>#VALUE!</v>
      </c>
      <c r="BV217" s="230" t="n">
        <v>4.40214035809837</v>
      </c>
      <c r="BW217" s="92" t="n">
        <v>4.4155</v>
      </c>
      <c r="BX217" s="93" t="n">
        <v>0.628251079270582</v>
      </c>
      <c r="BY217" s="93" t="n">
        <v>0.621945092170055</v>
      </c>
      <c r="BZ217" s="93" t="n">
        <v>0.99287864325662</v>
      </c>
      <c r="CA217" s="93" t="n">
        <v>0.068263969545907</v>
      </c>
      <c r="CB217" s="93" t="n">
        <v>0.987217950295506</v>
      </c>
      <c r="CC217" s="227" t="n">
        <v>-0.03</v>
      </c>
      <c r="CD217" s="227" t="n">
        <v>0.06</v>
      </c>
      <c r="CE217" s="227" t="n">
        <v>0.175</v>
      </c>
      <c r="CF217" s="227" t="n">
        <v>-0.0075</v>
      </c>
      <c r="CG217" s="227" t="n">
        <v>0.0192</v>
      </c>
      <c r="CH217" s="227" t="n">
        <v>3.06531173566755</v>
      </c>
      <c r="CI217" s="82" t="n">
        <v>4.248</v>
      </c>
    </row>
    <row r="218" customFormat="false" ht="12.75" hidden="false" customHeight="false" outlineLevel="0" collapsed="false">
      <c r="D218" s="83" t="e">
        <f aca="false">D217+AH217</f>
        <v>#VALUE!</v>
      </c>
      <c r="F218" s="84" t="e">
        <f aca="false">VLOOKUP(AG218,$AL$4:$AS$15,2)</f>
        <v>#VALUE!</v>
      </c>
      <c r="G218" s="84" t="e">
        <f aca="false">F218*$AU218</f>
        <v>#VALUE!</v>
      </c>
      <c r="H218" s="85" t="e">
        <f aca="false">(AL218+AM218+AN218)/(1-(AR218))</f>
        <v>#VALUE!</v>
      </c>
      <c r="I218" s="85" t="e">
        <f aca="false">(AL218+AO218+AP218)</f>
        <v>#VALUE!</v>
      </c>
      <c r="K218" s="85" t="e">
        <f aca="false">MAX(((I218-H218)-AQ218)*AH218*AU218,0)</f>
        <v>#VALUE!</v>
      </c>
      <c r="L218" s="220" t="e">
        <f aca="false">MAX(Q218-K218,0)</f>
        <v>#VALUE!</v>
      </c>
      <c r="M218" s="86"/>
      <c r="N218" s="231" t="e">
        <f aca="false">SQRT(($AX218^2*$AE218+$AW218^2*$AI218)/($AE218+$AI218))</f>
        <v>#VALUE!</v>
      </c>
      <c r="O218" s="231" t="e">
        <f aca="false">SQRT(($AY218^2*$AE218+$AW218^2*$AI218)/($AE218+$AI218))</f>
        <v>#VALUE!</v>
      </c>
      <c r="P218" s="94" t="e">
        <f aca="false">(VLOOKUP(AI218,CorrelationTwo,2)*(AW218^2)*AI218+VLOOKUP(D218,CorrelationOne,$AK$9)*AX218*AY218*AE218)/((AI218+AE218)*O218*N218)</f>
        <v>#VALUE!</v>
      </c>
      <c r="Q218" s="220" t="e">
        <f aca="false">xSPRDOPT(I218,H218,AQ218,0,O218,N218,P218,D218-$G$5,1,0)*AH218*AU218</f>
        <v>#VALUE!</v>
      </c>
      <c r="R218" s="223"/>
      <c r="S218" s="87" t="e">
        <f aca="false">xSPRDOPT(I218,H218,AQ218,AT218,O218,N218,P218,D218-$G$5,1,2)*AF218*F218*AH218</f>
        <v>#VALUE!</v>
      </c>
      <c r="T218" s="87" t="e">
        <f aca="false">xSPRDOPT(I218,H218,AQ218,AT218,O218,N218,P218,D218-$G$5,1,1)*AF218*F218*AH218</f>
        <v>#VALUE!</v>
      </c>
      <c r="U218" s="220"/>
      <c r="V218" s="224" t="e">
        <f aca="false">VLOOKUP($AG218,$AL$4:$AS$15,8)*AH218*AU218</f>
        <v>#VALUE!</v>
      </c>
      <c r="W218" s="224"/>
      <c r="X218" s="225" t="e">
        <f aca="false">((BM218*BC218)+(BL218*BB218))*AH218*F218</f>
        <v>#VALUE!</v>
      </c>
      <c r="Y218" s="225" t="e">
        <f aca="false">($F218*$AH218)*((($BG218/2)*($BC218)^2)+(($BF218/2)*($BB218)^2)+($BH218*$BC218*$BB218))</f>
        <v>#VALUE!</v>
      </c>
      <c r="Z218" s="225" t="e">
        <f aca="false">($BI218*$F218*$AH218*($G$5-$BV$5))/365.25</f>
        <v>#VALUE!</v>
      </c>
      <c r="AA218" s="225" t="e">
        <f aca="false">(($BK218*$BE218)+($BJ218*$BD218))*$F218*$AH218*$AF218</f>
        <v>#VALUE!</v>
      </c>
      <c r="AB218" s="225" t="e">
        <f aca="false">BN218*(AT218-CA218)*F218*AH218</f>
        <v>#VALUE!</v>
      </c>
      <c r="AC218" s="225" t="e">
        <f aca="false">BO218*CB218*F218*AH218*CA218*($G$5-$BV$5)/365.25</f>
        <v>#NAME?</v>
      </c>
      <c r="AE218" s="101" t="n">
        <v>15</v>
      </c>
      <c r="AF218" s="101" t="e">
        <f aca="false">IF(AND(D218&gt;=$G$7,D218&lt;=$G$8),1,0)</f>
        <v>#VALUE!</v>
      </c>
      <c r="AG218" s="101" t="e">
        <f aca="false">MONTH(D218)</f>
        <v>#VALUE!</v>
      </c>
      <c r="AH218" s="101" t="e">
        <f aca="false">(EOMONTH(D218,0)-EOMONTH(D218-DAY(D218),0))*AF218</f>
        <v>#VALUE!</v>
      </c>
      <c r="AI218" s="101" t="e">
        <f aca="false">AI217+AH217</f>
        <v>#VALUE!</v>
      </c>
      <c r="AJ218" s="101" t="e">
        <f aca="false">D218-$BV$5</f>
        <v>#VALUE!</v>
      </c>
      <c r="AK218" s="226" t="e">
        <f aca="false">((AL218+AM218+AN218)/(1-0.03))-(AL218+AM218+AN218)</f>
        <v>#VALUE!</v>
      </c>
      <c r="AL218" s="92" t="e">
        <f aca="false">VLOOKUP($D218,CurveTbl,$AK$4)</f>
        <v>#VALUE!</v>
      </c>
      <c r="AM218" s="227" t="e">
        <f aca="false">VLOOKUP($D218,CurveTbl,$AH$3)</f>
        <v>#VALUE!</v>
      </c>
      <c r="AN218" s="227" t="e">
        <f aca="false">VLOOKUP($D218,CurveTbl,$AH$4)+VLOOKUP($AG218,$AL$3:$AS$15,6)</f>
        <v>#VALUE!</v>
      </c>
      <c r="AO218" s="228" t="e">
        <f aca="false">VLOOKUP($D218,CurveTbl,$AH$5)</f>
        <v>#VALUE!</v>
      </c>
      <c r="AP218" s="227" t="e">
        <f aca="false">VLOOKUP($D218,CurveTbl,$AH$6)+VLOOKUP($AG218,$AL$3:$AS$15,7)</f>
        <v>#VALUE!</v>
      </c>
      <c r="AQ218" s="92" t="e">
        <f aca="false">VLOOKUP($AG218,$AL$4:$AS$15,3)+VLOOKUP($AG218,$AL$4:$AS$15,5)+($AH$10*VLOOKUP(D218,GRITable,2))</f>
        <v>#VALUE!</v>
      </c>
      <c r="AR218" s="93" t="e">
        <f aca="false">VLOOKUP($AG218,$AL$4:$AS$15,4)</f>
        <v>#VALUE!</v>
      </c>
      <c r="AS218" s="92" t="e">
        <f aca="false">(AL218+AM218+AN218)*AR218/(1-AR218)</f>
        <v>#VALUE!</v>
      </c>
      <c r="AT218" s="93" t="e">
        <f aca="false">VLOOKUP(D218,CurveTbl,$AK$6)</f>
        <v>#VALUE!</v>
      </c>
      <c r="AU218" s="93" t="e">
        <f aca="false">(1+$AT218/2)^(-2*($D218-$G$5)/365.25)*$AF218</f>
        <v>#VALUE!</v>
      </c>
      <c r="AV218" s="91" t="e">
        <f aca="false">ROUND(G218*AR218,0)</f>
        <v>#VALUE!</v>
      </c>
      <c r="AW218" s="93" t="e">
        <f aca="false">VLOOKUP($D218,CurveTbl,$AK$8)</f>
        <v>#VALUE!</v>
      </c>
      <c r="AX218" s="93" t="e">
        <f aca="false">VLOOKUP($D218,CurveTbl,$AH$7)</f>
        <v>#VALUE!</v>
      </c>
      <c r="AY218" s="93" t="e">
        <f aca="false">VLOOKUP($D218,CurveTbl,$AH$8)</f>
        <v>#VALUE!</v>
      </c>
      <c r="AZ218" s="93"/>
      <c r="BA218" s="229"/>
      <c r="BB218" s="227" t="e">
        <f aca="false">$H218-$BV218</f>
        <v>#VALUE!</v>
      </c>
      <c r="BC218" s="227" t="e">
        <f aca="false">I218-BW218</f>
        <v>#VALUE!</v>
      </c>
      <c r="BD218" s="93" t="e">
        <f aca="false">N218-BX218</f>
        <v>#VALUE!</v>
      </c>
      <c r="BE218" s="93" t="e">
        <f aca="false">O218-BY218</f>
        <v>#VALUE!</v>
      </c>
      <c r="BF218" s="93" t="e">
        <f aca="false">xSPRDOPT($BW218,$BV218,$CG218,0,$BY218,$BX218,$BZ218,$AJ218,1,4)*$CB218</f>
        <v>#NAME?</v>
      </c>
      <c r="BG218" s="93" t="e">
        <f aca="false">xSPRDOPT($BW218,$BV218,$CG218,0,$BY218,$BX218,$BZ218,$AJ218,1,3)*$CB218</f>
        <v>#NAME?</v>
      </c>
      <c r="BH218" s="93" t="e">
        <f aca="false">IF(OR(BF218&lt;&gt;0,BG218&lt;&gt;0),xSPRDOPT($BW218,$BV218,$CG218,0,$BY218,$BX218,$BZ218,$AJ218,1,12)*$CB218,0)</f>
        <v>#NAME?</v>
      </c>
      <c r="BI218" s="93" t="e">
        <f aca="false">xSPRDOPT($BW218,$BV218,$CG218,2*LN(1+CA218/2),$BY218,$BX218,$BZ218,$AJ218,1,9)</f>
        <v>#NAME?</v>
      </c>
      <c r="BJ218" s="93" t="e">
        <f aca="false">xSPRDOPT($BW218,$BV218,$CG218,0,$BY218,$BX218,$BZ218,$AJ218,1,6)*$CB218</f>
        <v>#NAME?</v>
      </c>
      <c r="BK218" s="93" t="e">
        <f aca="false">xSPRDOPT($BW218,$BV218,$CG218,0,$BY218,$BX218,$BZ218,$AJ218,1,5)*$CB218</f>
        <v>#NAME?</v>
      </c>
      <c r="BL218" s="93" t="e">
        <f aca="false">xSPRDOPT(BW218,BV218,CG218,0,BY218,BX218,BZ218,AJ218,1,2)*CB218</f>
        <v>#NAME?</v>
      </c>
      <c r="BM218" s="93" t="e">
        <f aca="false">xSPRDOPT(BW218,BV218,CG218,0,BY218,BX218,BZ218,AJ218,1,1)*CB218</f>
        <v>#NAME?</v>
      </c>
      <c r="BN218" s="93" t="e">
        <f aca="false">IF(AH218&lt;&gt;0,xSPRDOPT($BW218,$BV218,$CG218,2*LN(1+CA218/2),$BY218,$BX218,$BZ218,$AJ218,1,8)+(AJ218/365.25)*CH218/AH218,0)</f>
        <v>#VALUE!</v>
      </c>
      <c r="BO218" s="93" t="e">
        <f aca="false">xSPRDOPT($BW218,$BV218,$CG218,0,$BY218,$BX218,$BZ218,$AJ218,1,0)</f>
        <v>#NAME?</v>
      </c>
      <c r="BP218" s="93"/>
      <c r="BQ218" s="93"/>
      <c r="BR218" s="93"/>
      <c r="BS218" s="101" t="e">
        <f aca="false">G218*AF218*AH218</f>
        <v>#VALUE!</v>
      </c>
      <c r="BV218" s="230" t="n">
        <v>4.40214035809837</v>
      </c>
      <c r="BW218" s="92" t="n">
        <v>4.4155</v>
      </c>
      <c r="BX218" s="93" t="n">
        <v>0.628251079270582</v>
      </c>
      <c r="BY218" s="93" t="n">
        <v>0.621945092170055</v>
      </c>
      <c r="BZ218" s="93" t="n">
        <v>0.99287864325662</v>
      </c>
      <c r="CA218" s="93" t="n">
        <v>0.068263969545907</v>
      </c>
      <c r="CB218" s="93" t="n">
        <v>0.987217950295506</v>
      </c>
      <c r="CC218" s="227" t="n">
        <v>-0.03</v>
      </c>
      <c r="CD218" s="227" t="n">
        <v>0.06</v>
      </c>
      <c r="CE218" s="227" t="n">
        <v>0.175</v>
      </c>
      <c r="CF218" s="227" t="n">
        <v>-0.0075</v>
      </c>
      <c r="CG218" s="227" t="n">
        <v>0.0192</v>
      </c>
      <c r="CH218" s="227" t="n">
        <v>3.06531173566755</v>
      </c>
      <c r="CI218" s="82" t="n">
        <v>4.248</v>
      </c>
    </row>
    <row r="219" customFormat="false" ht="12.75" hidden="false" customHeight="false" outlineLevel="0" collapsed="false">
      <c r="D219" s="83" t="e">
        <f aca="false">D218+AH218</f>
        <v>#VALUE!</v>
      </c>
      <c r="F219" s="84" t="e">
        <f aca="false">VLOOKUP(AG219,$AL$4:$AS$15,2)</f>
        <v>#VALUE!</v>
      </c>
      <c r="G219" s="84" t="e">
        <f aca="false">F219*$AU219</f>
        <v>#VALUE!</v>
      </c>
      <c r="H219" s="85" t="e">
        <f aca="false">(AL219+AM219+AN219)/(1-(AR219))</f>
        <v>#VALUE!</v>
      </c>
      <c r="I219" s="85" t="e">
        <f aca="false">(AL219+AO219+AP219)</f>
        <v>#VALUE!</v>
      </c>
      <c r="K219" s="85" t="e">
        <f aca="false">MAX(((I219-H219)-AQ219)*AH219*AU219,0)</f>
        <v>#VALUE!</v>
      </c>
      <c r="L219" s="220" t="e">
        <f aca="false">MAX(Q219-K219,0)</f>
        <v>#VALUE!</v>
      </c>
      <c r="M219" s="86"/>
      <c r="N219" s="231" t="e">
        <f aca="false">SQRT(($AX219^2*$AE219+$AW219^2*$AI219)/($AE219+$AI219))</f>
        <v>#VALUE!</v>
      </c>
      <c r="O219" s="231" t="e">
        <f aca="false">SQRT(($AY219^2*$AE219+$AW219^2*$AI219)/($AE219+$AI219))</f>
        <v>#VALUE!</v>
      </c>
      <c r="P219" s="94" t="e">
        <f aca="false">(VLOOKUP(AI219,CorrelationTwo,2)*(AW219^2)*AI219+VLOOKUP(D219,CorrelationOne,$AK$9)*AX219*AY219*AE219)/((AI219+AE219)*O219*N219)</f>
        <v>#VALUE!</v>
      </c>
      <c r="Q219" s="220" t="e">
        <f aca="false">xSPRDOPT(I219,H219,AQ219,0,O219,N219,P219,D219-$G$5,1,0)*AH219*AU219</f>
        <v>#VALUE!</v>
      </c>
      <c r="R219" s="223"/>
      <c r="S219" s="87" t="e">
        <f aca="false">xSPRDOPT(I219,H219,AQ219,AT219,O219,N219,P219,D219-$G$5,1,2)*AF219*F219*AH219</f>
        <v>#VALUE!</v>
      </c>
      <c r="T219" s="87" t="e">
        <f aca="false">xSPRDOPT(I219,H219,AQ219,AT219,O219,N219,P219,D219-$G$5,1,1)*AF219*F219*AH219</f>
        <v>#VALUE!</v>
      </c>
      <c r="U219" s="220"/>
      <c r="V219" s="224" t="e">
        <f aca="false">VLOOKUP($AG219,$AL$4:$AS$15,8)*AH219*AU219</f>
        <v>#VALUE!</v>
      </c>
      <c r="W219" s="224"/>
      <c r="X219" s="225" t="e">
        <f aca="false">((BM219*BC219)+(BL219*BB219))*AH219*F219</f>
        <v>#VALUE!</v>
      </c>
      <c r="Y219" s="225" t="e">
        <f aca="false">($F219*$AH219)*((($BG219/2)*($BC219)^2)+(($BF219/2)*($BB219)^2)+($BH219*$BC219*$BB219))</f>
        <v>#VALUE!</v>
      </c>
      <c r="Z219" s="225" t="e">
        <f aca="false">($BI219*$F219*$AH219*($G$5-$BV$5))/365.25</f>
        <v>#VALUE!</v>
      </c>
      <c r="AA219" s="225" t="e">
        <f aca="false">(($BK219*$BE219)+($BJ219*$BD219))*$F219*$AH219*$AF219</f>
        <v>#VALUE!</v>
      </c>
      <c r="AB219" s="225" t="e">
        <f aca="false">BN219*(AT219-CA219)*F219*AH219</f>
        <v>#VALUE!</v>
      </c>
      <c r="AC219" s="225" t="e">
        <f aca="false">BO219*CB219*F219*AH219*CA219*($G$5-$BV$5)/365.25</f>
        <v>#NAME?</v>
      </c>
      <c r="AE219" s="101" t="n">
        <v>15</v>
      </c>
      <c r="AF219" s="101" t="e">
        <f aca="false">IF(AND(D219&gt;=$G$7,D219&lt;=$G$8),1,0)</f>
        <v>#VALUE!</v>
      </c>
      <c r="AG219" s="101" t="e">
        <f aca="false">MONTH(D219)</f>
        <v>#VALUE!</v>
      </c>
      <c r="AH219" s="101" t="e">
        <f aca="false">(EOMONTH(D219,0)-EOMONTH(D219-DAY(D219),0))*AF219</f>
        <v>#VALUE!</v>
      </c>
      <c r="AI219" s="101" t="e">
        <f aca="false">AI218+AH218</f>
        <v>#VALUE!</v>
      </c>
      <c r="AJ219" s="101" t="e">
        <f aca="false">D219-$BV$5</f>
        <v>#VALUE!</v>
      </c>
      <c r="AK219" s="226" t="e">
        <f aca="false">((AL219+AM219+AN219)/(1-0.03))-(AL219+AM219+AN219)</f>
        <v>#VALUE!</v>
      </c>
      <c r="AL219" s="92" t="e">
        <f aca="false">VLOOKUP($D219,CurveTbl,$AK$4)</f>
        <v>#VALUE!</v>
      </c>
      <c r="AM219" s="227" t="e">
        <f aca="false">VLOOKUP($D219,CurveTbl,$AH$3)</f>
        <v>#VALUE!</v>
      </c>
      <c r="AN219" s="227" t="e">
        <f aca="false">VLOOKUP($D219,CurveTbl,$AH$4)+VLOOKUP($AG219,$AL$3:$AS$15,6)</f>
        <v>#VALUE!</v>
      </c>
      <c r="AO219" s="228" t="e">
        <f aca="false">VLOOKUP($D219,CurveTbl,$AH$5)</f>
        <v>#VALUE!</v>
      </c>
      <c r="AP219" s="227" t="e">
        <f aca="false">VLOOKUP($D219,CurveTbl,$AH$6)+VLOOKUP($AG219,$AL$3:$AS$15,7)</f>
        <v>#VALUE!</v>
      </c>
      <c r="AQ219" s="92" t="e">
        <f aca="false">VLOOKUP($AG219,$AL$4:$AS$15,3)+VLOOKUP($AG219,$AL$4:$AS$15,5)+($AH$10*VLOOKUP(D219,GRITable,2))</f>
        <v>#VALUE!</v>
      </c>
      <c r="AR219" s="93" t="e">
        <f aca="false">VLOOKUP($AG219,$AL$4:$AS$15,4)</f>
        <v>#VALUE!</v>
      </c>
      <c r="AS219" s="92" t="e">
        <f aca="false">(AL219+AM219+AN219)*AR219/(1-AR219)</f>
        <v>#VALUE!</v>
      </c>
      <c r="AT219" s="93" t="e">
        <f aca="false">VLOOKUP(D219,CurveTbl,$AK$6)</f>
        <v>#VALUE!</v>
      </c>
      <c r="AU219" s="93" t="e">
        <f aca="false">(1+$AT219/2)^(-2*($D219-$G$5)/365.25)*$AF219</f>
        <v>#VALUE!</v>
      </c>
      <c r="AV219" s="91" t="e">
        <f aca="false">ROUND(G219*AR219,0)</f>
        <v>#VALUE!</v>
      </c>
      <c r="AW219" s="93" t="e">
        <f aca="false">VLOOKUP($D219,CurveTbl,$AK$8)</f>
        <v>#VALUE!</v>
      </c>
      <c r="AX219" s="93" t="e">
        <f aca="false">VLOOKUP($D219,CurveTbl,$AH$7)</f>
        <v>#VALUE!</v>
      </c>
      <c r="AY219" s="93" t="e">
        <f aca="false">VLOOKUP($D219,CurveTbl,$AH$8)</f>
        <v>#VALUE!</v>
      </c>
      <c r="AZ219" s="93"/>
      <c r="BA219" s="229"/>
      <c r="BB219" s="227" t="e">
        <f aca="false">$H219-$BV219</f>
        <v>#VALUE!</v>
      </c>
      <c r="BC219" s="227" t="e">
        <f aca="false">I219-BW219</f>
        <v>#VALUE!</v>
      </c>
      <c r="BD219" s="93" t="e">
        <f aca="false">N219-BX219</f>
        <v>#VALUE!</v>
      </c>
      <c r="BE219" s="93" t="e">
        <f aca="false">O219-BY219</f>
        <v>#VALUE!</v>
      </c>
      <c r="BF219" s="93" t="e">
        <f aca="false">xSPRDOPT($BW219,$BV219,$CG219,0,$BY219,$BX219,$BZ219,$AJ219,1,4)*$CB219</f>
        <v>#NAME?</v>
      </c>
      <c r="BG219" s="93" t="e">
        <f aca="false">xSPRDOPT($BW219,$BV219,$CG219,0,$BY219,$BX219,$BZ219,$AJ219,1,3)*$CB219</f>
        <v>#NAME?</v>
      </c>
      <c r="BH219" s="93" t="e">
        <f aca="false">IF(OR(BF219&lt;&gt;0,BG219&lt;&gt;0),xSPRDOPT($BW219,$BV219,$CG219,0,$BY219,$BX219,$BZ219,$AJ219,1,12)*$CB219,0)</f>
        <v>#NAME?</v>
      </c>
      <c r="BI219" s="93" t="e">
        <f aca="false">xSPRDOPT($BW219,$BV219,$CG219,2*LN(1+CA219/2),$BY219,$BX219,$BZ219,$AJ219,1,9)</f>
        <v>#NAME?</v>
      </c>
      <c r="BJ219" s="93" t="e">
        <f aca="false">xSPRDOPT($BW219,$BV219,$CG219,0,$BY219,$BX219,$BZ219,$AJ219,1,6)*$CB219</f>
        <v>#NAME?</v>
      </c>
      <c r="BK219" s="93" t="e">
        <f aca="false">xSPRDOPT($BW219,$BV219,$CG219,0,$BY219,$BX219,$BZ219,$AJ219,1,5)*$CB219</f>
        <v>#NAME?</v>
      </c>
      <c r="BL219" s="93" t="e">
        <f aca="false">xSPRDOPT(BW219,BV219,CG219,0,BY219,BX219,BZ219,AJ219,1,2)*CB219</f>
        <v>#NAME?</v>
      </c>
      <c r="BM219" s="93" t="e">
        <f aca="false">xSPRDOPT(BW219,BV219,CG219,0,BY219,BX219,BZ219,AJ219,1,1)*CB219</f>
        <v>#NAME?</v>
      </c>
      <c r="BN219" s="93" t="e">
        <f aca="false">IF(AH219&lt;&gt;0,xSPRDOPT($BW219,$BV219,$CG219,2*LN(1+CA219/2),$BY219,$BX219,$BZ219,$AJ219,1,8)+(AJ219/365.25)*CH219/AH219,0)</f>
        <v>#VALUE!</v>
      </c>
      <c r="BO219" s="93" t="e">
        <f aca="false">xSPRDOPT($BW219,$BV219,$CG219,0,$BY219,$BX219,$BZ219,$AJ219,1,0)</f>
        <v>#NAME?</v>
      </c>
      <c r="BP219" s="93"/>
      <c r="BQ219" s="93"/>
      <c r="BR219" s="93"/>
      <c r="BS219" s="101" t="e">
        <f aca="false">G219*AF219*AH219</f>
        <v>#VALUE!</v>
      </c>
      <c r="BV219" s="230" t="n">
        <v>4.40214035809837</v>
      </c>
      <c r="BW219" s="92" t="n">
        <v>4.4155</v>
      </c>
      <c r="BX219" s="93" t="n">
        <v>0.628251079270582</v>
      </c>
      <c r="BY219" s="93" t="n">
        <v>0.621945092170055</v>
      </c>
      <c r="BZ219" s="93" t="n">
        <v>0.99287864325662</v>
      </c>
      <c r="CA219" s="93" t="n">
        <v>0.068263969545907</v>
      </c>
      <c r="CB219" s="93" t="n">
        <v>0.987217950295506</v>
      </c>
      <c r="CC219" s="227" t="n">
        <v>-0.03</v>
      </c>
      <c r="CD219" s="227" t="n">
        <v>0.06</v>
      </c>
      <c r="CE219" s="227" t="n">
        <v>0.175</v>
      </c>
      <c r="CF219" s="227" t="n">
        <v>-0.0075</v>
      </c>
      <c r="CG219" s="227" t="n">
        <v>0.0192</v>
      </c>
      <c r="CH219" s="227" t="n">
        <v>3.06531173566755</v>
      </c>
      <c r="CI219" s="82" t="n">
        <v>4.248</v>
      </c>
    </row>
    <row r="220" customFormat="false" ht="12.75" hidden="false" customHeight="false" outlineLevel="0" collapsed="false">
      <c r="D220" s="83" t="e">
        <f aca="false">D219+AH219</f>
        <v>#VALUE!</v>
      </c>
      <c r="F220" s="84" t="e">
        <f aca="false">VLOOKUP(AG220,$AL$4:$AS$15,2)</f>
        <v>#VALUE!</v>
      </c>
      <c r="G220" s="84" t="e">
        <f aca="false">F220*$AU220</f>
        <v>#VALUE!</v>
      </c>
      <c r="H220" s="85" t="e">
        <f aca="false">(AL220+AM220+AN220)/(1-(AR220))</f>
        <v>#VALUE!</v>
      </c>
      <c r="I220" s="85" t="e">
        <f aca="false">(AL220+AO220+AP220)</f>
        <v>#VALUE!</v>
      </c>
      <c r="K220" s="85" t="e">
        <f aca="false">MAX(((I220-H220)-AQ220)*AH220*AU220,0)</f>
        <v>#VALUE!</v>
      </c>
      <c r="L220" s="220" t="e">
        <f aca="false">MAX(Q220-K220,0)</f>
        <v>#VALUE!</v>
      </c>
      <c r="M220" s="86"/>
      <c r="N220" s="231" t="e">
        <f aca="false">SQRT(($AX220^2*$AE220+$AW220^2*$AI220)/($AE220+$AI220))</f>
        <v>#VALUE!</v>
      </c>
      <c r="O220" s="231" t="e">
        <f aca="false">SQRT(($AY220^2*$AE220+$AW220^2*$AI220)/($AE220+$AI220))</f>
        <v>#VALUE!</v>
      </c>
      <c r="P220" s="94" t="e">
        <f aca="false">(VLOOKUP(AI220,CorrelationTwo,2)*(AW220^2)*AI220+VLOOKUP(D220,CorrelationOne,$AK$9)*AX220*AY220*AE220)/((AI220+AE220)*O220*N220)</f>
        <v>#VALUE!</v>
      </c>
      <c r="Q220" s="220" t="e">
        <f aca="false">xSPRDOPT(I220,H220,AQ220,0,O220,N220,P220,D220-$G$5,1,0)*AH220*AU220</f>
        <v>#VALUE!</v>
      </c>
      <c r="R220" s="223"/>
      <c r="S220" s="87" t="e">
        <f aca="false">xSPRDOPT(I220,H220,AQ220,AT220,O220,N220,P220,D220-$G$5,1,2)*AF220*F220*AH220</f>
        <v>#VALUE!</v>
      </c>
      <c r="T220" s="87" t="e">
        <f aca="false">xSPRDOPT(I220,H220,AQ220,AT220,O220,N220,P220,D220-$G$5,1,1)*AF220*F220*AH220</f>
        <v>#VALUE!</v>
      </c>
      <c r="U220" s="220"/>
      <c r="V220" s="224" t="e">
        <f aca="false">VLOOKUP($AG220,$AL$4:$AS$15,8)*AH220*AU220</f>
        <v>#VALUE!</v>
      </c>
      <c r="W220" s="224"/>
      <c r="X220" s="225" t="e">
        <f aca="false">((BM220*BC220)+(BL220*BB220))*AH220*F220</f>
        <v>#VALUE!</v>
      </c>
      <c r="Y220" s="225" t="e">
        <f aca="false">($F220*$AH220)*((($BG220/2)*($BC220)^2)+(($BF220/2)*($BB220)^2)+($BH220*$BC220*$BB220))</f>
        <v>#VALUE!</v>
      </c>
      <c r="Z220" s="225" t="e">
        <f aca="false">($BI220*$F220*$AH220*($G$5-$BV$5))/365.25</f>
        <v>#VALUE!</v>
      </c>
      <c r="AA220" s="225" t="e">
        <f aca="false">(($BK220*$BE220)+($BJ220*$BD220))*$F220*$AH220*$AF220</f>
        <v>#VALUE!</v>
      </c>
      <c r="AB220" s="225" t="e">
        <f aca="false">BN220*(AT220-CA220)*F220*AH220</f>
        <v>#VALUE!</v>
      </c>
      <c r="AC220" s="225" t="e">
        <f aca="false">BO220*CB220*F220*AH220*CA220*($G$5-$BV$5)/365.25</f>
        <v>#NAME?</v>
      </c>
      <c r="AE220" s="101" t="n">
        <v>15</v>
      </c>
      <c r="AF220" s="101" t="e">
        <f aca="false">IF(AND(D220&gt;=$G$7,D220&lt;=$G$8),1,0)</f>
        <v>#VALUE!</v>
      </c>
      <c r="AG220" s="101" t="e">
        <f aca="false">MONTH(D220)</f>
        <v>#VALUE!</v>
      </c>
      <c r="AH220" s="101" t="e">
        <f aca="false">(EOMONTH(D220,0)-EOMONTH(D220-DAY(D220),0))*AF220</f>
        <v>#VALUE!</v>
      </c>
      <c r="AI220" s="101" t="e">
        <f aca="false">AI219+AH219</f>
        <v>#VALUE!</v>
      </c>
      <c r="AJ220" s="101" t="e">
        <f aca="false">D220-$BV$5</f>
        <v>#VALUE!</v>
      </c>
      <c r="AK220" s="226" t="e">
        <f aca="false">((AL220+AM220+AN220)/(1-0.03))-(AL220+AM220+AN220)</f>
        <v>#VALUE!</v>
      </c>
      <c r="AL220" s="92" t="e">
        <f aca="false">VLOOKUP($D220,CurveTbl,$AK$4)</f>
        <v>#VALUE!</v>
      </c>
      <c r="AM220" s="227" t="e">
        <f aca="false">VLOOKUP($D220,CurveTbl,$AH$3)</f>
        <v>#VALUE!</v>
      </c>
      <c r="AN220" s="227" t="e">
        <f aca="false">VLOOKUP($D220,CurveTbl,$AH$4)+VLOOKUP($AG220,$AL$3:$AS$15,6)</f>
        <v>#VALUE!</v>
      </c>
      <c r="AO220" s="228" t="e">
        <f aca="false">VLOOKUP($D220,CurveTbl,$AH$5)</f>
        <v>#VALUE!</v>
      </c>
      <c r="AP220" s="227" t="e">
        <f aca="false">VLOOKUP($D220,CurveTbl,$AH$6)+VLOOKUP($AG220,$AL$3:$AS$15,7)</f>
        <v>#VALUE!</v>
      </c>
      <c r="AQ220" s="92" t="e">
        <f aca="false">VLOOKUP($AG220,$AL$4:$AS$15,3)+VLOOKUP($AG220,$AL$4:$AS$15,5)+($AH$10*VLOOKUP(D220,GRITable,2))</f>
        <v>#VALUE!</v>
      </c>
      <c r="AR220" s="93" t="e">
        <f aca="false">VLOOKUP($AG220,$AL$4:$AS$15,4)</f>
        <v>#VALUE!</v>
      </c>
      <c r="AS220" s="92" t="e">
        <f aca="false">(AL220+AM220+AN220)*AR220/(1-AR220)</f>
        <v>#VALUE!</v>
      </c>
      <c r="AT220" s="93" t="e">
        <f aca="false">VLOOKUP(D220,CurveTbl,$AK$6)</f>
        <v>#VALUE!</v>
      </c>
      <c r="AU220" s="93" t="e">
        <f aca="false">(1+$AT220/2)^(-2*($D220-$G$5)/365.25)*$AF220</f>
        <v>#VALUE!</v>
      </c>
      <c r="AV220" s="91" t="e">
        <f aca="false">ROUND(G220*AR220,0)</f>
        <v>#VALUE!</v>
      </c>
      <c r="AW220" s="93" t="e">
        <f aca="false">VLOOKUP($D220,CurveTbl,$AK$8)</f>
        <v>#VALUE!</v>
      </c>
      <c r="AX220" s="93" t="e">
        <f aca="false">VLOOKUP($D220,CurveTbl,$AH$7)</f>
        <v>#VALUE!</v>
      </c>
      <c r="AY220" s="93" t="e">
        <f aca="false">VLOOKUP($D220,CurveTbl,$AH$8)</f>
        <v>#VALUE!</v>
      </c>
      <c r="AZ220" s="93"/>
      <c r="BA220" s="229"/>
      <c r="BB220" s="227" t="e">
        <f aca="false">$H220-$BV220</f>
        <v>#VALUE!</v>
      </c>
      <c r="BC220" s="227" t="e">
        <f aca="false">I220-BW220</f>
        <v>#VALUE!</v>
      </c>
      <c r="BD220" s="93" t="e">
        <f aca="false">N220-BX220</f>
        <v>#VALUE!</v>
      </c>
      <c r="BE220" s="93" t="e">
        <f aca="false">O220-BY220</f>
        <v>#VALUE!</v>
      </c>
      <c r="BF220" s="93" t="e">
        <f aca="false">xSPRDOPT($BW220,$BV220,$CG220,0,$BY220,$BX220,$BZ220,$AJ220,1,4)*$CB220</f>
        <v>#NAME?</v>
      </c>
      <c r="BG220" s="93" t="e">
        <f aca="false">xSPRDOPT($BW220,$BV220,$CG220,0,$BY220,$BX220,$BZ220,$AJ220,1,3)*$CB220</f>
        <v>#NAME?</v>
      </c>
      <c r="BH220" s="93" t="e">
        <f aca="false">IF(OR(BF220&lt;&gt;0,BG220&lt;&gt;0),xSPRDOPT($BW220,$BV220,$CG220,0,$BY220,$BX220,$BZ220,$AJ220,1,12)*$CB220,0)</f>
        <v>#NAME?</v>
      </c>
      <c r="BI220" s="93" t="e">
        <f aca="false">xSPRDOPT($BW220,$BV220,$CG220,2*LN(1+CA220/2),$BY220,$BX220,$BZ220,$AJ220,1,9)</f>
        <v>#NAME?</v>
      </c>
      <c r="BJ220" s="93" t="e">
        <f aca="false">xSPRDOPT($BW220,$BV220,$CG220,0,$BY220,$BX220,$BZ220,$AJ220,1,6)*$CB220</f>
        <v>#NAME?</v>
      </c>
      <c r="BK220" s="93" t="e">
        <f aca="false">xSPRDOPT($BW220,$BV220,$CG220,0,$BY220,$BX220,$BZ220,$AJ220,1,5)*$CB220</f>
        <v>#NAME?</v>
      </c>
      <c r="BL220" s="93" t="e">
        <f aca="false">xSPRDOPT(BW220,BV220,CG220,0,BY220,BX220,BZ220,AJ220,1,2)*CB220</f>
        <v>#NAME?</v>
      </c>
      <c r="BM220" s="93" t="e">
        <f aca="false">xSPRDOPT(BW220,BV220,CG220,0,BY220,BX220,BZ220,AJ220,1,1)*CB220</f>
        <v>#NAME?</v>
      </c>
      <c r="BN220" s="93" t="e">
        <f aca="false">IF(AH220&lt;&gt;0,xSPRDOPT($BW220,$BV220,$CG220,2*LN(1+CA220/2),$BY220,$BX220,$BZ220,$AJ220,1,8)+(AJ220/365.25)*CH220/AH220,0)</f>
        <v>#VALUE!</v>
      </c>
      <c r="BO220" s="93" t="e">
        <f aca="false">xSPRDOPT($BW220,$BV220,$CG220,0,$BY220,$BX220,$BZ220,$AJ220,1,0)</f>
        <v>#NAME?</v>
      </c>
      <c r="BP220" s="93"/>
      <c r="BQ220" s="93"/>
      <c r="BR220" s="93"/>
      <c r="BS220" s="101" t="e">
        <f aca="false">G220*AF220*AH220</f>
        <v>#VALUE!</v>
      </c>
      <c r="BV220" s="230" t="n">
        <v>4.40214035809837</v>
      </c>
      <c r="BW220" s="92" t="n">
        <v>4.4155</v>
      </c>
      <c r="BX220" s="93" t="n">
        <v>0.628251079270582</v>
      </c>
      <c r="BY220" s="93" t="n">
        <v>0.621945092170055</v>
      </c>
      <c r="BZ220" s="93" t="n">
        <v>0.99287864325662</v>
      </c>
      <c r="CA220" s="93" t="n">
        <v>0.068263969545907</v>
      </c>
      <c r="CB220" s="93" t="n">
        <v>0.987217950295506</v>
      </c>
      <c r="CC220" s="227" t="n">
        <v>-0.03</v>
      </c>
      <c r="CD220" s="227" t="n">
        <v>0.06</v>
      </c>
      <c r="CE220" s="227" t="n">
        <v>0.175</v>
      </c>
      <c r="CF220" s="227" t="n">
        <v>-0.0075</v>
      </c>
      <c r="CG220" s="227" t="n">
        <v>0.0192</v>
      </c>
      <c r="CH220" s="227" t="n">
        <v>3.06531173566755</v>
      </c>
      <c r="CI220" s="82" t="n">
        <v>4.248</v>
      </c>
    </row>
    <row r="221" customFormat="false" ht="12.75" hidden="false" customHeight="false" outlineLevel="0" collapsed="false">
      <c r="D221" s="83" t="e">
        <f aca="false">D220+AH220</f>
        <v>#VALUE!</v>
      </c>
      <c r="F221" s="84" t="e">
        <f aca="false">VLOOKUP(AG221,$AL$4:$AS$15,2)</f>
        <v>#VALUE!</v>
      </c>
      <c r="G221" s="84" t="e">
        <f aca="false">F221*$AU221</f>
        <v>#VALUE!</v>
      </c>
      <c r="H221" s="85" t="e">
        <f aca="false">(AL221+AM221+AN221)/(1-(AR221))</f>
        <v>#VALUE!</v>
      </c>
      <c r="I221" s="85" t="e">
        <f aca="false">(AL221+AO221+AP221)</f>
        <v>#VALUE!</v>
      </c>
      <c r="K221" s="85" t="e">
        <f aca="false">MAX(((I221-H221)-AQ221)*AH221*AU221,0)</f>
        <v>#VALUE!</v>
      </c>
      <c r="L221" s="220" t="e">
        <f aca="false">MAX(Q221-K221,0)</f>
        <v>#VALUE!</v>
      </c>
      <c r="M221" s="86"/>
      <c r="N221" s="231" t="e">
        <f aca="false">SQRT(($AX221^2*$AE221+$AW221^2*$AI221)/($AE221+$AI221))</f>
        <v>#VALUE!</v>
      </c>
      <c r="O221" s="231" t="e">
        <f aca="false">SQRT(($AY221^2*$AE221+$AW221^2*$AI221)/($AE221+$AI221))</f>
        <v>#VALUE!</v>
      </c>
      <c r="P221" s="94" t="e">
        <f aca="false">(VLOOKUP(AI221,CorrelationTwo,2)*(AW221^2)*AI221+VLOOKUP(D221,CorrelationOne,$AK$9)*AX221*AY221*AE221)/((AI221+AE221)*O221*N221)</f>
        <v>#VALUE!</v>
      </c>
      <c r="Q221" s="220" t="e">
        <f aca="false">xSPRDOPT(I221,H221,AQ221,0,O221,N221,P221,D221-$G$5,1,0)*AH221*AU221</f>
        <v>#VALUE!</v>
      </c>
      <c r="R221" s="223"/>
      <c r="S221" s="87" t="e">
        <f aca="false">xSPRDOPT(I221,H221,AQ221,AT221,O221,N221,P221,D221-$G$5,1,2)*AF221*F221*AH221</f>
        <v>#VALUE!</v>
      </c>
      <c r="T221" s="87" t="e">
        <f aca="false">xSPRDOPT(I221,H221,AQ221,AT221,O221,N221,P221,D221-$G$5,1,1)*AF221*F221*AH221</f>
        <v>#VALUE!</v>
      </c>
      <c r="U221" s="220"/>
      <c r="V221" s="224" t="e">
        <f aca="false">VLOOKUP($AG221,$AL$4:$AS$15,8)*AH221*AU221</f>
        <v>#VALUE!</v>
      </c>
      <c r="W221" s="224"/>
      <c r="X221" s="225" t="e">
        <f aca="false">((BM221*BC221)+(BL221*BB221))*AH221*F221</f>
        <v>#VALUE!</v>
      </c>
      <c r="Y221" s="225" t="e">
        <f aca="false">($F221*$AH221)*((($BG221/2)*($BC221)^2)+(($BF221/2)*($BB221)^2)+($BH221*$BC221*$BB221))</f>
        <v>#VALUE!</v>
      </c>
      <c r="Z221" s="225" t="e">
        <f aca="false">($BI221*$F221*$AH221*($G$5-$BV$5))/365.25</f>
        <v>#VALUE!</v>
      </c>
      <c r="AA221" s="225" t="e">
        <f aca="false">(($BK221*$BE221)+($BJ221*$BD221))*$F221*$AH221*$AF221</f>
        <v>#VALUE!</v>
      </c>
      <c r="AB221" s="225" t="e">
        <f aca="false">BN221*(AT221-CA221)*F221*AH221</f>
        <v>#VALUE!</v>
      </c>
      <c r="AC221" s="225" t="e">
        <f aca="false">BO221*CB221*F221*AH221*CA221*($G$5-$BV$5)/365.25</f>
        <v>#NAME?</v>
      </c>
      <c r="AE221" s="101" t="n">
        <v>15</v>
      </c>
      <c r="AF221" s="101" t="e">
        <f aca="false">IF(AND(D221&gt;=$G$7,D221&lt;=$G$8),1,0)</f>
        <v>#VALUE!</v>
      </c>
      <c r="AG221" s="101" t="e">
        <f aca="false">MONTH(D221)</f>
        <v>#VALUE!</v>
      </c>
      <c r="AH221" s="101" t="e">
        <f aca="false">(EOMONTH(D221,0)-EOMONTH(D221-DAY(D221),0))*AF221</f>
        <v>#VALUE!</v>
      </c>
      <c r="AI221" s="101" t="e">
        <f aca="false">AI220+AH220</f>
        <v>#VALUE!</v>
      </c>
      <c r="AJ221" s="101" t="e">
        <f aca="false">D221-$BV$5</f>
        <v>#VALUE!</v>
      </c>
      <c r="AK221" s="226" t="e">
        <f aca="false">((AL221+AM221+AN221)/(1-0.03))-(AL221+AM221+AN221)</f>
        <v>#VALUE!</v>
      </c>
      <c r="AL221" s="92" t="e">
        <f aca="false">VLOOKUP($D221,CurveTbl,$AK$4)</f>
        <v>#VALUE!</v>
      </c>
      <c r="AM221" s="227" t="e">
        <f aca="false">VLOOKUP($D221,CurveTbl,$AH$3)</f>
        <v>#VALUE!</v>
      </c>
      <c r="AN221" s="227" t="e">
        <f aca="false">VLOOKUP($D221,CurveTbl,$AH$4)+VLOOKUP($AG221,$AL$3:$AS$15,6)</f>
        <v>#VALUE!</v>
      </c>
      <c r="AO221" s="228" t="e">
        <f aca="false">VLOOKUP($D221,CurveTbl,$AH$5)</f>
        <v>#VALUE!</v>
      </c>
      <c r="AP221" s="227" t="e">
        <f aca="false">VLOOKUP($D221,CurveTbl,$AH$6)+VLOOKUP($AG221,$AL$3:$AS$15,7)</f>
        <v>#VALUE!</v>
      </c>
      <c r="AQ221" s="92" t="e">
        <f aca="false">VLOOKUP($AG221,$AL$4:$AS$15,3)+VLOOKUP($AG221,$AL$4:$AS$15,5)+($AH$10*VLOOKUP(D221,GRITable,2))</f>
        <v>#VALUE!</v>
      </c>
      <c r="AR221" s="93" t="e">
        <f aca="false">VLOOKUP($AG221,$AL$4:$AS$15,4)</f>
        <v>#VALUE!</v>
      </c>
      <c r="AS221" s="92" t="e">
        <f aca="false">(AL221+AM221+AN221)*AR221/(1-AR221)</f>
        <v>#VALUE!</v>
      </c>
      <c r="AT221" s="93" t="e">
        <f aca="false">VLOOKUP(D221,CurveTbl,$AK$6)</f>
        <v>#VALUE!</v>
      </c>
      <c r="AU221" s="93" t="e">
        <f aca="false">(1+$AT221/2)^(-2*($D221-$G$5)/365.25)*$AF221</f>
        <v>#VALUE!</v>
      </c>
      <c r="AV221" s="91" t="e">
        <f aca="false">ROUND(G221*AR221,0)</f>
        <v>#VALUE!</v>
      </c>
      <c r="AW221" s="93" t="e">
        <f aca="false">VLOOKUP($D221,CurveTbl,$AK$8)</f>
        <v>#VALUE!</v>
      </c>
      <c r="AX221" s="93" t="e">
        <f aca="false">VLOOKUP($D221,CurveTbl,$AH$7)</f>
        <v>#VALUE!</v>
      </c>
      <c r="AY221" s="93" t="e">
        <f aca="false">VLOOKUP($D221,CurveTbl,$AH$8)</f>
        <v>#VALUE!</v>
      </c>
      <c r="AZ221" s="93"/>
      <c r="BA221" s="229"/>
      <c r="BB221" s="227" t="e">
        <f aca="false">$H221-$BV221</f>
        <v>#VALUE!</v>
      </c>
      <c r="BC221" s="227" t="e">
        <f aca="false">I221-BW221</f>
        <v>#VALUE!</v>
      </c>
      <c r="BD221" s="93" t="e">
        <f aca="false">N221-BX221</f>
        <v>#VALUE!</v>
      </c>
      <c r="BE221" s="93" t="e">
        <f aca="false">O221-BY221</f>
        <v>#VALUE!</v>
      </c>
      <c r="BF221" s="93" t="e">
        <f aca="false">xSPRDOPT($BW221,$BV221,$CG221,0,$BY221,$BX221,$BZ221,$AJ221,1,4)*$CB221</f>
        <v>#NAME?</v>
      </c>
      <c r="BG221" s="93" t="e">
        <f aca="false">xSPRDOPT($BW221,$BV221,$CG221,0,$BY221,$BX221,$BZ221,$AJ221,1,3)*$CB221</f>
        <v>#NAME?</v>
      </c>
      <c r="BH221" s="93" t="e">
        <f aca="false">IF(OR(BF221&lt;&gt;0,BG221&lt;&gt;0),xSPRDOPT($BW221,$BV221,$CG221,0,$BY221,$BX221,$BZ221,$AJ221,1,12)*$CB221,0)</f>
        <v>#NAME?</v>
      </c>
      <c r="BI221" s="93" t="e">
        <f aca="false">xSPRDOPT($BW221,$BV221,$CG221,2*LN(1+CA221/2),$BY221,$BX221,$BZ221,$AJ221,1,9)</f>
        <v>#NAME?</v>
      </c>
      <c r="BJ221" s="93" t="e">
        <f aca="false">xSPRDOPT($BW221,$BV221,$CG221,0,$BY221,$BX221,$BZ221,$AJ221,1,6)*$CB221</f>
        <v>#NAME?</v>
      </c>
      <c r="BK221" s="93" t="e">
        <f aca="false">xSPRDOPT($BW221,$BV221,$CG221,0,$BY221,$BX221,$BZ221,$AJ221,1,5)*$CB221</f>
        <v>#NAME?</v>
      </c>
      <c r="BL221" s="93" t="e">
        <f aca="false">xSPRDOPT(BW221,BV221,CG221,0,BY221,BX221,BZ221,AJ221,1,2)*CB221</f>
        <v>#NAME?</v>
      </c>
      <c r="BM221" s="93" t="e">
        <f aca="false">xSPRDOPT(BW221,BV221,CG221,0,BY221,BX221,BZ221,AJ221,1,1)*CB221</f>
        <v>#NAME?</v>
      </c>
      <c r="BN221" s="93" t="e">
        <f aca="false">IF(AH221&lt;&gt;0,xSPRDOPT($BW221,$BV221,$CG221,2*LN(1+CA221/2),$BY221,$BX221,$BZ221,$AJ221,1,8)+(AJ221/365.25)*CH221/AH221,0)</f>
        <v>#VALUE!</v>
      </c>
      <c r="BO221" s="93" t="e">
        <f aca="false">xSPRDOPT($BW221,$BV221,$CG221,0,$BY221,$BX221,$BZ221,$AJ221,1,0)</f>
        <v>#NAME?</v>
      </c>
      <c r="BP221" s="93"/>
      <c r="BQ221" s="93"/>
      <c r="BR221" s="93"/>
      <c r="BS221" s="101" t="e">
        <f aca="false">G221*AF221*AH221</f>
        <v>#VALUE!</v>
      </c>
      <c r="BV221" s="230" t="n">
        <v>4.40214035809837</v>
      </c>
      <c r="BW221" s="92" t="n">
        <v>4.4155</v>
      </c>
      <c r="BX221" s="93" t="n">
        <v>0.628251079270582</v>
      </c>
      <c r="BY221" s="93" t="n">
        <v>0.621945092170055</v>
      </c>
      <c r="BZ221" s="93" t="n">
        <v>0.99287864325662</v>
      </c>
      <c r="CA221" s="93" t="n">
        <v>0.068263969545907</v>
      </c>
      <c r="CB221" s="93" t="n">
        <v>0.987217950295506</v>
      </c>
      <c r="CC221" s="227" t="n">
        <v>-0.03</v>
      </c>
      <c r="CD221" s="227" t="n">
        <v>0.06</v>
      </c>
      <c r="CE221" s="227" t="n">
        <v>0.175</v>
      </c>
      <c r="CF221" s="227" t="n">
        <v>-0.0075</v>
      </c>
      <c r="CG221" s="227" t="n">
        <v>0.0192</v>
      </c>
      <c r="CH221" s="227" t="n">
        <v>3.06531173566755</v>
      </c>
      <c r="CI221" s="82" t="n">
        <v>4.248</v>
      </c>
    </row>
    <row r="222" customFormat="false" ht="12.75" hidden="false" customHeight="false" outlineLevel="0" collapsed="false">
      <c r="D222" s="83" t="e">
        <f aca="false">D221+AH221</f>
        <v>#VALUE!</v>
      </c>
      <c r="F222" s="84" t="e">
        <f aca="false">VLOOKUP(AG222,$AL$4:$AS$15,2)</f>
        <v>#VALUE!</v>
      </c>
      <c r="G222" s="84" t="e">
        <f aca="false">F222*$AU222</f>
        <v>#VALUE!</v>
      </c>
      <c r="H222" s="85" t="e">
        <f aca="false">(AL222+AM222+AN222)/(1-(AR222))</f>
        <v>#VALUE!</v>
      </c>
      <c r="I222" s="85" t="e">
        <f aca="false">(AL222+AO222+AP222)</f>
        <v>#VALUE!</v>
      </c>
      <c r="K222" s="85" t="e">
        <f aca="false">MAX(((I222-H222)-AQ222)*AH222*AU222,0)</f>
        <v>#VALUE!</v>
      </c>
      <c r="L222" s="220" t="e">
        <f aca="false">MAX(Q222-K222,0)</f>
        <v>#VALUE!</v>
      </c>
      <c r="M222" s="86"/>
      <c r="N222" s="231" t="e">
        <f aca="false">SQRT(($AX222^2*$AE222+$AW222^2*$AI222)/($AE222+$AI222))</f>
        <v>#VALUE!</v>
      </c>
      <c r="O222" s="231" t="e">
        <f aca="false">SQRT(($AY222^2*$AE222+$AW222^2*$AI222)/($AE222+$AI222))</f>
        <v>#VALUE!</v>
      </c>
      <c r="P222" s="94" t="e">
        <f aca="false">(VLOOKUP(AI222,CorrelationTwo,2)*(AW222^2)*AI222+VLOOKUP(D222,CorrelationOne,$AK$9)*AX222*AY222*AE222)/((AI222+AE222)*O222*N222)</f>
        <v>#VALUE!</v>
      </c>
      <c r="Q222" s="220" t="e">
        <f aca="false">xSPRDOPT(I222,H222,AQ222,0,O222,N222,P222,D222-$G$5,1,0)*AH222*AU222</f>
        <v>#VALUE!</v>
      </c>
      <c r="R222" s="223"/>
      <c r="S222" s="87" t="e">
        <f aca="false">xSPRDOPT(I222,H222,AQ222,AT222,O222,N222,P222,D222-$G$5,1,2)*AF222*F222*AH222</f>
        <v>#VALUE!</v>
      </c>
      <c r="T222" s="87" t="e">
        <f aca="false">xSPRDOPT(I222,H222,AQ222,AT222,O222,N222,P222,D222-$G$5,1,1)*AF222*F222*AH222</f>
        <v>#VALUE!</v>
      </c>
      <c r="U222" s="220"/>
      <c r="V222" s="224" t="e">
        <f aca="false">VLOOKUP($AG222,$AL$4:$AS$15,8)*AH222*AU222</f>
        <v>#VALUE!</v>
      </c>
      <c r="W222" s="224"/>
      <c r="X222" s="225" t="e">
        <f aca="false">((BM222*BC222)+(BL222*BB222))*AH222*F222</f>
        <v>#VALUE!</v>
      </c>
      <c r="Y222" s="225" t="e">
        <f aca="false">($F222*$AH222)*((($BG222/2)*($BC222)^2)+(($BF222/2)*($BB222)^2)+($BH222*$BC222*$BB222))</f>
        <v>#VALUE!</v>
      </c>
      <c r="Z222" s="225" t="e">
        <f aca="false">($BI222*$F222*$AH222*($G$5-$BV$5))/365.25</f>
        <v>#VALUE!</v>
      </c>
      <c r="AA222" s="225" t="e">
        <f aca="false">(($BK222*$BE222)+($BJ222*$BD222))*$F222*$AH222*$AF222</f>
        <v>#VALUE!</v>
      </c>
      <c r="AB222" s="225" t="e">
        <f aca="false">BN222*(AT222-CA222)*F222*AH222</f>
        <v>#VALUE!</v>
      </c>
      <c r="AC222" s="225" t="e">
        <f aca="false">BO222*CB222*F222*AH222*CA222*($G$5-$BV$5)/365.25</f>
        <v>#NAME?</v>
      </c>
      <c r="AE222" s="101" t="n">
        <v>15</v>
      </c>
      <c r="AF222" s="101" t="e">
        <f aca="false">IF(AND(D222&gt;=$G$7,D222&lt;=$G$8),1,0)</f>
        <v>#VALUE!</v>
      </c>
      <c r="AG222" s="101" t="e">
        <f aca="false">MONTH(D222)</f>
        <v>#VALUE!</v>
      </c>
      <c r="AH222" s="101" t="e">
        <f aca="false">(EOMONTH(D222,0)-EOMONTH(D222-DAY(D222),0))*AF222</f>
        <v>#VALUE!</v>
      </c>
      <c r="AI222" s="101" t="e">
        <f aca="false">AI221+AH221</f>
        <v>#VALUE!</v>
      </c>
      <c r="AJ222" s="101" t="e">
        <f aca="false">D222-$BV$5</f>
        <v>#VALUE!</v>
      </c>
      <c r="AK222" s="226" t="e">
        <f aca="false">((AL222+AM222+AN222)/(1-0.03))-(AL222+AM222+AN222)</f>
        <v>#VALUE!</v>
      </c>
      <c r="AL222" s="92" t="e">
        <f aca="false">VLOOKUP($D222,CurveTbl,$AK$4)</f>
        <v>#VALUE!</v>
      </c>
      <c r="AM222" s="227" t="e">
        <f aca="false">VLOOKUP($D222,CurveTbl,$AH$3)</f>
        <v>#VALUE!</v>
      </c>
      <c r="AN222" s="227" t="e">
        <f aca="false">VLOOKUP($D222,CurveTbl,$AH$4)+VLOOKUP($AG222,$AL$3:$AS$15,6)</f>
        <v>#VALUE!</v>
      </c>
      <c r="AO222" s="228" t="e">
        <f aca="false">VLOOKUP($D222,CurveTbl,$AH$5)</f>
        <v>#VALUE!</v>
      </c>
      <c r="AP222" s="227" t="e">
        <f aca="false">VLOOKUP($D222,CurveTbl,$AH$6)+VLOOKUP($AG222,$AL$3:$AS$15,7)</f>
        <v>#VALUE!</v>
      </c>
      <c r="AQ222" s="92" t="e">
        <f aca="false">VLOOKUP($AG222,$AL$4:$AS$15,3)+VLOOKUP($AG222,$AL$4:$AS$15,5)+($AH$10*VLOOKUP(D222,GRITable,2))</f>
        <v>#VALUE!</v>
      </c>
      <c r="AR222" s="93" t="e">
        <f aca="false">VLOOKUP($AG222,$AL$4:$AS$15,4)</f>
        <v>#VALUE!</v>
      </c>
      <c r="AS222" s="92" t="e">
        <f aca="false">(AL222+AM222+AN222)*AR222/(1-AR222)</f>
        <v>#VALUE!</v>
      </c>
      <c r="AT222" s="93" t="e">
        <f aca="false">VLOOKUP(D222,CurveTbl,$AK$6)</f>
        <v>#VALUE!</v>
      </c>
      <c r="AU222" s="93" t="e">
        <f aca="false">(1+$AT222/2)^(-2*($D222-$G$5)/365.25)*$AF222</f>
        <v>#VALUE!</v>
      </c>
      <c r="AV222" s="91" t="e">
        <f aca="false">ROUND(G222*AR222,0)</f>
        <v>#VALUE!</v>
      </c>
      <c r="AW222" s="93" t="e">
        <f aca="false">VLOOKUP($D222,CurveTbl,$AK$8)</f>
        <v>#VALUE!</v>
      </c>
      <c r="AX222" s="93" t="e">
        <f aca="false">VLOOKUP($D222,CurveTbl,$AH$7)</f>
        <v>#VALUE!</v>
      </c>
      <c r="AY222" s="93" t="e">
        <f aca="false">VLOOKUP($D222,CurveTbl,$AH$8)</f>
        <v>#VALUE!</v>
      </c>
      <c r="AZ222" s="93"/>
      <c r="BA222" s="229"/>
      <c r="BB222" s="227" t="e">
        <f aca="false">$H222-$BV222</f>
        <v>#VALUE!</v>
      </c>
      <c r="BC222" s="227" t="e">
        <f aca="false">I222-BW222</f>
        <v>#VALUE!</v>
      </c>
      <c r="BD222" s="93" t="e">
        <f aca="false">N222-BX222</f>
        <v>#VALUE!</v>
      </c>
      <c r="BE222" s="93" t="e">
        <f aca="false">O222-BY222</f>
        <v>#VALUE!</v>
      </c>
      <c r="BF222" s="93" t="e">
        <f aca="false">xSPRDOPT($BW222,$BV222,$CG222,0,$BY222,$BX222,$BZ222,$AJ222,1,4)*$CB222</f>
        <v>#NAME?</v>
      </c>
      <c r="BG222" s="93" t="e">
        <f aca="false">xSPRDOPT($BW222,$BV222,$CG222,0,$BY222,$BX222,$BZ222,$AJ222,1,3)*$CB222</f>
        <v>#NAME?</v>
      </c>
      <c r="BH222" s="93" t="e">
        <f aca="false">IF(OR(BF222&lt;&gt;0,BG222&lt;&gt;0),xSPRDOPT($BW222,$BV222,$CG222,0,$BY222,$BX222,$BZ222,$AJ222,1,12)*$CB222,0)</f>
        <v>#NAME?</v>
      </c>
      <c r="BI222" s="93" t="e">
        <f aca="false">xSPRDOPT($BW222,$BV222,$CG222,2*LN(1+CA222/2),$BY222,$BX222,$BZ222,$AJ222,1,9)</f>
        <v>#NAME?</v>
      </c>
      <c r="BJ222" s="93" t="e">
        <f aca="false">xSPRDOPT($BW222,$BV222,$CG222,0,$BY222,$BX222,$BZ222,$AJ222,1,6)*$CB222</f>
        <v>#NAME?</v>
      </c>
      <c r="BK222" s="93" t="e">
        <f aca="false">xSPRDOPT($BW222,$BV222,$CG222,0,$BY222,$BX222,$BZ222,$AJ222,1,5)*$CB222</f>
        <v>#NAME?</v>
      </c>
      <c r="BL222" s="93" t="e">
        <f aca="false">xSPRDOPT(BW222,BV222,CG222,0,BY222,BX222,BZ222,AJ222,1,2)*CB222</f>
        <v>#NAME?</v>
      </c>
      <c r="BM222" s="93" t="e">
        <f aca="false">xSPRDOPT(BW222,BV222,CG222,0,BY222,BX222,BZ222,AJ222,1,1)*CB222</f>
        <v>#NAME?</v>
      </c>
      <c r="BN222" s="93" t="e">
        <f aca="false">IF(AH222&lt;&gt;0,xSPRDOPT($BW222,$BV222,$CG222,2*LN(1+CA222/2),$BY222,$BX222,$BZ222,$AJ222,1,8)+(AJ222/365.25)*CH222/AH222,0)</f>
        <v>#VALUE!</v>
      </c>
      <c r="BO222" s="93" t="e">
        <f aca="false">xSPRDOPT($BW222,$BV222,$CG222,0,$BY222,$BX222,$BZ222,$AJ222,1,0)</f>
        <v>#NAME?</v>
      </c>
      <c r="BP222" s="93"/>
      <c r="BQ222" s="93"/>
      <c r="BR222" s="93"/>
      <c r="BS222" s="101" t="e">
        <f aca="false">G222*AF222*AH222</f>
        <v>#VALUE!</v>
      </c>
      <c r="BV222" s="230" t="n">
        <v>4.40214035809837</v>
      </c>
      <c r="BW222" s="92" t="n">
        <v>4.4155</v>
      </c>
      <c r="BX222" s="93" t="n">
        <v>0.628251079270582</v>
      </c>
      <c r="BY222" s="93" t="n">
        <v>0.621945092170055</v>
      </c>
      <c r="BZ222" s="93" t="n">
        <v>0.99287864325662</v>
      </c>
      <c r="CA222" s="93" t="n">
        <v>0.068263969545907</v>
      </c>
      <c r="CB222" s="93" t="n">
        <v>0.987217950295506</v>
      </c>
      <c r="CC222" s="227" t="n">
        <v>-0.03</v>
      </c>
      <c r="CD222" s="227" t="n">
        <v>0.06</v>
      </c>
      <c r="CE222" s="227" t="n">
        <v>0.175</v>
      </c>
      <c r="CF222" s="227" t="n">
        <v>-0.0075</v>
      </c>
      <c r="CG222" s="227" t="n">
        <v>0.0192</v>
      </c>
      <c r="CH222" s="227" t="n">
        <v>3.06531173566755</v>
      </c>
      <c r="CI222" s="82" t="n">
        <v>4.248</v>
      </c>
    </row>
    <row r="223" customFormat="false" ht="12.75" hidden="false" customHeight="false" outlineLevel="0" collapsed="false">
      <c r="D223" s="83" t="e">
        <f aca="false">D222+AH222</f>
        <v>#VALUE!</v>
      </c>
      <c r="F223" s="84" t="e">
        <f aca="false">VLOOKUP(AG223,$AL$4:$AS$15,2)</f>
        <v>#VALUE!</v>
      </c>
      <c r="G223" s="84" t="e">
        <f aca="false">F223*$AU223</f>
        <v>#VALUE!</v>
      </c>
      <c r="H223" s="85" t="e">
        <f aca="false">(AL223+AM223+AN223)/(1-(AR223))</f>
        <v>#VALUE!</v>
      </c>
      <c r="I223" s="85" t="e">
        <f aca="false">(AL223+AO223+AP223)</f>
        <v>#VALUE!</v>
      </c>
      <c r="K223" s="85" t="e">
        <f aca="false">MAX(((I223-H223)-AQ223)*AH223*AU223,0)</f>
        <v>#VALUE!</v>
      </c>
      <c r="L223" s="220" t="e">
        <f aca="false">MAX(Q223-K223,0)</f>
        <v>#VALUE!</v>
      </c>
      <c r="M223" s="86"/>
      <c r="N223" s="231" t="e">
        <f aca="false">SQRT(($AX223^2*$AE223+$AW223^2*$AI223)/($AE223+$AI223))</f>
        <v>#VALUE!</v>
      </c>
      <c r="O223" s="231" t="e">
        <f aca="false">SQRT(($AY223^2*$AE223+$AW223^2*$AI223)/($AE223+$AI223))</f>
        <v>#VALUE!</v>
      </c>
      <c r="P223" s="94" t="e">
        <f aca="false">(VLOOKUP(AI223,CorrelationTwo,2)*(AW223^2)*AI223+VLOOKUP(D223,CorrelationOne,$AK$9)*AX223*AY223*AE223)/((AI223+AE223)*O223*N223)</f>
        <v>#VALUE!</v>
      </c>
      <c r="Q223" s="220" t="e">
        <f aca="false">xSPRDOPT(I223,H223,AQ223,0,O223,N223,P223,D223-$G$5,1,0)*AH223*AU223</f>
        <v>#VALUE!</v>
      </c>
      <c r="R223" s="223"/>
      <c r="S223" s="87" t="e">
        <f aca="false">xSPRDOPT(I223,H223,AQ223,AT223,O223,N223,P223,D223-$G$5,1,2)*AF223*F223*AH223</f>
        <v>#VALUE!</v>
      </c>
      <c r="T223" s="87" t="e">
        <f aca="false">xSPRDOPT(I223,H223,AQ223,AT223,O223,N223,P223,D223-$G$5,1,1)*AF223*F223*AH223</f>
        <v>#VALUE!</v>
      </c>
      <c r="U223" s="220"/>
      <c r="V223" s="224" t="e">
        <f aca="false">VLOOKUP($AG223,$AL$4:$AS$15,8)*AH223*AU223</f>
        <v>#VALUE!</v>
      </c>
      <c r="W223" s="224"/>
      <c r="X223" s="225" t="e">
        <f aca="false">((BM223*BC223)+(BL223*BB223))*AH223*F223</f>
        <v>#VALUE!</v>
      </c>
      <c r="Y223" s="225" t="e">
        <f aca="false">($F223*$AH223)*((($BG223/2)*($BC223)^2)+(($BF223/2)*($BB223)^2)+($BH223*$BC223*$BB223))</f>
        <v>#VALUE!</v>
      </c>
      <c r="Z223" s="225" t="e">
        <f aca="false">($BI223*$F223*$AH223*($G$5-$BV$5))/365.25</f>
        <v>#VALUE!</v>
      </c>
      <c r="AA223" s="225" t="e">
        <f aca="false">(($BK223*$BE223)+($BJ223*$BD223))*$F223*$AH223*$AF223</f>
        <v>#VALUE!</v>
      </c>
      <c r="AB223" s="225" t="e">
        <f aca="false">BN223*(AT223-CA223)*F223*AH223</f>
        <v>#VALUE!</v>
      </c>
      <c r="AC223" s="225" t="e">
        <f aca="false">BO223*CB223*F223*AH223*CA223*($G$5-$BV$5)/365.25</f>
        <v>#NAME?</v>
      </c>
      <c r="AE223" s="101" t="n">
        <v>15</v>
      </c>
      <c r="AF223" s="101" t="e">
        <f aca="false">IF(AND(D223&gt;=$G$7,D223&lt;=$G$8),1,0)</f>
        <v>#VALUE!</v>
      </c>
      <c r="AG223" s="101" t="e">
        <f aca="false">MONTH(D223)</f>
        <v>#VALUE!</v>
      </c>
      <c r="AH223" s="101" t="e">
        <f aca="false">(EOMONTH(D223,0)-EOMONTH(D223-DAY(D223),0))*AF223</f>
        <v>#VALUE!</v>
      </c>
      <c r="AI223" s="101" t="e">
        <f aca="false">AI222+AH222</f>
        <v>#VALUE!</v>
      </c>
      <c r="AJ223" s="101" t="e">
        <f aca="false">D223-$BV$5</f>
        <v>#VALUE!</v>
      </c>
      <c r="AK223" s="226" t="e">
        <f aca="false">((AL223+AM223+AN223)/(1-0.03))-(AL223+AM223+AN223)</f>
        <v>#VALUE!</v>
      </c>
      <c r="AL223" s="92" t="e">
        <f aca="false">VLOOKUP($D223,CurveTbl,$AK$4)</f>
        <v>#VALUE!</v>
      </c>
      <c r="AM223" s="227" t="e">
        <f aca="false">VLOOKUP($D223,CurveTbl,$AH$3)</f>
        <v>#VALUE!</v>
      </c>
      <c r="AN223" s="227" t="e">
        <f aca="false">VLOOKUP($D223,CurveTbl,$AH$4)+VLOOKUP($AG223,$AL$3:$AS$15,6)</f>
        <v>#VALUE!</v>
      </c>
      <c r="AO223" s="228" t="e">
        <f aca="false">VLOOKUP($D223,CurveTbl,$AH$5)</f>
        <v>#VALUE!</v>
      </c>
      <c r="AP223" s="227" t="e">
        <f aca="false">VLOOKUP($D223,CurveTbl,$AH$6)+VLOOKUP($AG223,$AL$3:$AS$15,7)</f>
        <v>#VALUE!</v>
      </c>
      <c r="AQ223" s="92" t="e">
        <f aca="false">VLOOKUP($AG223,$AL$4:$AS$15,3)+VLOOKUP($AG223,$AL$4:$AS$15,5)+($AH$10*VLOOKUP(D223,GRITable,2))</f>
        <v>#VALUE!</v>
      </c>
      <c r="AR223" s="93" t="e">
        <f aca="false">VLOOKUP($AG223,$AL$4:$AS$15,4)</f>
        <v>#VALUE!</v>
      </c>
      <c r="AS223" s="92" t="e">
        <f aca="false">(AL223+AM223+AN223)*AR223/(1-AR223)</f>
        <v>#VALUE!</v>
      </c>
      <c r="AT223" s="93" t="e">
        <f aca="false">VLOOKUP(D223,CurveTbl,$AK$6)</f>
        <v>#VALUE!</v>
      </c>
      <c r="AU223" s="93" t="e">
        <f aca="false">(1+$AT223/2)^(-2*($D223-$G$5)/365.25)*$AF223</f>
        <v>#VALUE!</v>
      </c>
      <c r="AV223" s="91" t="e">
        <f aca="false">ROUND(G223*AR223,0)</f>
        <v>#VALUE!</v>
      </c>
      <c r="AW223" s="93" t="e">
        <f aca="false">VLOOKUP($D223,CurveTbl,$AK$8)</f>
        <v>#VALUE!</v>
      </c>
      <c r="AX223" s="93" t="e">
        <f aca="false">VLOOKUP($D223,CurveTbl,$AH$7)</f>
        <v>#VALUE!</v>
      </c>
      <c r="AY223" s="93" t="e">
        <f aca="false">VLOOKUP($D223,CurveTbl,$AH$8)</f>
        <v>#VALUE!</v>
      </c>
      <c r="AZ223" s="93"/>
      <c r="BA223" s="229"/>
      <c r="BB223" s="227" t="e">
        <f aca="false">$H223-$BV223</f>
        <v>#VALUE!</v>
      </c>
      <c r="BC223" s="227" t="e">
        <f aca="false">I223-BW223</f>
        <v>#VALUE!</v>
      </c>
      <c r="BD223" s="93" t="e">
        <f aca="false">N223-BX223</f>
        <v>#VALUE!</v>
      </c>
      <c r="BE223" s="93" t="e">
        <f aca="false">O223-BY223</f>
        <v>#VALUE!</v>
      </c>
      <c r="BF223" s="93" t="e">
        <f aca="false">xSPRDOPT($BW223,$BV223,$CG223,0,$BY223,$BX223,$BZ223,$AJ223,1,4)*$CB223</f>
        <v>#NAME?</v>
      </c>
      <c r="BG223" s="93" t="e">
        <f aca="false">xSPRDOPT($BW223,$BV223,$CG223,0,$BY223,$BX223,$BZ223,$AJ223,1,3)*$CB223</f>
        <v>#NAME?</v>
      </c>
      <c r="BH223" s="93" t="e">
        <f aca="false">IF(OR(BF223&lt;&gt;0,BG223&lt;&gt;0),xSPRDOPT($BW223,$BV223,$CG223,0,$BY223,$BX223,$BZ223,$AJ223,1,12)*$CB223,0)</f>
        <v>#NAME?</v>
      </c>
      <c r="BI223" s="93" t="e">
        <f aca="false">xSPRDOPT($BW223,$BV223,$CG223,2*LN(1+CA223/2),$BY223,$BX223,$BZ223,$AJ223,1,9)</f>
        <v>#NAME?</v>
      </c>
      <c r="BJ223" s="93" t="e">
        <f aca="false">xSPRDOPT($BW223,$BV223,$CG223,0,$BY223,$BX223,$BZ223,$AJ223,1,6)*$CB223</f>
        <v>#NAME?</v>
      </c>
      <c r="BK223" s="93" t="e">
        <f aca="false">xSPRDOPT($BW223,$BV223,$CG223,0,$BY223,$BX223,$BZ223,$AJ223,1,5)*$CB223</f>
        <v>#NAME?</v>
      </c>
      <c r="BL223" s="93" t="e">
        <f aca="false">xSPRDOPT(BW223,BV223,CG223,0,BY223,BX223,BZ223,AJ223,1,2)*CB223</f>
        <v>#NAME?</v>
      </c>
      <c r="BM223" s="93" t="e">
        <f aca="false">xSPRDOPT(BW223,BV223,CG223,0,BY223,BX223,BZ223,AJ223,1,1)*CB223</f>
        <v>#NAME?</v>
      </c>
      <c r="BN223" s="93" t="e">
        <f aca="false">IF(AH223&lt;&gt;0,xSPRDOPT($BW223,$BV223,$CG223,2*LN(1+CA223/2),$BY223,$BX223,$BZ223,$AJ223,1,8)+(AJ223/365.25)*CH223/AH223,0)</f>
        <v>#VALUE!</v>
      </c>
      <c r="BO223" s="93" t="e">
        <f aca="false">xSPRDOPT($BW223,$BV223,$CG223,0,$BY223,$BX223,$BZ223,$AJ223,1,0)</f>
        <v>#NAME?</v>
      </c>
      <c r="BP223" s="93"/>
      <c r="BQ223" s="93"/>
      <c r="BR223" s="93"/>
      <c r="BS223" s="101" t="e">
        <f aca="false">G223*AF223*AH223</f>
        <v>#VALUE!</v>
      </c>
      <c r="BV223" s="230" t="n">
        <v>4.40214035809837</v>
      </c>
      <c r="BW223" s="92" t="n">
        <v>4.4155</v>
      </c>
      <c r="BX223" s="93" t="n">
        <v>0.628251079270582</v>
      </c>
      <c r="BY223" s="93" t="n">
        <v>0.621945092170055</v>
      </c>
      <c r="BZ223" s="93" t="n">
        <v>0.99287864325662</v>
      </c>
      <c r="CA223" s="93" t="n">
        <v>0.068263969545907</v>
      </c>
      <c r="CB223" s="93" t="n">
        <v>0.987217950295506</v>
      </c>
      <c r="CC223" s="227" t="n">
        <v>-0.03</v>
      </c>
      <c r="CD223" s="227" t="n">
        <v>0.06</v>
      </c>
      <c r="CE223" s="227" t="n">
        <v>0.175</v>
      </c>
      <c r="CF223" s="227" t="n">
        <v>-0.0075</v>
      </c>
      <c r="CG223" s="227" t="n">
        <v>0.0192</v>
      </c>
      <c r="CH223" s="227" t="n">
        <v>3.06531173566755</v>
      </c>
      <c r="CI223" s="82" t="n">
        <v>4.248</v>
      </c>
    </row>
    <row r="224" customFormat="false" ht="12.75" hidden="false" customHeight="false" outlineLevel="0" collapsed="false">
      <c r="D224" s="83" t="e">
        <f aca="false">D223+AH223</f>
        <v>#VALUE!</v>
      </c>
      <c r="F224" s="84" t="e">
        <f aca="false">VLOOKUP(AG224,$AL$4:$AS$15,2)</f>
        <v>#VALUE!</v>
      </c>
      <c r="G224" s="84" t="e">
        <f aca="false">F224*$AU224</f>
        <v>#VALUE!</v>
      </c>
      <c r="H224" s="85" t="e">
        <f aca="false">(AL224+AM224+AN224)/(1-(AR224))</f>
        <v>#VALUE!</v>
      </c>
      <c r="I224" s="85" t="e">
        <f aca="false">(AL224+AO224+AP224)</f>
        <v>#VALUE!</v>
      </c>
      <c r="K224" s="85" t="e">
        <f aca="false">MAX(((I224-H224)-AQ224)*AH224*AU224,0)</f>
        <v>#VALUE!</v>
      </c>
      <c r="L224" s="220" t="e">
        <f aca="false">MAX(Q224-K224,0)</f>
        <v>#VALUE!</v>
      </c>
      <c r="M224" s="86"/>
      <c r="N224" s="231" t="e">
        <f aca="false">SQRT(($AX224^2*$AE224+$AW224^2*$AI224)/($AE224+$AI224))</f>
        <v>#VALUE!</v>
      </c>
      <c r="O224" s="231" t="e">
        <f aca="false">SQRT(($AY224^2*$AE224+$AW224^2*$AI224)/($AE224+$AI224))</f>
        <v>#VALUE!</v>
      </c>
      <c r="P224" s="94" t="e">
        <f aca="false">(VLOOKUP(AI224,CorrelationTwo,2)*(AW224^2)*AI224+VLOOKUP(D224,CorrelationOne,$AK$9)*AX224*AY224*AE224)/((AI224+AE224)*O224*N224)</f>
        <v>#VALUE!</v>
      </c>
      <c r="Q224" s="220" t="e">
        <f aca="false">xSPRDOPT(I224,H224,AQ224,0,O224,N224,P224,D224-$G$5,1,0)*AH224*AU224</f>
        <v>#VALUE!</v>
      </c>
      <c r="R224" s="223"/>
      <c r="S224" s="87" t="e">
        <f aca="false">xSPRDOPT(I224,H224,AQ224,AT224,O224,N224,P224,D224-$G$5,1,2)*AF224*F224*AH224</f>
        <v>#VALUE!</v>
      </c>
      <c r="T224" s="87" t="e">
        <f aca="false">xSPRDOPT(I224,H224,AQ224,AT224,O224,N224,P224,D224-$G$5,1,1)*AF224*F224*AH224</f>
        <v>#VALUE!</v>
      </c>
      <c r="U224" s="220"/>
      <c r="V224" s="224" t="e">
        <f aca="false">VLOOKUP($AG224,$AL$4:$AS$15,8)*AH224*AU224</f>
        <v>#VALUE!</v>
      </c>
      <c r="W224" s="224"/>
      <c r="X224" s="225" t="e">
        <f aca="false">((BM224*BC224)+(BL224*BB224))*AH224*F224</f>
        <v>#VALUE!</v>
      </c>
      <c r="Y224" s="225" t="e">
        <f aca="false">($F224*$AH224)*((($BG224/2)*($BC224)^2)+(($BF224/2)*($BB224)^2)+($BH224*$BC224*$BB224))</f>
        <v>#VALUE!</v>
      </c>
      <c r="Z224" s="225" t="e">
        <f aca="false">($BI224*$F224*$AH224*($G$5-$BV$5))/365.25</f>
        <v>#VALUE!</v>
      </c>
      <c r="AA224" s="225" t="e">
        <f aca="false">(($BK224*$BE224)+($BJ224*$BD224))*$F224*$AH224*$AF224</f>
        <v>#VALUE!</v>
      </c>
      <c r="AB224" s="225" t="e">
        <f aca="false">BN224*(AT224-CA224)*F224*AH224</f>
        <v>#VALUE!</v>
      </c>
      <c r="AC224" s="225" t="e">
        <f aca="false">BO224*CB224*F224*AH224*CA224*($G$5-$BV$5)/365.25</f>
        <v>#NAME?</v>
      </c>
      <c r="AE224" s="101" t="n">
        <v>15</v>
      </c>
      <c r="AF224" s="101" t="e">
        <f aca="false">IF(AND(D224&gt;=$G$7,D224&lt;=$G$8),1,0)</f>
        <v>#VALUE!</v>
      </c>
      <c r="AG224" s="101" t="e">
        <f aca="false">MONTH(D224)</f>
        <v>#VALUE!</v>
      </c>
      <c r="AH224" s="101" t="e">
        <f aca="false">(EOMONTH(D224,0)-EOMONTH(D224-DAY(D224),0))*AF224</f>
        <v>#VALUE!</v>
      </c>
      <c r="AI224" s="101" t="e">
        <f aca="false">AI223+AH223</f>
        <v>#VALUE!</v>
      </c>
      <c r="AJ224" s="101" t="e">
        <f aca="false">D224-$BV$5</f>
        <v>#VALUE!</v>
      </c>
      <c r="AK224" s="226" t="e">
        <f aca="false">((AL224+AM224+AN224)/(1-0.03))-(AL224+AM224+AN224)</f>
        <v>#VALUE!</v>
      </c>
      <c r="AL224" s="92" t="e">
        <f aca="false">VLOOKUP($D224,CurveTbl,$AK$4)</f>
        <v>#VALUE!</v>
      </c>
      <c r="AM224" s="227" t="e">
        <f aca="false">VLOOKUP($D224,CurveTbl,$AH$3)</f>
        <v>#VALUE!</v>
      </c>
      <c r="AN224" s="227" t="e">
        <f aca="false">VLOOKUP($D224,CurveTbl,$AH$4)+VLOOKUP($AG224,$AL$3:$AS$15,6)</f>
        <v>#VALUE!</v>
      </c>
      <c r="AO224" s="228" t="e">
        <f aca="false">VLOOKUP($D224,CurveTbl,$AH$5)</f>
        <v>#VALUE!</v>
      </c>
      <c r="AP224" s="227" t="e">
        <f aca="false">VLOOKUP($D224,CurveTbl,$AH$6)+VLOOKUP($AG224,$AL$3:$AS$15,7)</f>
        <v>#VALUE!</v>
      </c>
      <c r="AQ224" s="92" t="e">
        <f aca="false">VLOOKUP($AG224,$AL$4:$AS$15,3)+VLOOKUP($AG224,$AL$4:$AS$15,5)+($AH$10*VLOOKUP(D224,GRITable,2))</f>
        <v>#VALUE!</v>
      </c>
      <c r="AR224" s="93" t="e">
        <f aca="false">VLOOKUP($AG224,$AL$4:$AS$15,4)</f>
        <v>#VALUE!</v>
      </c>
      <c r="AS224" s="92" t="e">
        <f aca="false">(AL224+AM224+AN224)*AR224/(1-AR224)</f>
        <v>#VALUE!</v>
      </c>
      <c r="AT224" s="93" t="e">
        <f aca="false">VLOOKUP(D224,CurveTbl,$AK$6)</f>
        <v>#VALUE!</v>
      </c>
      <c r="AU224" s="93" t="e">
        <f aca="false">(1+$AT224/2)^(-2*($D224-$G$5)/365.25)*$AF224</f>
        <v>#VALUE!</v>
      </c>
      <c r="AV224" s="91" t="e">
        <f aca="false">ROUND(G224*AR224,0)</f>
        <v>#VALUE!</v>
      </c>
      <c r="AW224" s="93" t="e">
        <f aca="false">VLOOKUP($D224,CurveTbl,$AK$8)</f>
        <v>#VALUE!</v>
      </c>
      <c r="AX224" s="93" t="e">
        <f aca="false">VLOOKUP($D224,CurveTbl,$AH$7)</f>
        <v>#VALUE!</v>
      </c>
      <c r="AY224" s="93" t="e">
        <f aca="false">VLOOKUP($D224,CurveTbl,$AH$8)</f>
        <v>#VALUE!</v>
      </c>
      <c r="AZ224" s="93"/>
      <c r="BA224" s="229"/>
      <c r="BB224" s="227" t="e">
        <f aca="false">$H224-$BV224</f>
        <v>#VALUE!</v>
      </c>
      <c r="BC224" s="227" t="e">
        <f aca="false">I224-BW224</f>
        <v>#VALUE!</v>
      </c>
      <c r="BD224" s="93" t="e">
        <f aca="false">N224-BX224</f>
        <v>#VALUE!</v>
      </c>
      <c r="BE224" s="93" t="e">
        <f aca="false">O224-BY224</f>
        <v>#VALUE!</v>
      </c>
      <c r="BF224" s="93" t="e">
        <f aca="false">xSPRDOPT($BW224,$BV224,$CG224,0,$BY224,$BX224,$BZ224,$AJ224,1,4)*$CB224</f>
        <v>#NAME?</v>
      </c>
      <c r="BG224" s="93" t="e">
        <f aca="false">xSPRDOPT($BW224,$BV224,$CG224,0,$BY224,$BX224,$BZ224,$AJ224,1,3)*$CB224</f>
        <v>#NAME?</v>
      </c>
      <c r="BH224" s="93" t="e">
        <f aca="false">IF(OR(BF224&lt;&gt;0,BG224&lt;&gt;0),xSPRDOPT($BW224,$BV224,$CG224,0,$BY224,$BX224,$BZ224,$AJ224,1,12)*$CB224,0)</f>
        <v>#NAME?</v>
      </c>
      <c r="BI224" s="93" t="e">
        <f aca="false">xSPRDOPT($BW224,$BV224,$CG224,2*LN(1+CA224/2),$BY224,$BX224,$BZ224,$AJ224,1,9)</f>
        <v>#NAME?</v>
      </c>
      <c r="BJ224" s="93" t="e">
        <f aca="false">xSPRDOPT($BW224,$BV224,$CG224,0,$BY224,$BX224,$BZ224,$AJ224,1,6)*$CB224</f>
        <v>#NAME?</v>
      </c>
      <c r="BK224" s="93" t="e">
        <f aca="false">xSPRDOPT($BW224,$BV224,$CG224,0,$BY224,$BX224,$BZ224,$AJ224,1,5)*$CB224</f>
        <v>#NAME?</v>
      </c>
      <c r="BL224" s="93" t="e">
        <f aca="false">xSPRDOPT(BW224,BV224,CG224,0,BY224,BX224,BZ224,AJ224,1,2)*CB224</f>
        <v>#NAME?</v>
      </c>
      <c r="BM224" s="93" t="e">
        <f aca="false">xSPRDOPT(BW224,BV224,CG224,0,BY224,BX224,BZ224,AJ224,1,1)*CB224</f>
        <v>#NAME?</v>
      </c>
      <c r="BN224" s="93" t="e">
        <f aca="false">IF(AH224&lt;&gt;0,xSPRDOPT($BW224,$BV224,$CG224,2*LN(1+CA224/2),$BY224,$BX224,$BZ224,$AJ224,1,8)+(AJ224/365.25)*CH224/AH224,0)</f>
        <v>#VALUE!</v>
      </c>
      <c r="BO224" s="93" t="e">
        <f aca="false">xSPRDOPT($BW224,$BV224,$CG224,0,$BY224,$BX224,$BZ224,$AJ224,1,0)</f>
        <v>#NAME?</v>
      </c>
      <c r="BP224" s="93"/>
      <c r="BQ224" s="93"/>
      <c r="BR224" s="93"/>
      <c r="BS224" s="101" t="e">
        <f aca="false">G224*AF224*AH224</f>
        <v>#VALUE!</v>
      </c>
      <c r="BV224" s="230" t="n">
        <v>4.40214035809837</v>
      </c>
      <c r="BW224" s="92" t="n">
        <v>4.4155</v>
      </c>
      <c r="BX224" s="93" t="n">
        <v>0.628251079270582</v>
      </c>
      <c r="BY224" s="93" t="n">
        <v>0.621945092170055</v>
      </c>
      <c r="BZ224" s="93" t="n">
        <v>0.99287864325662</v>
      </c>
      <c r="CA224" s="93" t="n">
        <v>0.068263969545907</v>
      </c>
      <c r="CB224" s="93" t="n">
        <v>0.987217950295506</v>
      </c>
      <c r="CC224" s="227" t="n">
        <v>-0.03</v>
      </c>
      <c r="CD224" s="227" t="n">
        <v>0.06</v>
      </c>
      <c r="CE224" s="227" t="n">
        <v>0.175</v>
      </c>
      <c r="CF224" s="227" t="n">
        <v>-0.0075</v>
      </c>
      <c r="CG224" s="227" t="n">
        <v>0.0192</v>
      </c>
      <c r="CH224" s="227" t="n">
        <v>3.06531173566755</v>
      </c>
      <c r="CI224" s="82" t="n">
        <v>4.248</v>
      </c>
    </row>
    <row r="225" customFormat="false" ht="12.75" hidden="false" customHeight="false" outlineLevel="0" collapsed="false">
      <c r="D225" s="83" t="e">
        <f aca="false">D224+AH224</f>
        <v>#VALUE!</v>
      </c>
      <c r="F225" s="84" t="e">
        <f aca="false">VLOOKUP(AG225,$AL$4:$AS$15,2)</f>
        <v>#VALUE!</v>
      </c>
      <c r="G225" s="84" t="e">
        <f aca="false">F225*$AU225</f>
        <v>#VALUE!</v>
      </c>
      <c r="H225" s="85" t="e">
        <f aca="false">(AL225+AM225+AN225)/(1-(AR225))</f>
        <v>#VALUE!</v>
      </c>
      <c r="I225" s="85" t="e">
        <f aca="false">(AL225+AO225+AP225)</f>
        <v>#VALUE!</v>
      </c>
      <c r="K225" s="85" t="e">
        <f aca="false">MAX(((I225-H225)-AQ225)*AH225*AU225,0)</f>
        <v>#VALUE!</v>
      </c>
      <c r="L225" s="220" t="e">
        <f aca="false">MAX(Q225-K225,0)</f>
        <v>#VALUE!</v>
      </c>
      <c r="M225" s="86"/>
      <c r="N225" s="231" t="e">
        <f aca="false">SQRT(($AX225^2*$AE225+$AW225^2*$AI225)/($AE225+$AI225))</f>
        <v>#VALUE!</v>
      </c>
      <c r="O225" s="231" t="e">
        <f aca="false">SQRT(($AY225^2*$AE225+$AW225^2*$AI225)/($AE225+$AI225))</f>
        <v>#VALUE!</v>
      </c>
      <c r="P225" s="94" t="e">
        <f aca="false">(VLOOKUP(AI225,CorrelationTwo,2)*(AW225^2)*AI225+VLOOKUP(D225,CorrelationOne,$AK$9)*AX225*AY225*AE225)/((AI225+AE225)*O225*N225)</f>
        <v>#VALUE!</v>
      </c>
      <c r="Q225" s="220" t="e">
        <f aca="false">xSPRDOPT(I225,H225,AQ225,0,O225,N225,P225,D225-$G$5,1,0)*AH225*AU225</f>
        <v>#VALUE!</v>
      </c>
      <c r="R225" s="223"/>
      <c r="S225" s="87" t="e">
        <f aca="false">xSPRDOPT(I225,H225,AQ225,AT225,O225,N225,P225,D225-$G$5,1,2)*AF225*F225*AH225</f>
        <v>#VALUE!</v>
      </c>
      <c r="T225" s="87" t="e">
        <f aca="false">xSPRDOPT(I225,H225,AQ225,AT225,O225,N225,P225,D225-$G$5,1,1)*AF225*F225*AH225</f>
        <v>#VALUE!</v>
      </c>
      <c r="U225" s="220"/>
      <c r="V225" s="224" t="e">
        <f aca="false">VLOOKUP($AG225,$AL$4:$AS$15,8)*AH225*AU225</f>
        <v>#VALUE!</v>
      </c>
      <c r="W225" s="224"/>
      <c r="X225" s="225" t="e">
        <f aca="false">((BM225*BC225)+(BL225*BB225))*AH225*F225</f>
        <v>#VALUE!</v>
      </c>
      <c r="Y225" s="225" t="e">
        <f aca="false">($F225*$AH225)*((($BG225/2)*($BC225)^2)+(($BF225/2)*($BB225)^2)+($BH225*$BC225*$BB225))</f>
        <v>#VALUE!</v>
      </c>
      <c r="Z225" s="225" t="e">
        <f aca="false">($BI225*$F225*$AH225*($G$5-$BV$5))/365.25</f>
        <v>#VALUE!</v>
      </c>
      <c r="AA225" s="225" t="e">
        <f aca="false">(($BK225*$BE225)+($BJ225*$BD225))*$F225*$AH225*$AF225</f>
        <v>#VALUE!</v>
      </c>
      <c r="AB225" s="225" t="e">
        <f aca="false">BN225*(AT225-CA225)*F225*AH225</f>
        <v>#VALUE!</v>
      </c>
      <c r="AC225" s="225" t="e">
        <f aca="false">BO225*CB225*F225*AH225*CA225*($G$5-$BV$5)/365.25</f>
        <v>#NAME?</v>
      </c>
      <c r="AE225" s="101" t="n">
        <v>15</v>
      </c>
      <c r="AF225" s="101" t="e">
        <f aca="false">IF(AND(D225&gt;=$G$7,D225&lt;=$G$8),1,0)</f>
        <v>#VALUE!</v>
      </c>
      <c r="AG225" s="101" t="e">
        <f aca="false">MONTH(D225)</f>
        <v>#VALUE!</v>
      </c>
      <c r="AH225" s="101" t="e">
        <f aca="false">(EOMONTH(D225,0)-EOMONTH(D225-DAY(D225),0))*AF225</f>
        <v>#VALUE!</v>
      </c>
      <c r="AI225" s="101" t="e">
        <f aca="false">AI224+AH224</f>
        <v>#VALUE!</v>
      </c>
      <c r="AJ225" s="101" t="e">
        <f aca="false">D225-$BV$5</f>
        <v>#VALUE!</v>
      </c>
      <c r="AK225" s="226" t="e">
        <f aca="false">((AL225+AM225+AN225)/(1-0.03))-(AL225+AM225+AN225)</f>
        <v>#VALUE!</v>
      </c>
      <c r="AL225" s="92" t="e">
        <f aca="false">VLOOKUP($D225,CurveTbl,$AK$4)</f>
        <v>#VALUE!</v>
      </c>
      <c r="AM225" s="227" t="e">
        <f aca="false">VLOOKUP($D225,CurveTbl,$AH$3)</f>
        <v>#VALUE!</v>
      </c>
      <c r="AN225" s="227" t="e">
        <f aca="false">VLOOKUP($D225,CurveTbl,$AH$4)+VLOOKUP($AG225,$AL$3:$AS$15,6)</f>
        <v>#VALUE!</v>
      </c>
      <c r="AO225" s="228" t="e">
        <f aca="false">VLOOKUP($D225,CurveTbl,$AH$5)</f>
        <v>#VALUE!</v>
      </c>
      <c r="AP225" s="227" t="e">
        <f aca="false">VLOOKUP($D225,CurveTbl,$AH$6)+VLOOKUP($AG225,$AL$3:$AS$15,7)</f>
        <v>#VALUE!</v>
      </c>
      <c r="AQ225" s="92" t="e">
        <f aca="false">VLOOKUP($AG225,$AL$4:$AS$15,3)+VLOOKUP($AG225,$AL$4:$AS$15,5)+($AH$10*VLOOKUP(D225,GRITable,2))</f>
        <v>#VALUE!</v>
      </c>
      <c r="AR225" s="93" t="e">
        <f aca="false">VLOOKUP($AG225,$AL$4:$AS$15,4)</f>
        <v>#VALUE!</v>
      </c>
      <c r="AS225" s="92" t="e">
        <f aca="false">(AL225+AM225+AN225)*AR225/(1-AR225)</f>
        <v>#VALUE!</v>
      </c>
      <c r="AT225" s="93" t="e">
        <f aca="false">VLOOKUP(D225,CurveTbl,$AK$6)</f>
        <v>#VALUE!</v>
      </c>
      <c r="AU225" s="93" t="e">
        <f aca="false">(1+$AT225/2)^(-2*($D225-$G$5)/365.25)*$AF225</f>
        <v>#VALUE!</v>
      </c>
      <c r="AV225" s="91" t="e">
        <f aca="false">ROUND(G225*AR225,0)</f>
        <v>#VALUE!</v>
      </c>
      <c r="AW225" s="93" t="e">
        <f aca="false">VLOOKUP($D225,CurveTbl,$AK$8)</f>
        <v>#VALUE!</v>
      </c>
      <c r="AX225" s="93" t="e">
        <f aca="false">VLOOKUP($D225,CurveTbl,$AH$7)</f>
        <v>#VALUE!</v>
      </c>
      <c r="AY225" s="93" t="e">
        <f aca="false">VLOOKUP($D225,CurveTbl,$AH$8)</f>
        <v>#VALUE!</v>
      </c>
      <c r="AZ225" s="93"/>
      <c r="BA225" s="229"/>
      <c r="BB225" s="227" t="e">
        <f aca="false">$H225-$BV225</f>
        <v>#VALUE!</v>
      </c>
      <c r="BC225" s="227" t="e">
        <f aca="false">I225-BW225</f>
        <v>#VALUE!</v>
      </c>
      <c r="BD225" s="93" t="e">
        <f aca="false">N225-BX225</f>
        <v>#VALUE!</v>
      </c>
      <c r="BE225" s="93" t="e">
        <f aca="false">O225-BY225</f>
        <v>#VALUE!</v>
      </c>
      <c r="BF225" s="93" t="e">
        <f aca="false">xSPRDOPT($BW225,$BV225,$CG225,0,$BY225,$BX225,$BZ225,$AJ225,1,4)*$CB225</f>
        <v>#NAME?</v>
      </c>
      <c r="BG225" s="93" t="e">
        <f aca="false">xSPRDOPT($BW225,$BV225,$CG225,0,$BY225,$BX225,$BZ225,$AJ225,1,3)*$CB225</f>
        <v>#NAME?</v>
      </c>
      <c r="BH225" s="93" t="e">
        <f aca="false">IF(OR(BF225&lt;&gt;0,BG225&lt;&gt;0),xSPRDOPT($BW225,$BV225,$CG225,0,$BY225,$BX225,$BZ225,$AJ225,1,12)*$CB225,0)</f>
        <v>#NAME?</v>
      </c>
      <c r="BI225" s="93" t="e">
        <f aca="false">xSPRDOPT($BW225,$BV225,$CG225,2*LN(1+CA225/2),$BY225,$BX225,$BZ225,$AJ225,1,9)</f>
        <v>#NAME?</v>
      </c>
      <c r="BJ225" s="93" t="e">
        <f aca="false">xSPRDOPT($BW225,$BV225,$CG225,0,$BY225,$BX225,$BZ225,$AJ225,1,6)*$CB225</f>
        <v>#NAME?</v>
      </c>
      <c r="BK225" s="93" t="e">
        <f aca="false">xSPRDOPT($BW225,$BV225,$CG225,0,$BY225,$BX225,$BZ225,$AJ225,1,5)*$CB225</f>
        <v>#NAME?</v>
      </c>
      <c r="BL225" s="93" t="e">
        <f aca="false">xSPRDOPT(BW225,BV225,CG225,0,BY225,BX225,BZ225,AJ225,1,2)*CB225</f>
        <v>#NAME?</v>
      </c>
      <c r="BM225" s="93" t="e">
        <f aca="false">xSPRDOPT(BW225,BV225,CG225,0,BY225,BX225,BZ225,AJ225,1,1)*CB225</f>
        <v>#NAME?</v>
      </c>
      <c r="BN225" s="93" t="e">
        <f aca="false">IF(AH225&lt;&gt;0,xSPRDOPT($BW225,$BV225,$CG225,2*LN(1+CA225/2),$BY225,$BX225,$BZ225,$AJ225,1,8)+(AJ225/365.25)*CH225/AH225,0)</f>
        <v>#VALUE!</v>
      </c>
      <c r="BO225" s="93" t="e">
        <f aca="false">xSPRDOPT($BW225,$BV225,$CG225,0,$BY225,$BX225,$BZ225,$AJ225,1,0)</f>
        <v>#NAME?</v>
      </c>
      <c r="BP225" s="93"/>
      <c r="BQ225" s="93"/>
      <c r="BR225" s="93"/>
      <c r="BS225" s="101" t="e">
        <f aca="false">G225*AF225*AH225</f>
        <v>#VALUE!</v>
      </c>
      <c r="BV225" s="230" t="n">
        <v>4.40214035809837</v>
      </c>
      <c r="BW225" s="92" t="n">
        <v>4.4155</v>
      </c>
      <c r="BX225" s="93" t="n">
        <v>0.628251079270582</v>
      </c>
      <c r="BY225" s="93" t="n">
        <v>0.621945092170055</v>
      </c>
      <c r="BZ225" s="93" t="n">
        <v>0.99287864325662</v>
      </c>
      <c r="CA225" s="93" t="n">
        <v>0.068263969545907</v>
      </c>
      <c r="CB225" s="93" t="n">
        <v>0.987217950295506</v>
      </c>
      <c r="CC225" s="227" t="n">
        <v>-0.03</v>
      </c>
      <c r="CD225" s="227" t="n">
        <v>0.06</v>
      </c>
      <c r="CE225" s="227" t="n">
        <v>0.175</v>
      </c>
      <c r="CF225" s="227" t="n">
        <v>-0.0075</v>
      </c>
      <c r="CG225" s="227" t="n">
        <v>0.0192</v>
      </c>
      <c r="CH225" s="227" t="n">
        <v>3.06531173566755</v>
      </c>
      <c r="CI225" s="82" t="n">
        <v>4.248</v>
      </c>
    </row>
    <row r="226" customFormat="false" ht="12.75" hidden="false" customHeight="false" outlineLevel="0" collapsed="false">
      <c r="D226" s="83" t="e">
        <f aca="false">D225+AH225</f>
        <v>#VALUE!</v>
      </c>
      <c r="F226" s="84" t="e">
        <f aca="false">VLOOKUP(AG226,$AL$4:$AS$15,2)</f>
        <v>#VALUE!</v>
      </c>
      <c r="G226" s="84" t="e">
        <f aca="false">F226*$AU226</f>
        <v>#VALUE!</v>
      </c>
      <c r="H226" s="85" t="e">
        <f aca="false">(AL226+AM226+AN226)/(1-(AR226))</f>
        <v>#VALUE!</v>
      </c>
      <c r="I226" s="85" t="e">
        <f aca="false">(AL226+AO226+AP226)</f>
        <v>#VALUE!</v>
      </c>
      <c r="K226" s="85" t="e">
        <f aca="false">MAX(((I226-H226)-AQ226)*AH226*AU226,0)</f>
        <v>#VALUE!</v>
      </c>
      <c r="L226" s="220" t="e">
        <f aca="false">MAX(Q226-K226,0)</f>
        <v>#VALUE!</v>
      </c>
      <c r="M226" s="86"/>
      <c r="N226" s="231" t="e">
        <f aca="false">SQRT(($AX226^2*$AE226+$AW226^2*$AI226)/($AE226+$AI226))</f>
        <v>#VALUE!</v>
      </c>
      <c r="O226" s="231" t="e">
        <f aca="false">SQRT(($AY226^2*$AE226+$AW226^2*$AI226)/($AE226+$AI226))</f>
        <v>#VALUE!</v>
      </c>
      <c r="P226" s="94" t="e">
        <f aca="false">(VLOOKUP(AI226,CorrelationTwo,2)*(AW226^2)*AI226+VLOOKUP(D226,CorrelationOne,$AK$9)*AX226*AY226*AE226)/((AI226+AE226)*O226*N226)</f>
        <v>#VALUE!</v>
      </c>
      <c r="Q226" s="220" t="e">
        <f aca="false">xSPRDOPT(I226,H226,AQ226,0,O226,N226,P226,D226-$G$5,1,0)*AH226*AU226</f>
        <v>#VALUE!</v>
      </c>
      <c r="R226" s="223"/>
      <c r="S226" s="87" t="e">
        <f aca="false">xSPRDOPT(I226,H226,AQ226,AT226,O226,N226,P226,D226-$G$5,1,2)*AF226*F226*AH226</f>
        <v>#VALUE!</v>
      </c>
      <c r="T226" s="87" t="e">
        <f aca="false">xSPRDOPT(I226,H226,AQ226,AT226,O226,N226,P226,D226-$G$5,1,1)*AF226*F226*AH226</f>
        <v>#VALUE!</v>
      </c>
      <c r="U226" s="220"/>
      <c r="V226" s="224" t="e">
        <f aca="false">VLOOKUP($AG226,$AL$4:$AS$15,8)*AH226*AU226</f>
        <v>#VALUE!</v>
      </c>
      <c r="W226" s="224"/>
      <c r="X226" s="225" t="e">
        <f aca="false">((BM226*BC226)+(BL226*BB226))*AH226*F226</f>
        <v>#VALUE!</v>
      </c>
      <c r="Y226" s="225" t="e">
        <f aca="false">($F226*$AH226)*((($BG226/2)*($BC226)^2)+(($BF226/2)*($BB226)^2)+($BH226*$BC226*$BB226))</f>
        <v>#VALUE!</v>
      </c>
      <c r="Z226" s="225" t="e">
        <f aca="false">($BI226*$F226*$AH226*($G$5-$BV$5))/365.25</f>
        <v>#VALUE!</v>
      </c>
      <c r="AA226" s="225" t="e">
        <f aca="false">(($BK226*$BE226)+($BJ226*$BD226))*$F226*$AH226*$AF226</f>
        <v>#VALUE!</v>
      </c>
      <c r="AB226" s="225" t="e">
        <f aca="false">BN226*(AT226-CA226)*F226*AH226</f>
        <v>#VALUE!</v>
      </c>
      <c r="AC226" s="225" t="e">
        <f aca="false">BO226*CB226*F226*AH226*CA226*($G$5-$BV$5)/365.25</f>
        <v>#NAME?</v>
      </c>
      <c r="AE226" s="101" t="n">
        <v>15</v>
      </c>
      <c r="AF226" s="101" t="e">
        <f aca="false">IF(AND(D226&gt;=$G$7,D226&lt;=$G$8),1,0)</f>
        <v>#VALUE!</v>
      </c>
      <c r="AG226" s="101" t="e">
        <f aca="false">MONTH(D226)</f>
        <v>#VALUE!</v>
      </c>
      <c r="AH226" s="101" t="e">
        <f aca="false">(EOMONTH(D226,0)-EOMONTH(D226-DAY(D226),0))*AF226</f>
        <v>#VALUE!</v>
      </c>
      <c r="AI226" s="101" t="e">
        <f aca="false">AI225+AH225</f>
        <v>#VALUE!</v>
      </c>
      <c r="AJ226" s="101" t="e">
        <f aca="false">D226-$BV$5</f>
        <v>#VALUE!</v>
      </c>
      <c r="AK226" s="226" t="e">
        <f aca="false">((AL226+AM226+AN226)/(1-0.03))-(AL226+AM226+AN226)</f>
        <v>#VALUE!</v>
      </c>
      <c r="AL226" s="92" t="e">
        <f aca="false">VLOOKUP($D226,CurveTbl,$AK$4)</f>
        <v>#VALUE!</v>
      </c>
      <c r="AM226" s="227" t="e">
        <f aca="false">VLOOKUP($D226,CurveTbl,$AH$3)</f>
        <v>#VALUE!</v>
      </c>
      <c r="AN226" s="227" t="e">
        <f aca="false">VLOOKUP($D226,CurveTbl,$AH$4)+VLOOKUP($AG226,$AL$3:$AS$15,6)</f>
        <v>#VALUE!</v>
      </c>
      <c r="AO226" s="228" t="e">
        <f aca="false">VLOOKUP($D226,CurveTbl,$AH$5)</f>
        <v>#VALUE!</v>
      </c>
      <c r="AP226" s="227" t="e">
        <f aca="false">VLOOKUP($D226,CurveTbl,$AH$6)+VLOOKUP($AG226,$AL$3:$AS$15,7)</f>
        <v>#VALUE!</v>
      </c>
      <c r="AQ226" s="92" t="e">
        <f aca="false">VLOOKUP($AG226,$AL$4:$AS$15,3)+VLOOKUP($AG226,$AL$4:$AS$15,5)+($AH$10*VLOOKUP(D226,GRITable,2))</f>
        <v>#VALUE!</v>
      </c>
      <c r="AR226" s="93" t="e">
        <f aca="false">VLOOKUP($AG226,$AL$4:$AS$15,4)</f>
        <v>#VALUE!</v>
      </c>
      <c r="AS226" s="92" t="e">
        <f aca="false">(AL226+AM226+AN226)*AR226/(1-AR226)</f>
        <v>#VALUE!</v>
      </c>
      <c r="AT226" s="93" t="e">
        <f aca="false">VLOOKUP(D226,CurveTbl,$AK$6)</f>
        <v>#VALUE!</v>
      </c>
      <c r="AU226" s="93" t="e">
        <f aca="false">(1+$AT226/2)^(-2*($D226-$G$5)/365.25)*$AF226</f>
        <v>#VALUE!</v>
      </c>
      <c r="AV226" s="91" t="e">
        <f aca="false">ROUND(G226*AR226,0)</f>
        <v>#VALUE!</v>
      </c>
      <c r="AW226" s="93" t="e">
        <f aca="false">VLOOKUP($D226,CurveTbl,$AK$8)</f>
        <v>#VALUE!</v>
      </c>
      <c r="AX226" s="93" t="e">
        <f aca="false">VLOOKUP($D226,CurveTbl,$AH$7)</f>
        <v>#VALUE!</v>
      </c>
      <c r="AY226" s="93" t="e">
        <f aca="false">VLOOKUP($D226,CurveTbl,$AH$8)</f>
        <v>#VALUE!</v>
      </c>
      <c r="AZ226" s="93"/>
      <c r="BA226" s="229"/>
      <c r="BB226" s="227" t="e">
        <f aca="false">$H226-$BV226</f>
        <v>#VALUE!</v>
      </c>
      <c r="BC226" s="227" t="e">
        <f aca="false">I226-BW226</f>
        <v>#VALUE!</v>
      </c>
      <c r="BD226" s="93" t="e">
        <f aca="false">N226-BX226</f>
        <v>#VALUE!</v>
      </c>
      <c r="BE226" s="93" t="e">
        <f aca="false">O226-BY226</f>
        <v>#VALUE!</v>
      </c>
      <c r="BF226" s="93" t="e">
        <f aca="false">xSPRDOPT($BW226,$BV226,$CG226,0,$BY226,$BX226,$BZ226,$AJ226,1,4)*$CB226</f>
        <v>#NAME?</v>
      </c>
      <c r="BG226" s="93" t="e">
        <f aca="false">xSPRDOPT($BW226,$BV226,$CG226,0,$BY226,$BX226,$BZ226,$AJ226,1,3)*$CB226</f>
        <v>#NAME?</v>
      </c>
      <c r="BH226" s="93" t="e">
        <f aca="false">IF(OR(BF226&lt;&gt;0,BG226&lt;&gt;0),xSPRDOPT($BW226,$BV226,$CG226,0,$BY226,$BX226,$BZ226,$AJ226,1,12)*$CB226,0)</f>
        <v>#NAME?</v>
      </c>
      <c r="BI226" s="93" t="e">
        <f aca="false">xSPRDOPT($BW226,$BV226,$CG226,2*LN(1+CA226/2),$BY226,$BX226,$BZ226,$AJ226,1,9)</f>
        <v>#NAME?</v>
      </c>
      <c r="BJ226" s="93" t="e">
        <f aca="false">xSPRDOPT($BW226,$BV226,$CG226,0,$BY226,$BX226,$BZ226,$AJ226,1,6)*$CB226</f>
        <v>#NAME?</v>
      </c>
      <c r="BK226" s="93" t="e">
        <f aca="false">xSPRDOPT($BW226,$BV226,$CG226,0,$BY226,$BX226,$BZ226,$AJ226,1,5)*$CB226</f>
        <v>#NAME?</v>
      </c>
      <c r="BL226" s="93" t="e">
        <f aca="false">xSPRDOPT(BW226,BV226,CG226,0,BY226,BX226,BZ226,AJ226,1,2)*CB226</f>
        <v>#NAME?</v>
      </c>
      <c r="BM226" s="93" t="e">
        <f aca="false">xSPRDOPT(BW226,BV226,CG226,0,BY226,BX226,BZ226,AJ226,1,1)*CB226</f>
        <v>#NAME?</v>
      </c>
      <c r="BN226" s="93" t="e">
        <f aca="false">IF(AH226&lt;&gt;0,xSPRDOPT($BW226,$BV226,$CG226,2*LN(1+CA226/2),$BY226,$BX226,$BZ226,$AJ226,1,8)+(AJ226/365.25)*CH226/AH226,0)</f>
        <v>#VALUE!</v>
      </c>
      <c r="BO226" s="93" t="e">
        <f aca="false">xSPRDOPT($BW226,$BV226,$CG226,0,$BY226,$BX226,$BZ226,$AJ226,1,0)</f>
        <v>#NAME?</v>
      </c>
      <c r="BP226" s="93"/>
      <c r="BQ226" s="93"/>
      <c r="BR226" s="93"/>
      <c r="BS226" s="101" t="e">
        <f aca="false">G226*AF226*AH226</f>
        <v>#VALUE!</v>
      </c>
      <c r="BV226" s="230" t="n">
        <v>4.40214035809837</v>
      </c>
      <c r="BW226" s="92" t="n">
        <v>4.4155</v>
      </c>
      <c r="BX226" s="93" t="n">
        <v>0.628251079270582</v>
      </c>
      <c r="BY226" s="93" t="n">
        <v>0.621945092170055</v>
      </c>
      <c r="BZ226" s="93" t="n">
        <v>0.99287864325662</v>
      </c>
      <c r="CA226" s="93" t="n">
        <v>0.068263969545907</v>
      </c>
      <c r="CB226" s="93" t="n">
        <v>0.987217950295506</v>
      </c>
      <c r="CC226" s="227" t="n">
        <v>-0.03</v>
      </c>
      <c r="CD226" s="227" t="n">
        <v>0.06</v>
      </c>
      <c r="CE226" s="227" t="n">
        <v>0.175</v>
      </c>
      <c r="CF226" s="227" t="n">
        <v>-0.0075</v>
      </c>
      <c r="CG226" s="227" t="n">
        <v>0.0192</v>
      </c>
      <c r="CH226" s="227" t="n">
        <v>3.06531173566755</v>
      </c>
      <c r="CI226" s="82" t="n">
        <v>4.248</v>
      </c>
    </row>
    <row r="227" customFormat="false" ht="12.75" hidden="false" customHeight="false" outlineLevel="0" collapsed="false">
      <c r="D227" s="83" t="e">
        <f aca="false">D226+AH226</f>
        <v>#VALUE!</v>
      </c>
      <c r="F227" s="84" t="e">
        <f aca="false">VLOOKUP(AG227,$AL$4:$AS$15,2)</f>
        <v>#VALUE!</v>
      </c>
      <c r="G227" s="84" t="e">
        <f aca="false">F227*$AU227</f>
        <v>#VALUE!</v>
      </c>
      <c r="H227" s="85" t="e">
        <f aca="false">(AL227+AM227+AN227)/(1-(AR227))</f>
        <v>#VALUE!</v>
      </c>
      <c r="I227" s="85" t="e">
        <f aca="false">(AL227+AO227+AP227)</f>
        <v>#VALUE!</v>
      </c>
      <c r="K227" s="85" t="e">
        <f aca="false">MAX(((I227-H227)-AQ227)*AH227*AU227,0)</f>
        <v>#VALUE!</v>
      </c>
      <c r="L227" s="220" t="e">
        <f aca="false">MAX(Q227-K227,0)</f>
        <v>#VALUE!</v>
      </c>
      <c r="M227" s="86"/>
      <c r="N227" s="231" t="e">
        <f aca="false">SQRT(($AX227^2*$AE227+$AW227^2*$AI227)/($AE227+$AI227))</f>
        <v>#VALUE!</v>
      </c>
      <c r="O227" s="231" t="e">
        <f aca="false">SQRT(($AY227^2*$AE227+$AW227^2*$AI227)/($AE227+$AI227))</f>
        <v>#VALUE!</v>
      </c>
      <c r="P227" s="94" t="e">
        <f aca="false">(VLOOKUP(AI227,CorrelationTwo,2)*(AW227^2)*AI227+VLOOKUP(D227,CorrelationOne,$AK$9)*AX227*AY227*AE227)/((AI227+AE227)*O227*N227)</f>
        <v>#VALUE!</v>
      </c>
      <c r="Q227" s="220" t="e">
        <f aca="false">xSPRDOPT(I227,H227,AQ227,0,O227,N227,P227,D227-$G$5,1,0)*AH227*AU227</f>
        <v>#VALUE!</v>
      </c>
      <c r="R227" s="223"/>
      <c r="S227" s="87" t="e">
        <f aca="false">xSPRDOPT(I227,H227,AQ227,AT227,O227,N227,P227,D227-$G$5,1,2)*AF227*F227*AH227</f>
        <v>#VALUE!</v>
      </c>
      <c r="T227" s="87" t="e">
        <f aca="false">xSPRDOPT(I227,H227,AQ227,AT227,O227,N227,P227,D227-$G$5,1,1)*AF227*F227*AH227</f>
        <v>#VALUE!</v>
      </c>
      <c r="U227" s="220"/>
      <c r="V227" s="224" t="e">
        <f aca="false">VLOOKUP($AG227,$AL$4:$AS$15,8)*AH227*AU227</f>
        <v>#VALUE!</v>
      </c>
      <c r="W227" s="224"/>
      <c r="X227" s="225" t="e">
        <f aca="false">((BM227*BC227)+(BL227*BB227))*AH227*F227</f>
        <v>#VALUE!</v>
      </c>
      <c r="Y227" s="225" t="e">
        <f aca="false">($F227*$AH227)*((($BG227/2)*($BC227)^2)+(($BF227/2)*($BB227)^2)+($BH227*$BC227*$BB227))</f>
        <v>#VALUE!</v>
      </c>
      <c r="Z227" s="225" t="e">
        <f aca="false">($BI227*$F227*$AH227*($G$5-$BV$5))/365.25</f>
        <v>#VALUE!</v>
      </c>
      <c r="AA227" s="225" t="e">
        <f aca="false">(($BK227*$BE227)+($BJ227*$BD227))*$F227*$AH227*$AF227</f>
        <v>#VALUE!</v>
      </c>
      <c r="AB227" s="225" t="e">
        <f aca="false">BN227*(AT227-CA227)*F227*AH227</f>
        <v>#VALUE!</v>
      </c>
      <c r="AC227" s="225" t="e">
        <f aca="false">BO227*CB227*F227*AH227*CA227*($G$5-$BV$5)/365.25</f>
        <v>#NAME?</v>
      </c>
      <c r="AE227" s="101" t="n">
        <v>15</v>
      </c>
      <c r="AF227" s="101" t="e">
        <f aca="false">IF(AND(D227&gt;=$G$7,D227&lt;=$G$8),1,0)</f>
        <v>#VALUE!</v>
      </c>
      <c r="AG227" s="101" t="e">
        <f aca="false">MONTH(D227)</f>
        <v>#VALUE!</v>
      </c>
      <c r="AH227" s="101" t="e">
        <f aca="false">(EOMONTH(D227,0)-EOMONTH(D227-DAY(D227),0))*AF227</f>
        <v>#VALUE!</v>
      </c>
      <c r="AI227" s="101" t="e">
        <f aca="false">AI226+AH226</f>
        <v>#VALUE!</v>
      </c>
      <c r="AJ227" s="101" t="e">
        <f aca="false">D227-$BV$5</f>
        <v>#VALUE!</v>
      </c>
      <c r="AK227" s="226" t="e">
        <f aca="false">((AL227+AM227+AN227)/(1-0.03))-(AL227+AM227+AN227)</f>
        <v>#VALUE!</v>
      </c>
      <c r="AL227" s="92" t="e">
        <f aca="false">VLOOKUP($D227,CurveTbl,$AK$4)</f>
        <v>#VALUE!</v>
      </c>
      <c r="AM227" s="227" t="e">
        <f aca="false">VLOOKUP($D227,CurveTbl,$AH$3)</f>
        <v>#VALUE!</v>
      </c>
      <c r="AN227" s="227" t="e">
        <f aca="false">VLOOKUP($D227,CurveTbl,$AH$4)+VLOOKUP($AG227,$AL$3:$AS$15,6)</f>
        <v>#VALUE!</v>
      </c>
      <c r="AO227" s="228" t="e">
        <f aca="false">VLOOKUP($D227,CurveTbl,$AH$5)</f>
        <v>#VALUE!</v>
      </c>
      <c r="AP227" s="227" t="e">
        <f aca="false">VLOOKUP($D227,CurveTbl,$AH$6)+VLOOKUP($AG227,$AL$3:$AS$15,7)</f>
        <v>#VALUE!</v>
      </c>
      <c r="AQ227" s="92" t="e">
        <f aca="false">VLOOKUP($AG227,$AL$4:$AS$15,3)+VLOOKUP($AG227,$AL$4:$AS$15,5)+($AH$10*VLOOKUP(D227,GRITable,2))</f>
        <v>#VALUE!</v>
      </c>
      <c r="AR227" s="93" t="e">
        <f aca="false">VLOOKUP($AG227,$AL$4:$AS$15,4)</f>
        <v>#VALUE!</v>
      </c>
      <c r="AS227" s="92" t="e">
        <f aca="false">(AL227+AM227+AN227)*AR227/(1-AR227)</f>
        <v>#VALUE!</v>
      </c>
      <c r="AT227" s="93" t="e">
        <f aca="false">VLOOKUP(D227,CurveTbl,$AK$6)</f>
        <v>#VALUE!</v>
      </c>
      <c r="AU227" s="93" t="e">
        <f aca="false">(1+$AT227/2)^(-2*($D227-$G$5)/365.25)*$AF227</f>
        <v>#VALUE!</v>
      </c>
      <c r="AV227" s="91" t="e">
        <f aca="false">ROUND(G227*AR227,0)</f>
        <v>#VALUE!</v>
      </c>
      <c r="AW227" s="93" t="e">
        <f aca="false">VLOOKUP($D227,CurveTbl,$AK$8)</f>
        <v>#VALUE!</v>
      </c>
      <c r="AX227" s="93" t="e">
        <f aca="false">VLOOKUP($D227,CurveTbl,$AH$7)</f>
        <v>#VALUE!</v>
      </c>
      <c r="AY227" s="93" t="e">
        <f aca="false">VLOOKUP($D227,CurveTbl,$AH$8)</f>
        <v>#VALUE!</v>
      </c>
      <c r="AZ227" s="93"/>
      <c r="BA227" s="229"/>
      <c r="BB227" s="227" t="e">
        <f aca="false">$H227-$BV227</f>
        <v>#VALUE!</v>
      </c>
      <c r="BC227" s="227" t="e">
        <f aca="false">I227-BW227</f>
        <v>#VALUE!</v>
      </c>
      <c r="BD227" s="93" t="e">
        <f aca="false">N227-BX227</f>
        <v>#VALUE!</v>
      </c>
      <c r="BE227" s="93" t="e">
        <f aca="false">O227-BY227</f>
        <v>#VALUE!</v>
      </c>
      <c r="BF227" s="93" t="e">
        <f aca="false">xSPRDOPT($BW227,$BV227,$CG227,0,$BY227,$BX227,$BZ227,$AJ227,1,4)*$CB227</f>
        <v>#NAME?</v>
      </c>
      <c r="BG227" s="93" t="e">
        <f aca="false">xSPRDOPT($BW227,$BV227,$CG227,0,$BY227,$BX227,$BZ227,$AJ227,1,3)*$CB227</f>
        <v>#NAME?</v>
      </c>
      <c r="BH227" s="93" t="e">
        <f aca="false">IF(OR(BF227&lt;&gt;0,BG227&lt;&gt;0),xSPRDOPT($BW227,$BV227,$CG227,0,$BY227,$BX227,$BZ227,$AJ227,1,12)*$CB227,0)</f>
        <v>#NAME?</v>
      </c>
      <c r="BI227" s="93" t="e">
        <f aca="false">xSPRDOPT($BW227,$BV227,$CG227,2*LN(1+CA227/2),$BY227,$BX227,$BZ227,$AJ227,1,9)</f>
        <v>#NAME?</v>
      </c>
      <c r="BJ227" s="93" t="e">
        <f aca="false">xSPRDOPT($BW227,$BV227,$CG227,0,$BY227,$BX227,$BZ227,$AJ227,1,6)*$CB227</f>
        <v>#NAME?</v>
      </c>
      <c r="BK227" s="93" t="e">
        <f aca="false">xSPRDOPT($BW227,$BV227,$CG227,0,$BY227,$BX227,$BZ227,$AJ227,1,5)*$CB227</f>
        <v>#NAME?</v>
      </c>
      <c r="BL227" s="93" t="e">
        <f aca="false">xSPRDOPT(BW227,BV227,CG227,0,BY227,BX227,BZ227,AJ227,1,2)*CB227</f>
        <v>#NAME?</v>
      </c>
      <c r="BM227" s="93" t="e">
        <f aca="false">xSPRDOPT(BW227,BV227,CG227,0,BY227,BX227,BZ227,AJ227,1,1)*CB227</f>
        <v>#NAME?</v>
      </c>
      <c r="BN227" s="93" t="e">
        <f aca="false">IF(AH227&lt;&gt;0,xSPRDOPT($BW227,$BV227,$CG227,2*LN(1+CA227/2),$BY227,$BX227,$BZ227,$AJ227,1,8)+(AJ227/365.25)*CH227/AH227,0)</f>
        <v>#VALUE!</v>
      </c>
      <c r="BO227" s="93" t="e">
        <f aca="false">xSPRDOPT($BW227,$BV227,$CG227,0,$BY227,$BX227,$BZ227,$AJ227,1,0)</f>
        <v>#NAME?</v>
      </c>
      <c r="BP227" s="93"/>
      <c r="BQ227" s="93"/>
      <c r="BR227" s="93"/>
      <c r="BS227" s="101" t="e">
        <f aca="false">G227*AF227*AH227</f>
        <v>#VALUE!</v>
      </c>
      <c r="BV227" s="230" t="n">
        <v>4.40214035809837</v>
      </c>
      <c r="BW227" s="92" t="n">
        <v>4.4155</v>
      </c>
      <c r="BX227" s="93" t="n">
        <v>0.628251079270582</v>
      </c>
      <c r="BY227" s="93" t="n">
        <v>0.621945092170055</v>
      </c>
      <c r="BZ227" s="93" t="n">
        <v>0.99287864325662</v>
      </c>
      <c r="CA227" s="93" t="n">
        <v>0.068263969545907</v>
      </c>
      <c r="CB227" s="93" t="n">
        <v>0.987217950295506</v>
      </c>
      <c r="CC227" s="227" t="n">
        <v>-0.03</v>
      </c>
      <c r="CD227" s="227" t="n">
        <v>0.06</v>
      </c>
      <c r="CE227" s="227" t="n">
        <v>0.175</v>
      </c>
      <c r="CF227" s="227" t="n">
        <v>-0.0075</v>
      </c>
      <c r="CG227" s="227" t="n">
        <v>0.0192</v>
      </c>
      <c r="CH227" s="227" t="n">
        <v>3.06531173566755</v>
      </c>
      <c r="CI227" s="82" t="n">
        <v>4.248</v>
      </c>
    </row>
    <row r="228" customFormat="false" ht="12.75" hidden="false" customHeight="false" outlineLevel="0" collapsed="false">
      <c r="D228" s="83" t="e">
        <f aca="false">D227+AH227</f>
        <v>#VALUE!</v>
      </c>
      <c r="F228" s="84" t="e">
        <f aca="false">VLOOKUP(AG228,$AL$4:$AS$15,2)</f>
        <v>#VALUE!</v>
      </c>
      <c r="G228" s="84" t="e">
        <f aca="false">F228*$AU228</f>
        <v>#VALUE!</v>
      </c>
      <c r="H228" s="85" t="e">
        <f aca="false">(AL228+AM228+AN228)/(1-(AR228))</f>
        <v>#VALUE!</v>
      </c>
      <c r="I228" s="85" t="e">
        <f aca="false">(AL228+AO228+AP228)</f>
        <v>#VALUE!</v>
      </c>
      <c r="K228" s="85" t="e">
        <f aca="false">MAX(((I228-H228)-AQ228)*AH228*AU228,0)</f>
        <v>#VALUE!</v>
      </c>
      <c r="L228" s="220" t="e">
        <f aca="false">MAX(Q228-K228,0)</f>
        <v>#VALUE!</v>
      </c>
      <c r="M228" s="86"/>
      <c r="N228" s="231" t="e">
        <f aca="false">SQRT(($AX228^2*$AE228+$AW228^2*$AI228)/($AE228+$AI228))</f>
        <v>#VALUE!</v>
      </c>
      <c r="O228" s="231" t="e">
        <f aca="false">SQRT(($AY228^2*$AE228+$AW228^2*$AI228)/($AE228+$AI228))</f>
        <v>#VALUE!</v>
      </c>
      <c r="P228" s="94" t="e">
        <f aca="false">(VLOOKUP(AI228,CorrelationTwo,2)*(AW228^2)*AI228+VLOOKUP(D228,CorrelationOne,$AK$9)*AX228*AY228*AE228)/((AI228+AE228)*O228*N228)</f>
        <v>#VALUE!</v>
      </c>
      <c r="Q228" s="220" t="e">
        <f aca="false">xSPRDOPT(I228,H228,AQ228,0,O228,N228,P228,D228-$G$5,1,0)*AH228*AU228</f>
        <v>#VALUE!</v>
      </c>
      <c r="R228" s="223"/>
      <c r="S228" s="87" t="e">
        <f aca="false">xSPRDOPT(I228,H228,AQ228,AT228,O228,N228,P228,D228-$G$5,1,2)*AF228*F228*AH228</f>
        <v>#VALUE!</v>
      </c>
      <c r="T228" s="87" t="e">
        <f aca="false">xSPRDOPT(I228,H228,AQ228,AT228,O228,N228,P228,D228-$G$5,1,1)*AF228*F228*AH228</f>
        <v>#VALUE!</v>
      </c>
      <c r="U228" s="220"/>
      <c r="V228" s="224" t="e">
        <f aca="false">VLOOKUP($AG228,$AL$4:$AS$15,8)*AH228*AU228</f>
        <v>#VALUE!</v>
      </c>
      <c r="W228" s="224"/>
      <c r="X228" s="225" t="e">
        <f aca="false">((BM228*BC228)+(BL228*BB228))*AH228*F228</f>
        <v>#VALUE!</v>
      </c>
      <c r="Y228" s="225" t="e">
        <f aca="false">($F228*$AH228)*((($BG228/2)*($BC228)^2)+(($BF228/2)*($BB228)^2)+($BH228*$BC228*$BB228))</f>
        <v>#VALUE!</v>
      </c>
      <c r="Z228" s="225" t="e">
        <f aca="false">($BI228*$F228*$AH228*($G$5-$BV$5))/365.25</f>
        <v>#VALUE!</v>
      </c>
      <c r="AA228" s="225" t="e">
        <f aca="false">(($BK228*$BE228)+($BJ228*$BD228))*$F228*$AH228*$AF228</f>
        <v>#VALUE!</v>
      </c>
      <c r="AB228" s="225" t="e">
        <f aca="false">BN228*(AT228-CA228)*F228*AH228</f>
        <v>#VALUE!</v>
      </c>
      <c r="AC228" s="225" t="e">
        <f aca="false">BO228*CB228*F228*AH228*CA228*($G$5-$BV$5)/365.25</f>
        <v>#NAME?</v>
      </c>
      <c r="AE228" s="101" t="n">
        <v>15</v>
      </c>
      <c r="AF228" s="101" t="e">
        <f aca="false">IF(AND(D228&gt;=$G$7,D228&lt;=$G$8),1,0)</f>
        <v>#VALUE!</v>
      </c>
      <c r="AG228" s="101" t="e">
        <f aca="false">MONTH(D228)</f>
        <v>#VALUE!</v>
      </c>
      <c r="AH228" s="101" t="e">
        <f aca="false">(EOMONTH(D228,0)-EOMONTH(D228-DAY(D228),0))*AF228</f>
        <v>#VALUE!</v>
      </c>
      <c r="AI228" s="101" t="e">
        <f aca="false">AI227+AH227</f>
        <v>#VALUE!</v>
      </c>
      <c r="AJ228" s="101" t="e">
        <f aca="false">D228-$BV$5</f>
        <v>#VALUE!</v>
      </c>
      <c r="AK228" s="226" t="e">
        <f aca="false">((AL228+AM228+AN228)/(1-0.03))-(AL228+AM228+AN228)</f>
        <v>#VALUE!</v>
      </c>
      <c r="AL228" s="92" t="e">
        <f aca="false">VLOOKUP($D228,CurveTbl,$AK$4)</f>
        <v>#VALUE!</v>
      </c>
      <c r="AM228" s="227" t="e">
        <f aca="false">VLOOKUP($D228,CurveTbl,$AH$3)</f>
        <v>#VALUE!</v>
      </c>
      <c r="AN228" s="227" t="e">
        <f aca="false">VLOOKUP($D228,CurveTbl,$AH$4)+VLOOKUP($AG228,$AL$3:$AS$15,6)</f>
        <v>#VALUE!</v>
      </c>
      <c r="AO228" s="228" t="e">
        <f aca="false">VLOOKUP($D228,CurveTbl,$AH$5)</f>
        <v>#VALUE!</v>
      </c>
      <c r="AP228" s="227" t="e">
        <f aca="false">VLOOKUP($D228,CurveTbl,$AH$6)+VLOOKUP($AG228,$AL$3:$AS$15,7)</f>
        <v>#VALUE!</v>
      </c>
      <c r="AQ228" s="92" t="e">
        <f aca="false">VLOOKUP($AG228,$AL$4:$AS$15,3)+VLOOKUP($AG228,$AL$4:$AS$15,5)+($AH$10*VLOOKUP(D228,GRITable,2))</f>
        <v>#VALUE!</v>
      </c>
      <c r="AR228" s="93" t="e">
        <f aca="false">VLOOKUP($AG228,$AL$4:$AS$15,4)</f>
        <v>#VALUE!</v>
      </c>
      <c r="AS228" s="92" t="e">
        <f aca="false">(AL228+AM228+AN228)*AR228/(1-AR228)</f>
        <v>#VALUE!</v>
      </c>
      <c r="AT228" s="93" t="e">
        <f aca="false">VLOOKUP(D228,CurveTbl,$AK$6)</f>
        <v>#VALUE!</v>
      </c>
      <c r="AU228" s="93" t="e">
        <f aca="false">(1+$AT228/2)^(-2*($D228-$G$5)/365.25)*$AF228</f>
        <v>#VALUE!</v>
      </c>
      <c r="AV228" s="91" t="e">
        <f aca="false">ROUND(G228*AR228,0)</f>
        <v>#VALUE!</v>
      </c>
      <c r="AW228" s="93" t="e">
        <f aca="false">VLOOKUP($D228,CurveTbl,$AK$8)</f>
        <v>#VALUE!</v>
      </c>
      <c r="AX228" s="93" t="e">
        <f aca="false">VLOOKUP($D228,CurveTbl,$AH$7)</f>
        <v>#VALUE!</v>
      </c>
      <c r="AY228" s="93" t="e">
        <f aca="false">VLOOKUP($D228,CurveTbl,$AH$8)</f>
        <v>#VALUE!</v>
      </c>
      <c r="AZ228" s="93"/>
      <c r="BA228" s="229"/>
      <c r="BB228" s="227" t="e">
        <f aca="false">$H228-$BV228</f>
        <v>#VALUE!</v>
      </c>
      <c r="BC228" s="227" t="e">
        <f aca="false">I228-BW228</f>
        <v>#VALUE!</v>
      </c>
      <c r="BD228" s="93" t="e">
        <f aca="false">N228-BX228</f>
        <v>#VALUE!</v>
      </c>
      <c r="BE228" s="93" t="e">
        <f aca="false">O228-BY228</f>
        <v>#VALUE!</v>
      </c>
      <c r="BF228" s="93" t="e">
        <f aca="false">xSPRDOPT($BW228,$BV228,$CG228,0,$BY228,$BX228,$BZ228,$AJ228,1,4)*$CB228</f>
        <v>#NAME?</v>
      </c>
      <c r="BG228" s="93" t="e">
        <f aca="false">xSPRDOPT($BW228,$BV228,$CG228,0,$BY228,$BX228,$BZ228,$AJ228,1,3)*$CB228</f>
        <v>#NAME?</v>
      </c>
      <c r="BH228" s="93" t="e">
        <f aca="false">IF(OR(BF228&lt;&gt;0,BG228&lt;&gt;0),xSPRDOPT($BW228,$BV228,$CG228,0,$BY228,$BX228,$BZ228,$AJ228,1,12)*$CB228,0)</f>
        <v>#NAME?</v>
      </c>
      <c r="BI228" s="93" t="e">
        <f aca="false">xSPRDOPT($BW228,$BV228,$CG228,2*LN(1+CA228/2),$BY228,$BX228,$BZ228,$AJ228,1,9)</f>
        <v>#NAME?</v>
      </c>
      <c r="BJ228" s="93" t="e">
        <f aca="false">xSPRDOPT($BW228,$BV228,$CG228,0,$BY228,$BX228,$BZ228,$AJ228,1,6)*$CB228</f>
        <v>#NAME?</v>
      </c>
      <c r="BK228" s="93" t="e">
        <f aca="false">xSPRDOPT($BW228,$BV228,$CG228,0,$BY228,$BX228,$BZ228,$AJ228,1,5)*$CB228</f>
        <v>#NAME?</v>
      </c>
      <c r="BL228" s="93" t="e">
        <f aca="false">xSPRDOPT(BW228,BV228,CG228,0,BY228,BX228,BZ228,AJ228,1,2)*CB228</f>
        <v>#NAME?</v>
      </c>
      <c r="BM228" s="93" t="e">
        <f aca="false">xSPRDOPT(BW228,BV228,CG228,0,BY228,BX228,BZ228,AJ228,1,1)*CB228</f>
        <v>#NAME?</v>
      </c>
      <c r="BN228" s="93" t="e">
        <f aca="false">IF(AH228&lt;&gt;0,xSPRDOPT($BW228,$BV228,$CG228,2*LN(1+CA228/2),$BY228,$BX228,$BZ228,$AJ228,1,8)+(AJ228/365.25)*CH228/AH228,0)</f>
        <v>#VALUE!</v>
      </c>
      <c r="BO228" s="93" t="e">
        <f aca="false">xSPRDOPT($BW228,$BV228,$CG228,0,$BY228,$BX228,$BZ228,$AJ228,1,0)</f>
        <v>#NAME?</v>
      </c>
      <c r="BP228" s="93"/>
      <c r="BQ228" s="93"/>
      <c r="BR228" s="93"/>
      <c r="BS228" s="101" t="e">
        <f aca="false">G228*AF228*AH228</f>
        <v>#VALUE!</v>
      </c>
      <c r="BV228" s="230" t="n">
        <v>4.40214035809837</v>
      </c>
      <c r="BW228" s="92" t="n">
        <v>4.4155</v>
      </c>
      <c r="BX228" s="93" t="n">
        <v>0.628251079270582</v>
      </c>
      <c r="BY228" s="93" t="n">
        <v>0.621945092170055</v>
      </c>
      <c r="BZ228" s="93" t="n">
        <v>0.99287864325662</v>
      </c>
      <c r="CA228" s="93" t="n">
        <v>0.068263969545907</v>
      </c>
      <c r="CB228" s="93" t="n">
        <v>0.987217950295506</v>
      </c>
      <c r="CC228" s="227" t="n">
        <v>-0.03</v>
      </c>
      <c r="CD228" s="227" t="n">
        <v>0.06</v>
      </c>
      <c r="CE228" s="227" t="n">
        <v>0.175</v>
      </c>
      <c r="CF228" s="227" t="n">
        <v>-0.0075</v>
      </c>
      <c r="CG228" s="227" t="n">
        <v>0.0192</v>
      </c>
      <c r="CH228" s="227" t="n">
        <v>3.06531173566755</v>
      </c>
      <c r="CI228" s="82" t="n">
        <v>4.248</v>
      </c>
    </row>
    <row r="229" customFormat="false" ht="12.75" hidden="false" customHeight="false" outlineLevel="0" collapsed="false">
      <c r="D229" s="83" t="e">
        <f aca="false">D228+AH228</f>
        <v>#VALUE!</v>
      </c>
      <c r="F229" s="84" t="e">
        <f aca="false">VLOOKUP(AG229,$AL$4:$AS$15,2)</f>
        <v>#VALUE!</v>
      </c>
      <c r="G229" s="84" t="e">
        <f aca="false">F229*$AU229</f>
        <v>#VALUE!</v>
      </c>
      <c r="H229" s="85" t="e">
        <f aca="false">(AL229+AM229+AN229)/(1-(AR229))</f>
        <v>#VALUE!</v>
      </c>
      <c r="I229" s="85" t="e">
        <f aca="false">(AL229+AO229+AP229)</f>
        <v>#VALUE!</v>
      </c>
      <c r="K229" s="85" t="e">
        <f aca="false">MAX(((I229-H229)-AQ229)*AH229*AU229,0)</f>
        <v>#VALUE!</v>
      </c>
      <c r="L229" s="220" t="e">
        <f aca="false">MAX(Q229-K229,0)</f>
        <v>#VALUE!</v>
      </c>
      <c r="M229" s="86"/>
      <c r="N229" s="231" t="e">
        <f aca="false">SQRT(($AX229^2*$AE229+$AW229^2*$AI229)/($AE229+$AI229))</f>
        <v>#VALUE!</v>
      </c>
      <c r="O229" s="231" t="e">
        <f aca="false">SQRT(($AY229^2*$AE229+$AW229^2*$AI229)/($AE229+$AI229))</f>
        <v>#VALUE!</v>
      </c>
      <c r="P229" s="94" t="e">
        <f aca="false">(VLOOKUP(AI229,CorrelationTwo,2)*(AW229^2)*AI229+VLOOKUP(D229,CorrelationOne,$AK$9)*AX229*AY229*AE229)/((AI229+AE229)*O229*N229)</f>
        <v>#VALUE!</v>
      </c>
      <c r="Q229" s="220" t="e">
        <f aca="false">xSPRDOPT(I229,H229,AQ229,0,O229,N229,P229,D229-$G$5,1,0)*AH229*AU229</f>
        <v>#VALUE!</v>
      </c>
      <c r="R229" s="223"/>
      <c r="S229" s="87" t="e">
        <f aca="false">xSPRDOPT(I229,H229,AQ229,AT229,O229,N229,P229,D229-$G$5,1,2)*AF229*F229*AH229</f>
        <v>#VALUE!</v>
      </c>
      <c r="T229" s="87" t="e">
        <f aca="false">xSPRDOPT(I229,H229,AQ229,AT229,O229,N229,P229,D229-$G$5,1,1)*AF229*F229*AH229</f>
        <v>#VALUE!</v>
      </c>
      <c r="U229" s="220"/>
      <c r="V229" s="224" t="e">
        <f aca="false">VLOOKUP($AG229,$AL$4:$AS$15,8)*AH229*AU229</f>
        <v>#VALUE!</v>
      </c>
      <c r="W229" s="224"/>
      <c r="X229" s="225" t="e">
        <f aca="false">((BM229*BC229)+(BL229*BB229))*AH229*F229</f>
        <v>#VALUE!</v>
      </c>
      <c r="Y229" s="225" t="e">
        <f aca="false">($F229*$AH229)*((($BG229/2)*($BC229)^2)+(($BF229/2)*($BB229)^2)+($BH229*$BC229*$BB229))</f>
        <v>#VALUE!</v>
      </c>
      <c r="Z229" s="225" t="e">
        <f aca="false">($BI229*$F229*$AH229*($G$5-$BV$5))/365.25</f>
        <v>#VALUE!</v>
      </c>
      <c r="AA229" s="225" t="e">
        <f aca="false">(($BK229*$BE229)+($BJ229*$BD229))*$F229*$AH229*$AF229</f>
        <v>#VALUE!</v>
      </c>
      <c r="AB229" s="225" t="e">
        <f aca="false">BN229*(AT229-CA229)*F229*AH229</f>
        <v>#VALUE!</v>
      </c>
      <c r="AC229" s="225" t="e">
        <f aca="false">BO229*CB229*F229*AH229*CA229*($G$5-$BV$5)/365.25</f>
        <v>#NAME?</v>
      </c>
      <c r="AE229" s="101" t="n">
        <v>15</v>
      </c>
      <c r="AF229" s="101" t="e">
        <f aca="false">IF(AND(D229&gt;=$G$7,D229&lt;=$G$8),1,0)</f>
        <v>#VALUE!</v>
      </c>
      <c r="AG229" s="101" t="e">
        <f aca="false">MONTH(D229)</f>
        <v>#VALUE!</v>
      </c>
      <c r="AH229" s="101" t="e">
        <f aca="false">(EOMONTH(D229,0)-EOMONTH(D229-DAY(D229),0))*AF229</f>
        <v>#VALUE!</v>
      </c>
      <c r="AI229" s="101" t="e">
        <f aca="false">AI228+AH228</f>
        <v>#VALUE!</v>
      </c>
      <c r="AJ229" s="101" t="e">
        <f aca="false">D229-$BV$5</f>
        <v>#VALUE!</v>
      </c>
      <c r="AK229" s="226" t="e">
        <f aca="false">((AL229+AM229+AN229)/(1-0.03))-(AL229+AM229+AN229)</f>
        <v>#VALUE!</v>
      </c>
      <c r="AL229" s="92" t="e">
        <f aca="false">VLOOKUP($D229,CurveTbl,$AK$4)</f>
        <v>#VALUE!</v>
      </c>
      <c r="AM229" s="227" t="e">
        <f aca="false">VLOOKUP($D229,CurveTbl,$AH$3)</f>
        <v>#VALUE!</v>
      </c>
      <c r="AN229" s="227" t="e">
        <f aca="false">VLOOKUP($D229,CurveTbl,$AH$4)+VLOOKUP($AG229,$AL$3:$AS$15,6)</f>
        <v>#VALUE!</v>
      </c>
      <c r="AO229" s="228" t="e">
        <f aca="false">VLOOKUP($D229,CurveTbl,$AH$5)</f>
        <v>#VALUE!</v>
      </c>
      <c r="AP229" s="227" t="e">
        <f aca="false">VLOOKUP($D229,CurveTbl,$AH$6)+VLOOKUP($AG229,$AL$3:$AS$15,7)</f>
        <v>#VALUE!</v>
      </c>
      <c r="AQ229" s="92" t="e">
        <f aca="false">VLOOKUP($AG229,$AL$4:$AS$15,3)+VLOOKUP($AG229,$AL$4:$AS$15,5)+($AH$10*VLOOKUP(D229,GRITable,2))</f>
        <v>#VALUE!</v>
      </c>
      <c r="AR229" s="93" t="e">
        <f aca="false">VLOOKUP($AG229,$AL$4:$AS$15,4)</f>
        <v>#VALUE!</v>
      </c>
      <c r="AS229" s="92" t="e">
        <f aca="false">(AL229+AM229+AN229)*AR229/(1-AR229)</f>
        <v>#VALUE!</v>
      </c>
      <c r="AT229" s="93" t="e">
        <f aca="false">VLOOKUP(D229,CurveTbl,$AK$6)</f>
        <v>#VALUE!</v>
      </c>
      <c r="AU229" s="93" t="e">
        <f aca="false">(1+$AT229/2)^(-2*($D229-$G$5)/365.25)*$AF229</f>
        <v>#VALUE!</v>
      </c>
      <c r="AV229" s="91" t="e">
        <f aca="false">ROUND(G229*AR229,0)</f>
        <v>#VALUE!</v>
      </c>
      <c r="AW229" s="93" t="e">
        <f aca="false">VLOOKUP($D229,CurveTbl,$AK$8)</f>
        <v>#VALUE!</v>
      </c>
      <c r="AX229" s="93" t="e">
        <f aca="false">VLOOKUP($D229,CurveTbl,$AH$7)</f>
        <v>#VALUE!</v>
      </c>
      <c r="AY229" s="93" t="e">
        <f aca="false">VLOOKUP($D229,CurveTbl,$AH$8)</f>
        <v>#VALUE!</v>
      </c>
      <c r="AZ229" s="93"/>
      <c r="BA229" s="229"/>
      <c r="BB229" s="227" t="e">
        <f aca="false">$H229-$BV229</f>
        <v>#VALUE!</v>
      </c>
      <c r="BC229" s="227" t="e">
        <f aca="false">I229-BW229</f>
        <v>#VALUE!</v>
      </c>
      <c r="BD229" s="93" t="e">
        <f aca="false">N229-BX229</f>
        <v>#VALUE!</v>
      </c>
      <c r="BE229" s="93" t="e">
        <f aca="false">O229-BY229</f>
        <v>#VALUE!</v>
      </c>
      <c r="BF229" s="93" t="e">
        <f aca="false">xSPRDOPT($BW229,$BV229,$CG229,0,$BY229,$BX229,$BZ229,$AJ229,1,4)*$CB229</f>
        <v>#NAME?</v>
      </c>
      <c r="BG229" s="93" t="e">
        <f aca="false">xSPRDOPT($BW229,$BV229,$CG229,0,$BY229,$BX229,$BZ229,$AJ229,1,3)*$CB229</f>
        <v>#NAME?</v>
      </c>
      <c r="BH229" s="93" t="e">
        <f aca="false">IF(OR(BF229&lt;&gt;0,BG229&lt;&gt;0),xSPRDOPT($BW229,$BV229,$CG229,0,$BY229,$BX229,$BZ229,$AJ229,1,12)*$CB229,0)</f>
        <v>#NAME?</v>
      </c>
      <c r="BI229" s="93" t="e">
        <f aca="false">xSPRDOPT($BW229,$BV229,$CG229,2*LN(1+CA229/2),$BY229,$BX229,$BZ229,$AJ229,1,9)</f>
        <v>#NAME?</v>
      </c>
      <c r="BJ229" s="93" t="e">
        <f aca="false">xSPRDOPT($BW229,$BV229,$CG229,0,$BY229,$BX229,$BZ229,$AJ229,1,6)*$CB229</f>
        <v>#NAME?</v>
      </c>
      <c r="BK229" s="93" t="e">
        <f aca="false">xSPRDOPT($BW229,$BV229,$CG229,0,$BY229,$BX229,$BZ229,$AJ229,1,5)*$CB229</f>
        <v>#NAME?</v>
      </c>
      <c r="BL229" s="93" t="e">
        <f aca="false">xSPRDOPT(BW229,BV229,CG229,0,BY229,BX229,BZ229,AJ229,1,2)*CB229</f>
        <v>#NAME?</v>
      </c>
      <c r="BM229" s="93" t="e">
        <f aca="false">xSPRDOPT(BW229,BV229,CG229,0,BY229,BX229,BZ229,AJ229,1,1)*CB229</f>
        <v>#NAME?</v>
      </c>
      <c r="BN229" s="93" t="e">
        <f aca="false">IF(AH229&lt;&gt;0,xSPRDOPT($BW229,$BV229,$CG229,2*LN(1+CA229/2),$BY229,$BX229,$BZ229,$AJ229,1,8)+(AJ229/365.25)*CH229/AH229,0)</f>
        <v>#VALUE!</v>
      </c>
      <c r="BO229" s="93" t="e">
        <f aca="false">xSPRDOPT($BW229,$BV229,$CG229,0,$BY229,$BX229,$BZ229,$AJ229,1,0)</f>
        <v>#NAME?</v>
      </c>
      <c r="BP229" s="93"/>
      <c r="BQ229" s="93"/>
      <c r="BR229" s="93"/>
      <c r="BS229" s="101" t="e">
        <f aca="false">G229*AF229*AH229</f>
        <v>#VALUE!</v>
      </c>
      <c r="BV229" s="230" t="n">
        <v>4.40214035809837</v>
      </c>
      <c r="BW229" s="92" t="n">
        <v>4.4155</v>
      </c>
      <c r="BX229" s="93" t="n">
        <v>0.628251079270582</v>
      </c>
      <c r="BY229" s="93" t="n">
        <v>0.621945092170055</v>
      </c>
      <c r="BZ229" s="93" t="n">
        <v>0.99287864325662</v>
      </c>
      <c r="CA229" s="93" t="n">
        <v>0.068263969545907</v>
      </c>
      <c r="CB229" s="93" t="n">
        <v>0.987217950295506</v>
      </c>
      <c r="CC229" s="227" t="n">
        <v>-0.03</v>
      </c>
      <c r="CD229" s="227" t="n">
        <v>0.06</v>
      </c>
      <c r="CE229" s="227" t="n">
        <v>0.175</v>
      </c>
      <c r="CF229" s="227" t="n">
        <v>-0.0075</v>
      </c>
      <c r="CG229" s="227" t="n">
        <v>0.0192</v>
      </c>
      <c r="CH229" s="227" t="n">
        <v>3.06531173566755</v>
      </c>
      <c r="CI229" s="82" t="n">
        <v>4.248</v>
      </c>
    </row>
    <row r="230" customFormat="false" ht="12.75" hidden="false" customHeight="false" outlineLevel="0" collapsed="false">
      <c r="D230" s="83" t="e">
        <f aca="false">D229+AH229</f>
        <v>#VALUE!</v>
      </c>
      <c r="F230" s="84" t="e">
        <f aca="false">VLOOKUP(AG230,$AL$4:$AS$15,2)</f>
        <v>#VALUE!</v>
      </c>
      <c r="G230" s="84" t="e">
        <f aca="false">F230*$AU230</f>
        <v>#VALUE!</v>
      </c>
      <c r="H230" s="85" t="e">
        <f aca="false">(AL230+AM230+AN230)/(1-(AR230))</f>
        <v>#VALUE!</v>
      </c>
      <c r="I230" s="85" t="e">
        <f aca="false">(AL230+AO230+AP230)</f>
        <v>#VALUE!</v>
      </c>
      <c r="K230" s="85" t="e">
        <f aca="false">MAX(((I230-H230)-AQ230)*AH230*AU230,0)</f>
        <v>#VALUE!</v>
      </c>
      <c r="L230" s="220" t="e">
        <f aca="false">MAX(Q230-K230,0)</f>
        <v>#VALUE!</v>
      </c>
      <c r="M230" s="86"/>
      <c r="N230" s="231" t="e">
        <f aca="false">SQRT(($AX230^2*$AE230+$AW230^2*$AI230)/($AE230+$AI230))</f>
        <v>#VALUE!</v>
      </c>
      <c r="O230" s="231" t="e">
        <f aca="false">SQRT(($AY230^2*$AE230+$AW230^2*$AI230)/($AE230+$AI230))</f>
        <v>#VALUE!</v>
      </c>
      <c r="P230" s="94" t="e">
        <f aca="false">(VLOOKUP(AI230,CorrelationTwo,2)*(AW230^2)*AI230+VLOOKUP(D230,CorrelationOne,$AK$9)*AX230*AY230*AE230)/((AI230+AE230)*O230*N230)</f>
        <v>#VALUE!</v>
      </c>
      <c r="Q230" s="220" t="e">
        <f aca="false">xSPRDOPT(I230,H230,AQ230,0,O230,N230,P230,D230-$G$5,1,0)*AH230*AU230</f>
        <v>#VALUE!</v>
      </c>
      <c r="R230" s="223"/>
      <c r="S230" s="87" t="e">
        <f aca="false">xSPRDOPT(I230,H230,AQ230,AT230,O230,N230,P230,D230-$G$5,1,2)*AF230*F230*AH230</f>
        <v>#VALUE!</v>
      </c>
      <c r="T230" s="87" t="e">
        <f aca="false">xSPRDOPT(I230,H230,AQ230,AT230,O230,N230,P230,D230-$G$5,1,1)*AF230*F230*AH230</f>
        <v>#VALUE!</v>
      </c>
      <c r="U230" s="220"/>
      <c r="V230" s="224" t="e">
        <f aca="false">VLOOKUP($AG230,$AL$4:$AS$15,8)*AH230*AU230</f>
        <v>#VALUE!</v>
      </c>
      <c r="W230" s="224"/>
      <c r="X230" s="225" t="e">
        <f aca="false">((BM230*BC230)+(BL230*BB230))*AH230*F230</f>
        <v>#VALUE!</v>
      </c>
      <c r="Y230" s="225" t="e">
        <f aca="false">($F230*$AH230)*((($BG230/2)*($BC230)^2)+(($BF230/2)*($BB230)^2)+($BH230*$BC230*$BB230))</f>
        <v>#VALUE!</v>
      </c>
      <c r="Z230" s="225" t="e">
        <f aca="false">($BI230*$F230*$AH230*($G$5-$BV$5))/365.25</f>
        <v>#VALUE!</v>
      </c>
      <c r="AA230" s="225" t="e">
        <f aca="false">(($BK230*$BE230)+($BJ230*$BD230))*$F230*$AH230*$AF230</f>
        <v>#VALUE!</v>
      </c>
      <c r="AB230" s="225" t="e">
        <f aca="false">BN230*(AT230-CA230)*F230*AH230</f>
        <v>#VALUE!</v>
      </c>
      <c r="AC230" s="225" t="e">
        <f aca="false">BO230*CB230*F230*AH230*CA230*($G$5-$BV$5)/365.25</f>
        <v>#NAME?</v>
      </c>
      <c r="AE230" s="101" t="n">
        <v>15</v>
      </c>
      <c r="AF230" s="101" t="e">
        <f aca="false">IF(AND(D230&gt;=$G$7,D230&lt;=$G$8),1,0)</f>
        <v>#VALUE!</v>
      </c>
      <c r="AG230" s="101" t="e">
        <f aca="false">MONTH(D230)</f>
        <v>#VALUE!</v>
      </c>
      <c r="AH230" s="101" t="e">
        <f aca="false">(EOMONTH(D230,0)-EOMONTH(D230-DAY(D230),0))*AF230</f>
        <v>#VALUE!</v>
      </c>
      <c r="AI230" s="101" t="e">
        <f aca="false">AI229+AH229</f>
        <v>#VALUE!</v>
      </c>
      <c r="AJ230" s="101" t="e">
        <f aca="false">D230-$BV$5</f>
        <v>#VALUE!</v>
      </c>
      <c r="AK230" s="226" t="e">
        <f aca="false">((AL230+AM230+AN230)/(1-0.03))-(AL230+AM230+AN230)</f>
        <v>#VALUE!</v>
      </c>
      <c r="AL230" s="92" t="e">
        <f aca="false">VLOOKUP($D230,CurveTbl,$AK$4)</f>
        <v>#VALUE!</v>
      </c>
      <c r="AM230" s="227" t="e">
        <f aca="false">VLOOKUP($D230,CurveTbl,$AH$3)</f>
        <v>#VALUE!</v>
      </c>
      <c r="AN230" s="227" t="e">
        <f aca="false">VLOOKUP($D230,CurveTbl,$AH$4)+VLOOKUP($AG230,$AL$3:$AS$15,6)</f>
        <v>#VALUE!</v>
      </c>
      <c r="AO230" s="228" t="e">
        <f aca="false">VLOOKUP($D230,CurveTbl,$AH$5)</f>
        <v>#VALUE!</v>
      </c>
      <c r="AP230" s="227" t="e">
        <f aca="false">VLOOKUP($D230,CurveTbl,$AH$6)+VLOOKUP($AG230,$AL$3:$AS$15,7)</f>
        <v>#VALUE!</v>
      </c>
      <c r="AQ230" s="92" t="e">
        <f aca="false">VLOOKUP($AG230,$AL$4:$AS$15,3)+VLOOKUP($AG230,$AL$4:$AS$15,5)+($AH$10*VLOOKUP(D230,GRITable,2))</f>
        <v>#VALUE!</v>
      </c>
      <c r="AR230" s="93" t="e">
        <f aca="false">VLOOKUP($AG230,$AL$4:$AS$15,4)</f>
        <v>#VALUE!</v>
      </c>
      <c r="AS230" s="92" t="e">
        <f aca="false">(AL230+AM230+AN230)*AR230/(1-AR230)</f>
        <v>#VALUE!</v>
      </c>
      <c r="AT230" s="93" t="e">
        <f aca="false">VLOOKUP(D230,CurveTbl,$AK$6)</f>
        <v>#VALUE!</v>
      </c>
      <c r="AU230" s="93" t="e">
        <f aca="false">(1+$AT230/2)^(-2*($D230-$G$5)/365.25)*$AF230</f>
        <v>#VALUE!</v>
      </c>
      <c r="AV230" s="91" t="e">
        <f aca="false">ROUND(G230*AR230,0)</f>
        <v>#VALUE!</v>
      </c>
      <c r="AW230" s="93" t="e">
        <f aca="false">VLOOKUP($D230,CurveTbl,$AK$8)</f>
        <v>#VALUE!</v>
      </c>
      <c r="AX230" s="93" t="e">
        <f aca="false">VLOOKUP($D230,CurveTbl,$AH$7)</f>
        <v>#VALUE!</v>
      </c>
      <c r="AY230" s="93" t="e">
        <f aca="false">VLOOKUP($D230,CurveTbl,$AH$8)</f>
        <v>#VALUE!</v>
      </c>
      <c r="AZ230" s="93"/>
      <c r="BA230" s="229"/>
      <c r="BB230" s="227" t="e">
        <f aca="false">$H230-$BV230</f>
        <v>#VALUE!</v>
      </c>
      <c r="BC230" s="227" t="e">
        <f aca="false">I230-BW230</f>
        <v>#VALUE!</v>
      </c>
      <c r="BD230" s="93" t="e">
        <f aca="false">N230-BX230</f>
        <v>#VALUE!</v>
      </c>
      <c r="BE230" s="93" t="e">
        <f aca="false">O230-BY230</f>
        <v>#VALUE!</v>
      </c>
      <c r="BF230" s="93" t="e">
        <f aca="false">xSPRDOPT($BW230,$BV230,$CG230,0,$BY230,$BX230,$BZ230,$AJ230,1,4)*$CB230</f>
        <v>#NAME?</v>
      </c>
      <c r="BG230" s="93" t="e">
        <f aca="false">xSPRDOPT($BW230,$BV230,$CG230,0,$BY230,$BX230,$BZ230,$AJ230,1,3)*$CB230</f>
        <v>#NAME?</v>
      </c>
      <c r="BH230" s="93" t="e">
        <f aca="false">IF(OR(BF230&lt;&gt;0,BG230&lt;&gt;0),xSPRDOPT($BW230,$BV230,$CG230,0,$BY230,$BX230,$BZ230,$AJ230,1,12)*$CB230,0)</f>
        <v>#NAME?</v>
      </c>
      <c r="BI230" s="93" t="e">
        <f aca="false">xSPRDOPT($BW230,$BV230,$CG230,2*LN(1+CA230/2),$BY230,$BX230,$BZ230,$AJ230,1,9)</f>
        <v>#NAME?</v>
      </c>
      <c r="BJ230" s="93" t="e">
        <f aca="false">xSPRDOPT($BW230,$BV230,$CG230,0,$BY230,$BX230,$BZ230,$AJ230,1,6)*$CB230</f>
        <v>#NAME?</v>
      </c>
      <c r="BK230" s="93" t="e">
        <f aca="false">xSPRDOPT($BW230,$BV230,$CG230,0,$BY230,$BX230,$BZ230,$AJ230,1,5)*$CB230</f>
        <v>#NAME?</v>
      </c>
      <c r="BL230" s="93" t="e">
        <f aca="false">xSPRDOPT(BW230,BV230,CG230,0,BY230,BX230,BZ230,AJ230,1,2)*CB230</f>
        <v>#NAME?</v>
      </c>
      <c r="BM230" s="93" t="e">
        <f aca="false">xSPRDOPT(BW230,BV230,CG230,0,BY230,BX230,BZ230,AJ230,1,1)*CB230</f>
        <v>#NAME?</v>
      </c>
      <c r="BN230" s="93" t="e">
        <f aca="false">IF(AH230&lt;&gt;0,xSPRDOPT($BW230,$BV230,$CG230,2*LN(1+CA230/2),$BY230,$BX230,$BZ230,$AJ230,1,8)+(AJ230/365.25)*CH230/AH230,0)</f>
        <v>#VALUE!</v>
      </c>
      <c r="BO230" s="93" t="e">
        <f aca="false">xSPRDOPT($BW230,$BV230,$CG230,0,$BY230,$BX230,$BZ230,$AJ230,1,0)</f>
        <v>#NAME?</v>
      </c>
      <c r="BP230" s="93"/>
      <c r="BQ230" s="93"/>
      <c r="BR230" s="93"/>
      <c r="BS230" s="101" t="e">
        <f aca="false">G230*AF230*AH230</f>
        <v>#VALUE!</v>
      </c>
      <c r="BV230" s="230" t="n">
        <v>4.40214035809837</v>
      </c>
      <c r="BW230" s="92" t="n">
        <v>4.4155</v>
      </c>
      <c r="BX230" s="93" t="n">
        <v>0.628251079270582</v>
      </c>
      <c r="BY230" s="93" t="n">
        <v>0.621945092170055</v>
      </c>
      <c r="BZ230" s="93" t="n">
        <v>0.99287864325662</v>
      </c>
      <c r="CA230" s="93" t="n">
        <v>0.068263969545907</v>
      </c>
      <c r="CB230" s="93" t="n">
        <v>0.987217950295506</v>
      </c>
      <c r="CC230" s="227" t="n">
        <v>-0.03</v>
      </c>
      <c r="CD230" s="227" t="n">
        <v>0.06</v>
      </c>
      <c r="CE230" s="227" t="n">
        <v>0.175</v>
      </c>
      <c r="CF230" s="227" t="n">
        <v>-0.0075</v>
      </c>
      <c r="CG230" s="227" t="n">
        <v>0.0192</v>
      </c>
      <c r="CH230" s="227" t="n">
        <v>3.06531173566755</v>
      </c>
      <c r="CI230" s="82" t="n">
        <v>4.248</v>
      </c>
    </row>
    <row r="231" customFormat="false" ht="12.75" hidden="false" customHeight="false" outlineLevel="0" collapsed="false">
      <c r="D231" s="83" t="e">
        <f aca="false">D230+AH230</f>
        <v>#VALUE!</v>
      </c>
      <c r="F231" s="84" t="e">
        <f aca="false">VLOOKUP(AG231,$AL$4:$AS$15,2)</f>
        <v>#VALUE!</v>
      </c>
      <c r="G231" s="84" t="e">
        <f aca="false">F231*$AU231</f>
        <v>#VALUE!</v>
      </c>
      <c r="H231" s="85" t="e">
        <f aca="false">(AL231+AM231+AN231)/(1-(AR231))</f>
        <v>#VALUE!</v>
      </c>
      <c r="I231" s="85" t="e">
        <f aca="false">(AL231+AO231+AP231)</f>
        <v>#VALUE!</v>
      </c>
      <c r="K231" s="85" t="e">
        <f aca="false">MAX(((I231-H231)-AQ231)*AH231*AU231,0)</f>
        <v>#VALUE!</v>
      </c>
      <c r="L231" s="220" t="e">
        <f aca="false">MAX(Q231-K231,0)</f>
        <v>#VALUE!</v>
      </c>
      <c r="M231" s="86"/>
      <c r="N231" s="231" t="e">
        <f aca="false">SQRT(($AX231^2*$AE231+$AW231^2*$AI231)/($AE231+$AI231))</f>
        <v>#VALUE!</v>
      </c>
      <c r="O231" s="231" t="e">
        <f aca="false">SQRT(($AY231^2*$AE231+$AW231^2*$AI231)/($AE231+$AI231))</f>
        <v>#VALUE!</v>
      </c>
      <c r="P231" s="94" t="e">
        <f aca="false">(VLOOKUP(AI231,CorrelationTwo,2)*(AW231^2)*AI231+VLOOKUP(D231,CorrelationOne,$AK$9)*AX231*AY231*AE231)/((AI231+AE231)*O231*N231)</f>
        <v>#VALUE!</v>
      </c>
      <c r="Q231" s="220" t="e">
        <f aca="false">xSPRDOPT(I231,H231,AQ231,0,O231,N231,P231,D231-$G$5,1,0)*AH231*AU231</f>
        <v>#VALUE!</v>
      </c>
      <c r="R231" s="223"/>
      <c r="S231" s="87" t="e">
        <f aca="false">xSPRDOPT(I231,H231,AQ231,AT231,O231,N231,P231,D231-$G$5,1,2)*AF231*F231*AH231</f>
        <v>#VALUE!</v>
      </c>
      <c r="T231" s="87" t="e">
        <f aca="false">xSPRDOPT(I231,H231,AQ231,AT231,O231,N231,P231,D231-$G$5,1,1)*AF231*F231*AH231</f>
        <v>#VALUE!</v>
      </c>
      <c r="U231" s="220"/>
      <c r="V231" s="224" t="e">
        <f aca="false">VLOOKUP($AG231,$AL$4:$AS$15,8)*AH231*AU231</f>
        <v>#VALUE!</v>
      </c>
      <c r="W231" s="224"/>
      <c r="X231" s="225" t="e">
        <f aca="false">((BM231*BC231)+(BL231*BB231))*AH231*F231</f>
        <v>#VALUE!</v>
      </c>
      <c r="Y231" s="225" t="e">
        <f aca="false">($F231*$AH231)*((($BG231/2)*($BC231)^2)+(($BF231/2)*($BB231)^2)+($BH231*$BC231*$BB231))</f>
        <v>#VALUE!</v>
      </c>
      <c r="Z231" s="225" t="e">
        <f aca="false">($BI231*$F231*$AH231*($G$5-$BV$5))/365.25</f>
        <v>#VALUE!</v>
      </c>
      <c r="AA231" s="225" t="e">
        <f aca="false">(($BK231*$BE231)+($BJ231*$BD231))*$F231*$AH231*$AF231</f>
        <v>#VALUE!</v>
      </c>
      <c r="AB231" s="225" t="e">
        <f aca="false">BN231*(AT231-CA231)*F231*AH231</f>
        <v>#VALUE!</v>
      </c>
      <c r="AC231" s="225" t="e">
        <f aca="false">BO231*CB231*F231*AH231*CA231*($G$5-$BV$5)/365.25</f>
        <v>#NAME?</v>
      </c>
      <c r="AE231" s="101" t="n">
        <v>15</v>
      </c>
      <c r="AF231" s="101" t="e">
        <f aca="false">IF(AND(D231&gt;=$G$7,D231&lt;=$G$8),1,0)</f>
        <v>#VALUE!</v>
      </c>
      <c r="AG231" s="101" t="e">
        <f aca="false">MONTH(D231)</f>
        <v>#VALUE!</v>
      </c>
      <c r="AH231" s="101" t="e">
        <f aca="false">(EOMONTH(D231,0)-EOMONTH(D231-DAY(D231),0))*AF231</f>
        <v>#VALUE!</v>
      </c>
      <c r="AI231" s="101" t="e">
        <f aca="false">AI230+AH230</f>
        <v>#VALUE!</v>
      </c>
      <c r="AJ231" s="101" t="e">
        <f aca="false">D231-$BV$5</f>
        <v>#VALUE!</v>
      </c>
      <c r="AK231" s="226" t="e">
        <f aca="false">((AL231+AM231+AN231)/(1-0.03))-(AL231+AM231+AN231)</f>
        <v>#VALUE!</v>
      </c>
      <c r="AL231" s="92" t="e">
        <f aca="false">VLOOKUP($D231,CurveTbl,$AK$4)</f>
        <v>#VALUE!</v>
      </c>
      <c r="AM231" s="227" t="e">
        <f aca="false">VLOOKUP($D231,CurveTbl,$AH$3)</f>
        <v>#VALUE!</v>
      </c>
      <c r="AN231" s="227" t="e">
        <f aca="false">VLOOKUP($D231,CurveTbl,$AH$4)+VLOOKUP($AG231,$AL$3:$AS$15,6)</f>
        <v>#VALUE!</v>
      </c>
      <c r="AO231" s="228" t="e">
        <f aca="false">VLOOKUP($D231,CurveTbl,$AH$5)</f>
        <v>#VALUE!</v>
      </c>
      <c r="AP231" s="227" t="e">
        <f aca="false">VLOOKUP($D231,CurveTbl,$AH$6)+VLOOKUP($AG231,$AL$3:$AS$15,7)</f>
        <v>#VALUE!</v>
      </c>
      <c r="AQ231" s="92" t="e">
        <f aca="false">VLOOKUP($AG231,$AL$4:$AS$15,3)+VLOOKUP($AG231,$AL$4:$AS$15,5)+($AH$10*VLOOKUP(D231,GRITable,2))</f>
        <v>#VALUE!</v>
      </c>
      <c r="AR231" s="93" t="e">
        <f aca="false">VLOOKUP($AG231,$AL$4:$AS$15,4)</f>
        <v>#VALUE!</v>
      </c>
      <c r="AS231" s="92" t="e">
        <f aca="false">(AL231+AM231+AN231)*AR231/(1-AR231)</f>
        <v>#VALUE!</v>
      </c>
      <c r="AT231" s="93" t="e">
        <f aca="false">VLOOKUP(D231,CurveTbl,$AK$6)</f>
        <v>#VALUE!</v>
      </c>
      <c r="AU231" s="93" t="e">
        <f aca="false">(1+$AT231/2)^(-2*($D231-$G$5)/365.25)*$AF231</f>
        <v>#VALUE!</v>
      </c>
      <c r="AV231" s="91" t="e">
        <f aca="false">ROUND(G231*AR231,0)</f>
        <v>#VALUE!</v>
      </c>
      <c r="AW231" s="93" t="e">
        <f aca="false">VLOOKUP($D231,CurveTbl,$AK$8)</f>
        <v>#VALUE!</v>
      </c>
      <c r="AX231" s="93" t="e">
        <f aca="false">VLOOKUP($D231,CurveTbl,$AH$7)</f>
        <v>#VALUE!</v>
      </c>
      <c r="AY231" s="93" t="e">
        <f aca="false">VLOOKUP($D231,CurveTbl,$AH$8)</f>
        <v>#VALUE!</v>
      </c>
      <c r="AZ231" s="93"/>
      <c r="BA231" s="229"/>
      <c r="BB231" s="227" t="e">
        <f aca="false">$H231-$BV231</f>
        <v>#VALUE!</v>
      </c>
      <c r="BC231" s="227" t="e">
        <f aca="false">I231-BW231</f>
        <v>#VALUE!</v>
      </c>
      <c r="BD231" s="93" t="e">
        <f aca="false">N231-BX231</f>
        <v>#VALUE!</v>
      </c>
      <c r="BE231" s="93" t="e">
        <f aca="false">O231-BY231</f>
        <v>#VALUE!</v>
      </c>
      <c r="BF231" s="93" t="e">
        <f aca="false">xSPRDOPT($BW231,$BV231,$CG231,0,$BY231,$BX231,$BZ231,$AJ231,1,4)*$CB231</f>
        <v>#NAME?</v>
      </c>
      <c r="BG231" s="93" t="e">
        <f aca="false">xSPRDOPT($BW231,$BV231,$CG231,0,$BY231,$BX231,$BZ231,$AJ231,1,3)*$CB231</f>
        <v>#NAME?</v>
      </c>
      <c r="BH231" s="93" t="e">
        <f aca="false">IF(OR(BF231&lt;&gt;0,BG231&lt;&gt;0),xSPRDOPT($BW231,$BV231,$CG231,0,$BY231,$BX231,$BZ231,$AJ231,1,12)*$CB231,0)</f>
        <v>#NAME?</v>
      </c>
      <c r="BI231" s="93" t="e">
        <f aca="false">xSPRDOPT($BW231,$BV231,$CG231,2*LN(1+CA231/2),$BY231,$BX231,$BZ231,$AJ231,1,9)</f>
        <v>#NAME?</v>
      </c>
      <c r="BJ231" s="93" t="e">
        <f aca="false">xSPRDOPT($BW231,$BV231,$CG231,0,$BY231,$BX231,$BZ231,$AJ231,1,6)*$CB231</f>
        <v>#NAME?</v>
      </c>
      <c r="BK231" s="93" t="e">
        <f aca="false">xSPRDOPT($BW231,$BV231,$CG231,0,$BY231,$BX231,$BZ231,$AJ231,1,5)*$CB231</f>
        <v>#NAME?</v>
      </c>
      <c r="BL231" s="93" t="e">
        <f aca="false">xSPRDOPT(BW231,BV231,CG231,0,BY231,BX231,BZ231,AJ231,1,2)*CB231</f>
        <v>#NAME?</v>
      </c>
      <c r="BM231" s="93" t="e">
        <f aca="false">xSPRDOPT(BW231,BV231,CG231,0,BY231,BX231,BZ231,AJ231,1,1)*CB231</f>
        <v>#NAME?</v>
      </c>
      <c r="BN231" s="93" t="e">
        <f aca="false">IF(AH231&lt;&gt;0,xSPRDOPT($BW231,$BV231,$CG231,2*LN(1+CA231/2),$BY231,$BX231,$BZ231,$AJ231,1,8)+(AJ231/365.25)*CH231/AH231,0)</f>
        <v>#VALUE!</v>
      </c>
      <c r="BO231" s="93" t="e">
        <f aca="false">xSPRDOPT($BW231,$BV231,$CG231,0,$BY231,$BX231,$BZ231,$AJ231,1,0)</f>
        <v>#NAME?</v>
      </c>
      <c r="BP231" s="93"/>
      <c r="BQ231" s="93"/>
      <c r="BR231" s="93"/>
      <c r="BS231" s="101" t="e">
        <f aca="false">G231*AF231*AH231</f>
        <v>#VALUE!</v>
      </c>
      <c r="BV231" s="230" t="n">
        <v>4.40214035809837</v>
      </c>
      <c r="BW231" s="92" t="n">
        <v>4.4155</v>
      </c>
      <c r="BX231" s="93" t="n">
        <v>0.628251079270582</v>
      </c>
      <c r="BY231" s="93" t="n">
        <v>0.621945092170055</v>
      </c>
      <c r="BZ231" s="93" t="n">
        <v>0.99287864325662</v>
      </c>
      <c r="CA231" s="93" t="n">
        <v>0.068263969545907</v>
      </c>
      <c r="CB231" s="93" t="n">
        <v>0.987217950295506</v>
      </c>
      <c r="CC231" s="227" t="n">
        <v>-0.03</v>
      </c>
      <c r="CD231" s="227" t="n">
        <v>0.06</v>
      </c>
      <c r="CE231" s="227" t="n">
        <v>0.175</v>
      </c>
      <c r="CF231" s="227" t="n">
        <v>-0.0075</v>
      </c>
      <c r="CG231" s="227" t="n">
        <v>0.0192</v>
      </c>
      <c r="CH231" s="227" t="n">
        <v>3.06531173566755</v>
      </c>
      <c r="CI231" s="82" t="n">
        <v>4.248</v>
      </c>
    </row>
    <row r="232" customFormat="false" ht="12.75" hidden="false" customHeight="false" outlineLevel="0" collapsed="false">
      <c r="D232" s="83" t="e">
        <f aca="false">D231+AH231</f>
        <v>#VALUE!</v>
      </c>
      <c r="F232" s="84" t="e">
        <f aca="false">VLOOKUP(AG232,$AL$4:$AS$15,2)</f>
        <v>#VALUE!</v>
      </c>
      <c r="G232" s="84" t="e">
        <f aca="false">F232*$AU232</f>
        <v>#VALUE!</v>
      </c>
      <c r="H232" s="85" t="e">
        <f aca="false">(AL232+AM232+AN232)/(1-(AR232))</f>
        <v>#VALUE!</v>
      </c>
      <c r="I232" s="85" t="e">
        <f aca="false">(AL232+AO232+AP232)</f>
        <v>#VALUE!</v>
      </c>
      <c r="K232" s="85" t="e">
        <f aca="false">MAX(((I232-H232)-AQ232)*AH232*AU232,0)</f>
        <v>#VALUE!</v>
      </c>
      <c r="L232" s="220" t="e">
        <f aca="false">MAX(Q232-K232,0)</f>
        <v>#VALUE!</v>
      </c>
      <c r="M232" s="86"/>
      <c r="N232" s="231" t="e">
        <f aca="false">SQRT(($AX232^2*$AE232+$AW232^2*$AI232)/($AE232+$AI232))</f>
        <v>#VALUE!</v>
      </c>
      <c r="O232" s="231" t="e">
        <f aca="false">SQRT(($AY232^2*$AE232+$AW232^2*$AI232)/($AE232+$AI232))</f>
        <v>#VALUE!</v>
      </c>
      <c r="P232" s="94" t="e">
        <f aca="false">(VLOOKUP(AI232,CorrelationTwo,2)*(AW232^2)*AI232+VLOOKUP(D232,CorrelationOne,$AK$9)*AX232*AY232*AE232)/((AI232+AE232)*O232*N232)</f>
        <v>#VALUE!</v>
      </c>
      <c r="Q232" s="220" t="e">
        <f aca="false">xSPRDOPT(I232,H232,AQ232,0,O232,N232,P232,D232-$G$5,1,0)*AH232*AU232</f>
        <v>#VALUE!</v>
      </c>
      <c r="R232" s="223"/>
      <c r="S232" s="87" t="e">
        <f aca="false">xSPRDOPT(I232,H232,AQ232,AT232,O232,N232,P232,D232-$G$5,1,2)*AF232*F232*AH232</f>
        <v>#VALUE!</v>
      </c>
      <c r="T232" s="87" t="e">
        <f aca="false">xSPRDOPT(I232,H232,AQ232,AT232,O232,N232,P232,D232-$G$5,1,1)*AF232*F232*AH232</f>
        <v>#VALUE!</v>
      </c>
      <c r="U232" s="220"/>
      <c r="V232" s="224" t="e">
        <f aca="false">VLOOKUP($AG232,$AL$4:$AS$15,8)*AH232*AU232</f>
        <v>#VALUE!</v>
      </c>
      <c r="W232" s="224"/>
      <c r="X232" s="225" t="e">
        <f aca="false">((BM232*BC232)+(BL232*BB232))*AH232*F232</f>
        <v>#VALUE!</v>
      </c>
      <c r="Y232" s="225" t="e">
        <f aca="false">($F232*$AH232)*((($BG232/2)*($BC232)^2)+(($BF232/2)*($BB232)^2)+($BH232*$BC232*$BB232))</f>
        <v>#VALUE!</v>
      </c>
      <c r="Z232" s="225" t="e">
        <f aca="false">($BI232*$F232*$AH232*($G$5-$BV$5))/365.25</f>
        <v>#VALUE!</v>
      </c>
      <c r="AA232" s="225" t="e">
        <f aca="false">(($BK232*$BE232)+($BJ232*$BD232))*$F232*$AH232*$AF232</f>
        <v>#VALUE!</v>
      </c>
      <c r="AB232" s="225" t="e">
        <f aca="false">BN232*(AT232-CA232)*F232*AH232</f>
        <v>#VALUE!</v>
      </c>
      <c r="AC232" s="225" t="e">
        <f aca="false">BO232*CB232*F232*AH232*CA232*($G$5-$BV$5)/365.25</f>
        <v>#NAME?</v>
      </c>
      <c r="AE232" s="101" t="n">
        <v>15</v>
      </c>
      <c r="AF232" s="101" t="e">
        <f aca="false">IF(AND(D232&gt;=$G$7,D232&lt;=$G$8),1,0)</f>
        <v>#VALUE!</v>
      </c>
      <c r="AG232" s="101" t="e">
        <f aca="false">MONTH(D232)</f>
        <v>#VALUE!</v>
      </c>
      <c r="AH232" s="101" t="e">
        <f aca="false">(EOMONTH(D232,0)-EOMONTH(D232-DAY(D232),0))*AF232</f>
        <v>#VALUE!</v>
      </c>
      <c r="AI232" s="101" t="e">
        <f aca="false">AI231+AH231</f>
        <v>#VALUE!</v>
      </c>
      <c r="AJ232" s="101" t="e">
        <f aca="false">D232-$BV$5</f>
        <v>#VALUE!</v>
      </c>
      <c r="AK232" s="226" t="e">
        <f aca="false">((AL232+AM232+AN232)/(1-0.03))-(AL232+AM232+AN232)</f>
        <v>#VALUE!</v>
      </c>
      <c r="AL232" s="92" t="e">
        <f aca="false">VLOOKUP($D232,CurveTbl,$AK$4)</f>
        <v>#VALUE!</v>
      </c>
      <c r="AM232" s="227" t="e">
        <f aca="false">VLOOKUP($D232,CurveTbl,$AH$3)</f>
        <v>#VALUE!</v>
      </c>
      <c r="AN232" s="227" t="e">
        <f aca="false">VLOOKUP($D232,CurveTbl,$AH$4)+VLOOKUP($AG232,$AL$3:$AS$15,6)</f>
        <v>#VALUE!</v>
      </c>
      <c r="AO232" s="228" t="e">
        <f aca="false">VLOOKUP($D232,CurveTbl,$AH$5)</f>
        <v>#VALUE!</v>
      </c>
      <c r="AP232" s="227" t="e">
        <f aca="false">VLOOKUP($D232,CurveTbl,$AH$6)+VLOOKUP($AG232,$AL$3:$AS$15,7)</f>
        <v>#VALUE!</v>
      </c>
      <c r="AQ232" s="92" t="e">
        <f aca="false">VLOOKUP($AG232,$AL$4:$AS$15,3)+VLOOKUP($AG232,$AL$4:$AS$15,5)+($AH$10*VLOOKUP(D232,GRITable,2))</f>
        <v>#VALUE!</v>
      </c>
      <c r="AR232" s="93" t="e">
        <f aca="false">VLOOKUP($AG232,$AL$4:$AS$15,4)</f>
        <v>#VALUE!</v>
      </c>
      <c r="AS232" s="92" t="e">
        <f aca="false">(AL232+AM232+AN232)*AR232/(1-AR232)</f>
        <v>#VALUE!</v>
      </c>
      <c r="AT232" s="93" t="e">
        <f aca="false">VLOOKUP(D232,CurveTbl,$AK$6)</f>
        <v>#VALUE!</v>
      </c>
      <c r="AU232" s="93" t="e">
        <f aca="false">(1+$AT232/2)^(-2*($D232-$G$5)/365.25)*$AF232</f>
        <v>#VALUE!</v>
      </c>
      <c r="AV232" s="91" t="e">
        <f aca="false">ROUND(G232*AR232,0)</f>
        <v>#VALUE!</v>
      </c>
      <c r="AW232" s="93" t="e">
        <f aca="false">VLOOKUP($D232,CurveTbl,$AK$8)</f>
        <v>#VALUE!</v>
      </c>
      <c r="AX232" s="93" t="e">
        <f aca="false">VLOOKUP($D232,CurveTbl,$AH$7)</f>
        <v>#VALUE!</v>
      </c>
      <c r="AY232" s="93" t="e">
        <f aca="false">VLOOKUP($D232,CurveTbl,$AH$8)</f>
        <v>#VALUE!</v>
      </c>
      <c r="AZ232" s="93"/>
      <c r="BA232" s="229"/>
      <c r="BB232" s="227" t="e">
        <f aca="false">$H232-$BV232</f>
        <v>#VALUE!</v>
      </c>
      <c r="BC232" s="227" t="e">
        <f aca="false">I232-BW232</f>
        <v>#VALUE!</v>
      </c>
      <c r="BD232" s="93" t="e">
        <f aca="false">N232-BX232</f>
        <v>#VALUE!</v>
      </c>
      <c r="BE232" s="93" t="e">
        <f aca="false">O232-BY232</f>
        <v>#VALUE!</v>
      </c>
      <c r="BF232" s="93" t="e">
        <f aca="false">xSPRDOPT($BW232,$BV232,$CG232,0,$BY232,$BX232,$BZ232,$AJ232,1,4)*$CB232</f>
        <v>#NAME?</v>
      </c>
      <c r="BG232" s="93" t="e">
        <f aca="false">xSPRDOPT($BW232,$BV232,$CG232,0,$BY232,$BX232,$BZ232,$AJ232,1,3)*$CB232</f>
        <v>#NAME?</v>
      </c>
      <c r="BH232" s="93" t="e">
        <f aca="false">IF(OR(BF232&lt;&gt;0,BG232&lt;&gt;0),xSPRDOPT($BW232,$BV232,$CG232,0,$BY232,$BX232,$BZ232,$AJ232,1,12)*$CB232,0)</f>
        <v>#NAME?</v>
      </c>
      <c r="BI232" s="93" t="e">
        <f aca="false">xSPRDOPT($BW232,$BV232,$CG232,2*LN(1+CA232/2),$BY232,$BX232,$BZ232,$AJ232,1,9)</f>
        <v>#NAME?</v>
      </c>
      <c r="BJ232" s="93" t="e">
        <f aca="false">xSPRDOPT($BW232,$BV232,$CG232,0,$BY232,$BX232,$BZ232,$AJ232,1,6)*$CB232</f>
        <v>#NAME?</v>
      </c>
      <c r="BK232" s="93" t="e">
        <f aca="false">xSPRDOPT($BW232,$BV232,$CG232,0,$BY232,$BX232,$BZ232,$AJ232,1,5)*$CB232</f>
        <v>#NAME?</v>
      </c>
      <c r="BL232" s="93" t="e">
        <f aca="false">xSPRDOPT(BW232,BV232,CG232,0,BY232,BX232,BZ232,AJ232,1,2)*CB232</f>
        <v>#NAME?</v>
      </c>
      <c r="BM232" s="93" t="e">
        <f aca="false">xSPRDOPT(BW232,BV232,CG232,0,BY232,BX232,BZ232,AJ232,1,1)*CB232</f>
        <v>#NAME?</v>
      </c>
      <c r="BN232" s="93" t="e">
        <f aca="false">IF(AH232&lt;&gt;0,xSPRDOPT($BW232,$BV232,$CG232,2*LN(1+CA232/2),$BY232,$BX232,$BZ232,$AJ232,1,8)+(AJ232/365.25)*CH232/AH232,0)</f>
        <v>#VALUE!</v>
      </c>
      <c r="BO232" s="93" t="e">
        <f aca="false">xSPRDOPT($BW232,$BV232,$CG232,0,$BY232,$BX232,$BZ232,$AJ232,1,0)</f>
        <v>#NAME?</v>
      </c>
      <c r="BP232" s="93"/>
      <c r="BQ232" s="93"/>
      <c r="BR232" s="93"/>
      <c r="BS232" s="101" t="e">
        <f aca="false">G232*AF232*AH232</f>
        <v>#VALUE!</v>
      </c>
      <c r="BV232" s="230" t="n">
        <v>4.40214035809837</v>
      </c>
      <c r="BW232" s="92" t="n">
        <v>4.4155</v>
      </c>
      <c r="BX232" s="93" t="n">
        <v>0.628251079270582</v>
      </c>
      <c r="BY232" s="93" t="n">
        <v>0.621945092170055</v>
      </c>
      <c r="BZ232" s="93" t="n">
        <v>0.99287864325662</v>
      </c>
      <c r="CA232" s="93" t="n">
        <v>0.068263969545907</v>
      </c>
      <c r="CB232" s="93" t="n">
        <v>0.987217950295506</v>
      </c>
      <c r="CC232" s="227" t="n">
        <v>-0.03</v>
      </c>
      <c r="CD232" s="227" t="n">
        <v>0.06</v>
      </c>
      <c r="CE232" s="227" t="n">
        <v>0.175</v>
      </c>
      <c r="CF232" s="227" t="n">
        <v>-0.0075</v>
      </c>
      <c r="CG232" s="227" t="n">
        <v>0.0192</v>
      </c>
      <c r="CH232" s="227" t="n">
        <v>3.06531173566755</v>
      </c>
      <c r="CI232" s="82" t="n">
        <v>4.248</v>
      </c>
    </row>
    <row r="233" customFormat="false" ht="12.75" hidden="false" customHeight="false" outlineLevel="0" collapsed="false">
      <c r="D233" s="83" t="e">
        <f aca="false">D232+AH232</f>
        <v>#VALUE!</v>
      </c>
      <c r="F233" s="84" t="e">
        <f aca="false">VLOOKUP(AG233,$AL$4:$AS$15,2)</f>
        <v>#VALUE!</v>
      </c>
      <c r="G233" s="84" t="e">
        <f aca="false">F233*$AU233</f>
        <v>#VALUE!</v>
      </c>
      <c r="H233" s="85" t="e">
        <f aca="false">(AL233+AM233+AN233)/(1-(AR233))</f>
        <v>#VALUE!</v>
      </c>
      <c r="I233" s="85" t="e">
        <f aca="false">(AL233+AO233+AP233)</f>
        <v>#VALUE!</v>
      </c>
      <c r="K233" s="85" t="e">
        <f aca="false">MAX(((I233-H233)-AQ233)*AH233*AU233,0)</f>
        <v>#VALUE!</v>
      </c>
      <c r="L233" s="220" t="e">
        <f aca="false">MAX(Q233-K233,0)</f>
        <v>#VALUE!</v>
      </c>
      <c r="M233" s="86"/>
      <c r="N233" s="231" t="e">
        <f aca="false">SQRT(($AX233^2*$AE233+$AW233^2*$AI233)/($AE233+$AI233))</f>
        <v>#VALUE!</v>
      </c>
      <c r="O233" s="231" t="e">
        <f aca="false">SQRT(($AY233^2*$AE233+$AW233^2*$AI233)/($AE233+$AI233))</f>
        <v>#VALUE!</v>
      </c>
      <c r="P233" s="94" t="e">
        <f aca="false">(VLOOKUP(AI233,CorrelationTwo,2)*(AW233^2)*AI233+VLOOKUP(D233,CorrelationOne,$AK$9)*AX233*AY233*AE233)/((AI233+AE233)*O233*N233)</f>
        <v>#VALUE!</v>
      </c>
      <c r="Q233" s="220" t="e">
        <f aca="false">xSPRDOPT(I233,H233,AQ233,0,O233,N233,P233,D233-$G$5,1,0)*AH233*AU233</f>
        <v>#VALUE!</v>
      </c>
      <c r="R233" s="223"/>
      <c r="S233" s="87" t="e">
        <f aca="false">xSPRDOPT(I233,H233,AQ233,AT233,O233,N233,P233,D233-$G$5,1,2)*AF233*F233*AH233</f>
        <v>#VALUE!</v>
      </c>
      <c r="T233" s="87" t="e">
        <f aca="false">xSPRDOPT(I233,H233,AQ233,AT233,O233,N233,P233,D233-$G$5,1,1)*AF233*F233*AH233</f>
        <v>#VALUE!</v>
      </c>
      <c r="U233" s="220"/>
      <c r="V233" s="224" t="e">
        <f aca="false">VLOOKUP($AG233,$AL$4:$AS$15,8)*AH233*AU233</f>
        <v>#VALUE!</v>
      </c>
      <c r="W233" s="224"/>
      <c r="X233" s="225" t="e">
        <f aca="false">((BM233*BC233)+(BL233*BB233))*AH233*F233</f>
        <v>#VALUE!</v>
      </c>
      <c r="Y233" s="225" t="e">
        <f aca="false">($F233*$AH233)*((($BG233/2)*($BC233)^2)+(($BF233/2)*($BB233)^2)+($BH233*$BC233*$BB233))</f>
        <v>#VALUE!</v>
      </c>
      <c r="Z233" s="225" t="e">
        <f aca="false">($BI233*$F233*$AH233*($G$5-$BV$5))/365.25</f>
        <v>#VALUE!</v>
      </c>
      <c r="AA233" s="225" t="e">
        <f aca="false">(($BK233*$BE233)+($BJ233*$BD233))*$F233*$AH233*$AF233</f>
        <v>#VALUE!</v>
      </c>
      <c r="AB233" s="225" t="e">
        <f aca="false">BN233*(AT233-CA233)*F233*AH233</f>
        <v>#VALUE!</v>
      </c>
      <c r="AC233" s="225" t="e">
        <f aca="false">BO233*CB233*F233*AH233*CA233*($G$5-$BV$5)/365.25</f>
        <v>#NAME?</v>
      </c>
      <c r="AE233" s="101" t="n">
        <v>15</v>
      </c>
      <c r="AF233" s="101" t="e">
        <f aca="false">IF(AND(D233&gt;=$G$7,D233&lt;=$G$8),1,0)</f>
        <v>#VALUE!</v>
      </c>
      <c r="AG233" s="101" t="e">
        <f aca="false">MONTH(D233)</f>
        <v>#VALUE!</v>
      </c>
      <c r="AH233" s="101" t="e">
        <f aca="false">(EOMONTH(D233,0)-EOMONTH(D233-DAY(D233),0))*AF233</f>
        <v>#VALUE!</v>
      </c>
      <c r="AI233" s="101" t="e">
        <f aca="false">AI232+AH232</f>
        <v>#VALUE!</v>
      </c>
      <c r="AJ233" s="101" t="e">
        <f aca="false">D233-$BV$5</f>
        <v>#VALUE!</v>
      </c>
      <c r="AK233" s="226" t="e">
        <f aca="false">((AL233+AM233+AN233)/(1-0.03))-(AL233+AM233+AN233)</f>
        <v>#VALUE!</v>
      </c>
      <c r="AL233" s="92" t="e">
        <f aca="false">VLOOKUP($D233,CurveTbl,$AK$4)</f>
        <v>#VALUE!</v>
      </c>
      <c r="AM233" s="227" t="e">
        <f aca="false">VLOOKUP($D233,CurveTbl,$AH$3)</f>
        <v>#VALUE!</v>
      </c>
      <c r="AN233" s="227" t="e">
        <f aca="false">VLOOKUP($D233,CurveTbl,$AH$4)+VLOOKUP($AG233,$AL$3:$AS$15,6)</f>
        <v>#VALUE!</v>
      </c>
      <c r="AO233" s="228" t="e">
        <f aca="false">VLOOKUP($D233,CurveTbl,$AH$5)</f>
        <v>#VALUE!</v>
      </c>
      <c r="AP233" s="227" t="e">
        <f aca="false">VLOOKUP($D233,CurveTbl,$AH$6)+VLOOKUP($AG233,$AL$3:$AS$15,7)</f>
        <v>#VALUE!</v>
      </c>
      <c r="AQ233" s="92" t="e">
        <f aca="false">VLOOKUP($AG233,$AL$4:$AS$15,3)+VLOOKUP($AG233,$AL$4:$AS$15,5)+($AH$10*VLOOKUP(D233,GRITable,2))</f>
        <v>#VALUE!</v>
      </c>
      <c r="AR233" s="93" t="e">
        <f aca="false">VLOOKUP($AG233,$AL$4:$AS$15,4)</f>
        <v>#VALUE!</v>
      </c>
      <c r="AS233" s="92" t="e">
        <f aca="false">(AL233+AM233+AN233)*AR233/(1-AR233)</f>
        <v>#VALUE!</v>
      </c>
      <c r="AT233" s="93" t="e">
        <f aca="false">VLOOKUP(D233,CurveTbl,$AK$6)</f>
        <v>#VALUE!</v>
      </c>
      <c r="AU233" s="93" t="e">
        <f aca="false">(1+$AT233/2)^(-2*($D233-$G$5)/365.25)*$AF233</f>
        <v>#VALUE!</v>
      </c>
      <c r="AV233" s="91" t="e">
        <f aca="false">ROUND(G233*AR233,0)</f>
        <v>#VALUE!</v>
      </c>
      <c r="AW233" s="93" t="e">
        <f aca="false">VLOOKUP($D233,CurveTbl,$AK$8)</f>
        <v>#VALUE!</v>
      </c>
      <c r="AX233" s="93" t="e">
        <f aca="false">VLOOKUP($D233,CurveTbl,$AH$7)</f>
        <v>#VALUE!</v>
      </c>
      <c r="AY233" s="93" t="e">
        <f aca="false">VLOOKUP($D233,CurveTbl,$AH$8)</f>
        <v>#VALUE!</v>
      </c>
      <c r="AZ233" s="93"/>
      <c r="BA233" s="229"/>
      <c r="BB233" s="227" t="e">
        <f aca="false">$H233-$BV233</f>
        <v>#VALUE!</v>
      </c>
      <c r="BC233" s="227" t="e">
        <f aca="false">I233-BW233</f>
        <v>#VALUE!</v>
      </c>
      <c r="BD233" s="93" t="e">
        <f aca="false">N233-BX233</f>
        <v>#VALUE!</v>
      </c>
      <c r="BE233" s="93" t="e">
        <f aca="false">O233-BY233</f>
        <v>#VALUE!</v>
      </c>
      <c r="BF233" s="93" t="e">
        <f aca="false">xSPRDOPT($BW233,$BV233,$CG233,0,$BY233,$BX233,$BZ233,$AJ233,1,4)*$CB233</f>
        <v>#NAME?</v>
      </c>
      <c r="BG233" s="93" t="e">
        <f aca="false">xSPRDOPT($BW233,$BV233,$CG233,0,$BY233,$BX233,$BZ233,$AJ233,1,3)*$CB233</f>
        <v>#NAME?</v>
      </c>
      <c r="BH233" s="93" t="e">
        <f aca="false">IF(OR(BF233&lt;&gt;0,BG233&lt;&gt;0),xSPRDOPT($BW233,$BV233,$CG233,0,$BY233,$BX233,$BZ233,$AJ233,1,12)*$CB233,0)</f>
        <v>#NAME?</v>
      </c>
      <c r="BI233" s="93" t="e">
        <f aca="false">xSPRDOPT($BW233,$BV233,$CG233,2*LN(1+CA233/2),$BY233,$BX233,$BZ233,$AJ233,1,9)</f>
        <v>#NAME?</v>
      </c>
      <c r="BJ233" s="93" t="e">
        <f aca="false">xSPRDOPT($BW233,$BV233,$CG233,0,$BY233,$BX233,$BZ233,$AJ233,1,6)*$CB233</f>
        <v>#NAME?</v>
      </c>
      <c r="BK233" s="93" t="e">
        <f aca="false">xSPRDOPT($BW233,$BV233,$CG233,0,$BY233,$BX233,$BZ233,$AJ233,1,5)*$CB233</f>
        <v>#NAME?</v>
      </c>
      <c r="BL233" s="93" t="e">
        <f aca="false">xSPRDOPT(BW233,BV233,CG233,0,BY233,BX233,BZ233,AJ233,1,2)*CB233</f>
        <v>#NAME?</v>
      </c>
      <c r="BM233" s="93" t="e">
        <f aca="false">xSPRDOPT(BW233,BV233,CG233,0,BY233,BX233,BZ233,AJ233,1,1)*CB233</f>
        <v>#NAME?</v>
      </c>
      <c r="BN233" s="93" t="e">
        <f aca="false">IF(AH233&lt;&gt;0,xSPRDOPT($BW233,$BV233,$CG233,2*LN(1+CA233/2),$BY233,$BX233,$BZ233,$AJ233,1,8)+(AJ233/365.25)*CH233/AH233,0)</f>
        <v>#VALUE!</v>
      </c>
      <c r="BO233" s="93" t="e">
        <f aca="false">xSPRDOPT($BW233,$BV233,$CG233,0,$BY233,$BX233,$BZ233,$AJ233,1,0)</f>
        <v>#NAME?</v>
      </c>
      <c r="BP233" s="93"/>
      <c r="BQ233" s="93"/>
      <c r="BR233" s="93"/>
      <c r="BS233" s="101" t="e">
        <f aca="false">G233*AF233*AH233</f>
        <v>#VALUE!</v>
      </c>
      <c r="BV233" s="230" t="n">
        <v>4.40214035809837</v>
      </c>
      <c r="BW233" s="92" t="n">
        <v>4.4155</v>
      </c>
      <c r="BX233" s="93" t="n">
        <v>0.628251079270582</v>
      </c>
      <c r="BY233" s="93" t="n">
        <v>0.621945092170055</v>
      </c>
      <c r="BZ233" s="93" t="n">
        <v>0.99287864325662</v>
      </c>
      <c r="CA233" s="93" t="n">
        <v>0.068263969545907</v>
      </c>
      <c r="CB233" s="93" t="n">
        <v>0.987217950295506</v>
      </c>
      <c r="CC233" s="227" t="n">
        <v>-0.03</v>
      </c>
      <c r="CD233" s="227" t="n">
        <v>0.06</v>
      </c>
      <c r="CE233" s="227" t="n">
        <v>0.175</v>
      </c>
      <c r="CF233" s="227" t="n">
        <v>-0.0075</v>
      </c>
      <c r="CG233" s="227" t="n">
        <v>0.0192</v>
      </c>
      <c r="CH233" s="227" t="n">
        <v>3.06531173566755</v>
      </c>
      <c r="CI233" s="82" t="n">
        <v>4.248</v>
      </c>
    </row>
    <row r="234" customFormat="false" ht="12.75" hidden="false" customHeight="false" outlineLevel="0" collapsed="false">
      <c r="D234" s="83" t="e">
        <f aca="false">D233+AH233</f>
        <v>#VALUE!</v>
      </c>
      <c r="F234" s="84" t="e">
        <f aca="false">VLOOKUP(AG234,$AL$4:$AS$15,2)</f>
        <v>#VALUE!</v>
      </c>
      <c r="G234" s="84" t="e">
        <f aca="false">F234*$AU234</f>
        <v>#VALUE!</v>
      </c>
      <c r="H234" s="85" t="e">
        <f aca="false">(AL234+AM234+AN234)/(1-(AR234))</f>
        <v>#VALUE!</v>
      </c>
      <c r="I234" s="85" t="e">
        <f aca="false">(AL234+AO234+AP234)</f>
        <v>#VALUE!</v>
      </c>
      <c r="K234" s="85" t="e">
        <f aca="false">MAX(((I234-H234)-AQ234)*AH234*AU234,0)</f>
        <v>#VALUE!</v>
      </c>
      <c r="L234" s="220" t="e">
        <f aca="false">MAX(Q234-K234,0)</f>
        <v>#VALUE!</v>
      </c>
      <c r="M234" s="86"/>
      <c r="N234" s="231" t="e">
        <f aca="false">SQRT(($AX234^2*$AE234+$AW234^2*$AI234)/($AE234+$AI234))</f>
        <v>#VALUE!</v>
      </c>
      <c r="O234" s="231" t="e">
        <f aca="false">SQRT(($AY234^2*$AE234+$AW234^2*$AI234)/($AE234+$AI234))</f>
        <v>#VALUE!</v>
      </c>
      <c r="P234" s="94" t="e">
        <f aca="false">(VLOOKUP(AI234,CorrelationTwo,2)*(AW234^2)*AI234+VLOOKUP(D234,CorrelationOne,$AK$9)*AX234*AY234*AE234)/((AI234+AE234)*O234*N234)</f>
        <v>#VALUE!</v>
      </c>
      <c r="Q234" s="220" t="e">
        <f aca="false">xSPRDOPT(I234,H234,AQ234,0,O234,N234,P234,D234-$G$5,1,0)*AH234*AU234</f>
        <v>#VALUE!</v>
      </c>
      <c r="R234" s="223"/>
      <c r="S234" s="87" t="e">
        <f aca="false">xSPRDOPT(I234,H234,AQ234,AT234,O234,N234,P234,D234-$G$5,1,2)*AF234*F234*AH234</f>
        <v>#VALUE!</v>
      </c>
      <c r="T234" s="87" t="e">
        <f aca="false">xSPRDOPT(I234,H234,AQ234,AT234,O234,N234,P234,D234-$G$5,1,1)*AF234*F234*AH234</f>
        <v>#VALUE!</v>
      </c>
      <c r="U234" s="220"/>
      <c r="V234" s="224" t="e">
        <f aca="false">VLOOKUP($AG234,$AL$4:$AS$15,8)*AH234*AU234</f>
        <v>#VALUE!</v>
      </c>
      <c r="W234" s="224"/>
      <c r="X234" s="225" t="e">
        <f aca="false">((BM234*BC234)+(BL234*BB234))*AH234*F234</f>
        <v>#VALUE!</v>
      </c>
      <c r="Y234" s="225" t="e">
        <f aca="false">($F234*$AH234)*((($BG234/2)*($BC234)^2)+(($BF234/2)*($BB234)^2)+($BH234*$BC234*$BB234))</f>
        <v>#VALUE!</v>
      </c>
      <c r="Z234" s="225" t="e">
        <f aca="false">($BI234*$F234*$AH234*($G$5-$BV$5))/365.25</f>
        <v>#VALUE!</v>
      </c>
      <c r="AA234" s="225" t="e">
        <f aca="false">(($BK234*$BE234)+($BJ234*$BD234))*$F234*$AH234*$AF234</f>
        <v>#VALUE!</v>
      </c>
      <c r="AB234" s="225" t="e">
        <f aca="false">BN234*(AT234-CA234)*F234*AH234</f>
        <v>#VALUE!</v>
      </c>
      <c r="AC234" s="225" t="e">
        <f aca="false">BO234*CB234*F234*AH234*CA234*($G$5-$BV$5)/365.25</f>
        <v>#NAME?</v>
      </c>
      <c r="AE234" s="101" t="n">
        <v>15</v>
      </c>
      <c r="AF234" s="101" t="e">
        <f aca="false">IF(AND(D234&gt;=$G$7,D234&lt;=$G$8),1,0)</f>
        <v>#VALUE!</v>
      </c>
      <c r="AG234" s="101" t="e">
        <f aca="false">MONTH(D234)</f>
        <v>#VALUE!</v>
      </c>
      <c r="AH234" s="101" t="e">
        <f aca="false">(EOMONTH(D234,0)-EOMONTH(D234-DAY(D234),0))*AF234</f>
        <v>#VALUE!</v>
      </c>
      <c r="AI234" s="101" t="e">
        <f aca="false">AI233+AH233</f>
        <v>#VALUE!</v>
      </c>
      <c r="AJ234" s="101" t="e">
        <f aca="false">D234-$BV$5</f>
        <v>#VALUE!</v>
      </c>
      <c r="AK234" s="226" t="e">
        <f aca="false">((AL234+AM234+AN234)/(1-0.03))-(AL234+AM234+AN234)</f>
        <v>#VALUE!</v>
      </c>
      <c r="AL234" s="92" t="e">
        <f aca="false">VLOOKUP($D234,CurveTbl,$AK$4)</f>
        <v>#VALUE!</v>
      </c>
      <c r="AM234" s="227" t="e">
        <f aca="false">VLOOKUP($D234,CurveTbl,$AH$3)</f>
        <v>#VALUE!</v>
      </c>
      <c r="AN234" s="227" t="e">
        <f aca="false">VLOOKUP($D234,CurveTbl,$AH$4)+VLOOKUP($AG234,$AL$3:$AS$15,6)</f>
        <v>#VALUE!</v>
      </c>
      <c r="AO234" s="228" t="e">
        <f aca="false">VLOOKUP($D234,CurveTbl,$AH$5)</f>
        <v>#VALUE!</v>
      </c>
      <c r="AP234" s="227" t="e">
        <f aca="false">VLOOKUP($D234,CurveTbl,$AH$6)+VLOOKUP($AG234,$AL$3:$AS$15,7)</f>
        <v>#VALUE!</v>
      </c>
      <c r="AQ234" s="92" t="e">
        <f aca="false">VLOOKUP($AG234,$AL$4:$AS$15,3)+VLOOKUP($AG234,$AL$4:$AS$15,5)+($AH$10*VLOOKUP(D234,GRITable,2))</f>
        <v>#VALUE!</v>
      </c>
      <c r="AR234" s="93" t="e">
        <f aca="false">VLOOKUP($AG234,$AL$4:$AS$15,4)</f>
        <v>#VALUE!</v>
      </c>
      <c r="AS234" s="92" t="e">
        <f aca="false">(AL234+AM234+AN234)*AR234/(1-AR234)</f>
        <v>#VALUE!</v>
      </c>
      <c r="AT234" s="93" t="e">
        <f aca="false">VLOOKUP(D234,CurveTbl,$AK$6)</f>
        <v>#VALUE!</v>
      </c>
      <c r="AU234" s="93" t="e">
        <f aca="false">(1+$AT234/2)^(-2*($D234-$G$5)/365.25)*$AF234</f>
        <v>#VALUE!</v>
      </c>
      <c r="AV234" s="91" t="e">
        <f aca="false">ROUND(G234*AR234,0)</f>
        <v>#VALUE!</v>
      </c>
      <c r="AW234" s="93" t="e">
        <f aca="false">VLOOKUP($D234,CurveTbl,$AK$8)</f>
        <v>#VALUE!</v>
      </c>
      <c r="AX234" s="93" t="e">
        <f aca="false">VLOOKUP($D234,CurveTbl,$AH$7)</f>
        <v>#VALUE!</v>
      </c>
      <c r="AY234" s="93" t="e">
        <f aca="false">VLOOKUP($D234,CurveTbl,$AH$8)</f>
        <v>#VALUE!</v>
      </c>
      <c r="AZ234" s="93"/>
      <c r="BA234" s="229"/>
      <c r="BB234" s="227" t="e">
        <f aca="false">$H234-$BV234</f>
        <v>#VALUE!</v>
      </c>
      <c r="BC234" s="227" t="e">
        <f aca="false">I234-BW234</f>
        <v>#VALUE!</v>
      </c>
      <c r="BD234" s="93" t="e">
        <f aca="false">N234-BX234</f>
        <v>#VALUE!</v>
      </c>
      <c r="BE234" s="93" t="e">
        <f aca="false">O234-BY234</f>
        <v>#VALUE!</v>
      </c>
      <c r="BF234" s="93" t="e">
        <f aca="false">xSPRDOPT($BW234,$BV234,$CG234,0,$BY234,$BX234,$BZ234,$AJ234,1,4)*$CB234</f>
        <v>#NAME?</v>
      </c>
      <c r="BG234" s="93" t="e">
        <f aca="false">xSPRDOPT($BW234,$BV234,$CG234,0,$BY234,$BX234,$BZ234,$AJ234,1,3)*$CB234</f>
        <v>#NAME?</v>
      </c>
      <c r="BH234" s="93" t="e">
        <f aca="false">IF(OR(BF234&lt;&gt;0,BG234&lt;&gt;0),xSPRDOPT($BW234,$BV234,$CG234,0,$BY234,$BX234,$BZ234,$AJ234,1,12)*$CB234,0)</f>
        <v>#NAME?</v>
      </c>
      <c r="BI234" s="93" t="e">
        <f aca="false">xSPRDOPT($BW234,$BV234,$CG234,2*LN(1+CA234/2),$BY234,$BX234,$BZ234,$AJ234,1,9)</f>
        <v>#NAME?</v>
      </c>
      <c r="BJ234" s="93" t="e">
        <f aca="false">xSPRDOPT($BW234,$BV234,$CG234,0,$BY234,$BX234,$BZ234,$AJ234,1,6)*$CB234</f>
        <v>#NAME?</v>
      </c>
      <c r="BK234" s="93" t="e">
        <f aca="false">xSPRDOPT($BW234,$BV234,$CG234,0,$BY234,$BX234,$BZ234,$AJ234,1,5)*$CB234</f>
        <v>#NAME?</v>
      </c>
      <c r="BL234" s="93" t="e">
        <f aca="false">xSPRDOPT(BW234,BV234,CG234,0,BY234,BX234,BZ234,AJ234,1,2)*CB234</f>
        <v>#NAME?</v>
      </c>
      <c r="BM234" s="93" t="e">
        <f aca="false">xSPRDOPT(BW234,BV234,CG234,0,BY234,BX234,BZ234,AJ234,1,1)*CB234</f>
        <v>#NAME?</v>
      </c>
      <c r="BN234" s="93" t="e">
        <f aca="false">IF(AH234&lt;&gt;0,xSPRDOPT($BW234,$BV234,$CG234,2*LN(1+CA234/2),$BY234,$BX234,$BZ234,$AJ234,1,8)+(AJ234/365.25)*CH234/AH234,0)</f>
        <v>#VALUE!</v>
      </c>
      <c r="BO234" s="93" t="e">
        <f aca="false">xSPRDOPT($BW234,$BV234,$CG234,0,$BY234,$BX234,$BZ234,$AJ234,1,0)</f>
        <v>#NAME?</v>
      </c>
      <c r="BP234" s="93"/>
      <c r="BQ234" s="93"/>
      <c r="BR234" s="93"/>
      <c r="BS234" s="101" t="e">
        <f aca="false">G234*AF234*AH234</f>
        <v>#VALUE!</v>
      </c>
      <c r="BV234" s="230" t="n">
        <v>4.40214035809837</v>
      </c>
      <c r="BW234" s="92" t="n">
        <v>4.4155</v>
      </c>
      <c r="BX234" s="93" t="n">
        <v>0.628251079270582</v>
      </c>
      <c r="BY234" s="93" t="n">
        <v>0.621945092170055</v>
      </c>
      <c r="BZ234" s="93" t="n">
        <v>0.99287864325662</v>
      </c>
      <c r="CA234" s="93" t="n">
        <v>0.068263969545907</v>
      </c>
      <c r="CB234" s="93" t="n">
        <v>0.987217950295506</v>
      </c>
      <c r="CC234" s="227" t="n">
        <v>-0.03</v>
      </c>
      <c r="CD234" s="227" t="n">
        <v>0.06</v>
      </c>
      <c r="CE234" s="227" t="n">
        <v>0.175</v>
      </c>
      <c r="CF234" s="227" t="n">
        <v>-0.0075</v>
      </c>
      <c r="CG234" s="227" t="n">
        <v>0.0192</v>
      </c>
      <c r="CH234" s="227" t="n">
        <v>3.06531173566755</v>
      </c>
      <c r="CI234" s="82" t="n">
        <v>4.248</v>
      </c>
    </row>
    <row r="235" customFormat="false" ht="12.75" hidden="false" customHeight="false" outlineLevel="0" collapsed="false">
      <c r="D235" s="83" t="e">
        <f aca="false">D234+AH234</f>
        <v>#VALUE!</v>
      </c>
      <c r="F235" s="84" t="e">
        <f aca="false">VLOOKUP(AG235,$AL$4:$AS$15,2)</f>
        <v>#VALUE!</v>
      </c>
      <c r="G235" s="84" t="e">
        <f aca="false">F235*$AU235</f>
        <v>#VALUE!</v>
      </c>
      <c r="H235" s="85" t="e">
        <f aca="false">(AL235+AM235+AN235)/(1-(AR235))</f>
        <v>#VALUE!</v>
      </c>
      <c r="I235" s="85" t="e">
        <f aca="false">(AL235+AO235+AP235)</f>
        <v>#VALUE!</v>
      </c>
      <c r="K235" s="85" t="e">
        <f aca="false">MAX(((I235-H235)-AQ235)*AH235*AU235,0)</f>
        <v>#VALUE!</v>
      </c>
      <c r="L235" s="220" t="e">
        <f aca="false">MAX(Q235-K235,0)</f>
        <v>#VALUE!</v>
      </c>
      <c r="M235" s="86"/>
      <c r="N235" s="231" t="e">
        <f aca="false">SQRT(($AX235^2*$AE235+$AW235^2*$AI235)/($AE235+$AI235))</f>
        <v>#VALUE!</v>
      </c>
      <c r="O235" s="231" t="e">
        <f aca="false">SQRT(($AY235^2*$AE235+$AW235^2*$AI235)/($AE235+$AI235))</f>
        <v>#VALUE!</v>
      </c>
      <c r="P235" s="94" t="e">
        <f aca="false">(VLOOKUP(AI235,CorrelationTwo,2)*(AW235^2)*AI235+VLOOKUP(D235,CorrelationOne,$AK$9)*AX235*AY235*AE235)/((AI235+AE235)*O235*N235)</f>
        <v>#VALUE!</v>
      </c>
      <c r="Q235" s="220" t="e">
        <f aca="false">xSPRDOPT(I235,H235,AQ235,0,O235,N235,P235,D235-$G$5,1,0)*AH235*AU235</f>
        <v>#VALUE!</v>
      </c>
      <c r="R235" s="223"/>
      <c r="S235" s="87" t="e">
        <f aca="false">xSPRDOPT(I235,H235,AQ235,AT235,O235,N235,P235,D235-$G$5,1,2)*AF235*F235*AH235</f>
        <v>#VALUE!</v>
      </c>
      <c r="T235" s="87" t="e">
        <f aca="false">xSPRDOPT(I235,H235,AQ235,AT235,O235,N235,P235,D235-$G$5,1,1)*AF235*F235*AH235</f>
        <v>#VALUE!</v>
      </c>
      <c r="U235" s="220"/>
      <c r="V235" s="224" t="e">
        <f aca="false">VLOOKUP($AG235,$AL$4:$AS$15,8)*AH235*AU235</f>
        <v>#VALUE!</v>
      </c>
      <c r="W235" s="224"/>
      <c r="X235" s="225" t="e">
        <f aca="false">((BM235*BC235)+(BL235*BB235))*AH235*F235</f>
        <v>#VALUE!</v>
      </c>
      <c r="Y235" s="225" t="e">
        <f aca="false">($F235*$AH235)*((($BG235/2)*($BC235)^2)+(($BF235/2)*($BB235)^2)+($BH235*$BC235*$BB235))</f>
        <v>#VALUE!</v>
      </c>
      <c r="Z235" s="225" t="e">
        <f aca="false">($BI235*$F235*$AH235*($G$5-$BV$5))/365.25</f>
        <v>#VALUE!</v>
      </c>
      <c r="AA235" s="225" t="e">
        <f aca="false">(($BK235*$BE235)+($BJ235*$BD235))*$F235*$AH235*$AF235</f>
        <v>#VALUE!</v>
      </c>
      <c r="AB235" s="225" t="e">
        <f aca="false">BN235*(AT235-CA235)*F235*AH235</f>
        <v>#VALUE!</v>
      </c>
      <c r="AC235" s="225" t="e">
        <f aca="false">BO235*CB235*F235*AH235*CA235*($G$5-$BV$5)/365.25</f>
        <v>#NAME?</v>
      </c>
      <c r="AE235" s="101" t="n">
        <v>15</v>
      </c>
      <c r="AF235" s="101" t="e">
        <f aca="false">IF(AND(D235&gt;=$G$7,D235&lt;=$G$8),1,0)</f>
        <v>#VALUE!</v>
      </c>
      <c r="AG235" s="101" t="e">
        <f aca="false">MONTH(D235)</f>
        <v>#VALUE!</v>
      </c>
      <c r="AH235" s="101" t="e">
        <f aca="false">(EOMONTH(D235,0)-EOMONTH(D235-DAY(D235),0))*AF235</f>
        <v>#VALUE!</v>
      </c>
      <c r="AI235" s="101" t="e">
        <f aca="false">AI234+AH234</f>
        <v>#VALUE!</v>
      </c>
      <c r="AJ235" s="101" t="e">
        <f aca="false">D235-$BV$5</f>
        <v>#VALUE!</v>
      </c>
      <c r="AK235" s="226" t="e">
        <f aca="false">((AL235+AM235+AN235)/(1-0.03))-(AL235+AM235+AN235)</f>
        <v>#VALUE!</v>
      </c>
      <c r="AL235" s="92" t="e">
        <f aca="false">VLOOKUP($D235,CurveTbl,$AK$4)</f>
        <v>#VALUE!</v>
      </c>
      <c r="AM235" s="227" t="e">
        <f aca="false">VLOOKUP($D235,CurveTbl,$AH$3)</f>
        <v>#VALUE!</v>
      </c>
      <c r="AN235" s="227" t="e">
        <f aca="false">VLOOKUP($D235,CurveTbl,$AH$4)+VLOOKUP($AG235,$AL$3:$AS$15,6)</f>
        <v>#VALUE!</v>
      </c>
      <c r="AO235" s="228" t="e">
        <f aca="false">VLOOKUP($D235,CurveTbl,$AH$5)</f>
        <v>#VALUE!</v>
      </c>
      <c r="AP235" s="227" t="e">
        <f aca="false">VLOOKUP($D235,CurveTbl,$AH$6)+VLOOKUP($AG235,$AL$3:$AS$15,7)</f>
        <v>#VALUE!</v>
      </c>
      <c r="AQ235" s="92" t="e">
        <f aca="false">VLOOKUP($AG235,$AL$4:$AS$15,3)+VLOOKUP($AG235,$AL$4:$AS$15,5)+($AH$10*VLOOKUP(D235,GRITable,2))</f>
        <v>#VALUE!</v>
      </c>
      <c r="AR235" s="93" t="e">
        <f aca="false">VLOOKUP($AG235,$AL$4:$AS$15,4)</f>
        <v>#VALUE!</v>
      </c>
      <c r="AS235" s="92" t="e">
        <f aca="false">(AL235+AM235+AN235)*AR235/(1-AR235)</f>
        <v>#VALUE!</v>
      </c>
      <c r="AT235" s="93" t="e">
        <f aca="false">VLOOKUP(D235,CurveTbl,$AK$6)</f>
        <v>#VALUE!</v>
      </c>
      <c r="AU235" s="93" t="e">
        <f aca="false">(1+$AT235/2)^(-2*($D235-$G$5)/365.25)*$AF235</f>
        <v>#VALUE!</v>
      </c>
      <c r="AV235" s="91" t="e">
        <f aca="false">ROUND(G235*AR235,0)</f>
        <v>#VALUE!</v>
      </c>
      <c r="AW235" s="93" t="e">
        <f aca="false">VLOOKUP($D235,CurveTbl,$AK$8)</f>
        <v>#VALUE!</v>
      </c>
      <c r="AX235" s="93" t="e">
        <f aca="false">VLOOKUP($D235,CurveTbl,$AH$7)</f>
        <v>#VALUE!</v>
      </c>
      <c r="AY235" s="93" t="e">
        <f aca="false">VLOOKUP($D235,CurveTbl,$AH$8)</f>
        <v>#VALUE!</v>
      </c>
      <c r="AZ235" s="93"/>
      <c r="BA235" s="229"/>
      <c r="BB235" s="227" t="e">
        <f aca="false">$H235-$BV235</f>
        <v>#VALUE!</v>
      </c>
      <c r="BC235" s="227" t="e">
        <f aca="false">I235-BW235</f>
        <v>#VALUE!</v>
      </c>
      <c r="BD235" s="93" t="e">
        <f aca="false">N235-BX235</f>
        <v>#VALUE!</v>
      </c>
      <c r="BE235" s="93" t="e">
        <f aca="false">O235-BY235</f>
        <v>#VALUE!</v>
      </c>
      <c r="BF235" s="93" t="e">
        <f aca="false">xSPRDOPT($BW235,$BV235,$CG235,0,$BY235,$BX235,$BZ235,$AJ235,1,4)*$CB235</f>
        <v>#NAME?</v>
      </c>
      <c r="BG235" s="93" t="e">
        <f aca="false">xSPRDOPT($BW235,$BV235,$CG235,0,$BY235,$BX235,$BZ235,$AJ235,1,3)*$CB235</f>
        <v>#NAME?</v>
      </c>
      <c r="BH235" s="93" t="e">
        <f aca="false">IF(OR(BF235&lt;&gt;0,BG235&lt;&gt;0),xSPRDOPT($BW235,$BV235,$CG235,0,$BY235,$BX235,$BZ235,$AJ235,1,12)*$CB235,0)</f>
        <v>#NAME?</v>
      </c>
      <c r="BI235" s="93" t="e">
        <f aca="false">xSPRDOPT($BW235,$BV235,$CG235,2*LN(1+CA235/2),$BY235,$BX235,$BZ235,$AJ235,1,9)</f>
        <v>#NAME?</v>
      </c>
      <c r="BJ235" s="93" t="e">
        <f aca="false">xSPRDOPT($BW235,$BV235,$CG235,0,$BY235,$BX235,$BZ235,$AJ235,1,6)*$CB235</f>
        <v>#NAME?</v>
      </c>
      <c r="BK235" s="93" t="e">
        <f aca="false">xSPRDOPT($BW235,$BV235,$CG235,0,$BY235,$BX235,$BZ235,$AJ235,1,5)*$CB235</f>
        <v>#NAME?</v>
      </c>
      <c r="BL235" s="93" t="e">
        <f aca="false">xSPRDOPT(BW235,BV235,CG235,0,BY235,BX235,BZ235,AJ235,1,2)*CB235</f>
        <v>#NAME?</v>
      </c>
      <c r="BM235" s="93" t="e">
        <f aca="false">xSPRDOPT(BW235,BV235,CG235,0,BY235,BX235,BZ235,AJ235,1,1)*CB235</f>
        <v>#NAME?</v>
      </c>
      <c r="BN235" s="93" t="e">
        <f aca="false">IF(AH235&lt;&gt;0,xSPRDOPT($BW235,$BV235,$CG235,2*LN(1+CA235/2),$BY235,$BX235,$BZ235,$AJ235,1,8)+(AJ235/365.25)*CH235/AH235,0)</f>
        <v>#VALUE!</v>
      </c>
      <c r="BO235" s="93" t="e">
        <f aca="false">xSPRDOPT($BW235,$BV235,$CG235,0,$BY235,$BX235,$BZ235,$AJ235,1,0)</f>
        <v>#NAME?</v>
      </c>
      <c r="BP235" s="93"/>
      <c r="BQ235" s="93"/>
      <c r="BR235" s="93"/>
      <c r="BS235" s="101" t="e">
        <f aca="false">G235*AF235*AH235</f>
        <v>#VALUE!</v>
      </c>
      <c r="BV235" s="230" t="n">
        <v>4.40214035809837</v>
      </c>
      <c r="BW235" s="92" t="n">
        <v>4.4155</v>
      </c>
      <c r="BX235" s="93" t="n">
        <v>0.628251079270582</v>
      </c>
      <c r="BY235" s="93" t="n">
        <v>0.621945092170055</v>
      </c>
      <c r="BZ235" s="93" t="n">
        <v>0.99287864325662</v>
      </c>
      <c r="CA235" s="93" t="n">
        <v>0.068263969545907</v>
      </c>
      <c r="CB235" s="93" t="n">
        <v>0.987217950295506</v>
      </c>
      <c r="CC235" s="227" t="n">
        <v>-0.03</v>
      </c>
      <c r="CD235" s="227" t="n">
        <v>0.06</v>
      </c>
      <c r="CE235" s="227" t="n">
        <v>0.175</v>
      </c>
      <c r="CF235" s="227" t="n">
        <v>-0.0075</v>
      </c>
      <c r="CG235" s="227" t="n">
        <v>0.0192</v>
      </c>
      <c r="CH235" s="227" t="n">
        <v>3.06531173566755</v>
      </c>
      <c r="CI235" s="82" t="n">
        <v>4.248</v>
      </c>
    </row>
    <row r="236" customFormat="false" ht="12.75" hidden="false" customHeight="false" outlineLevel="0" collapsed="false">
      <c r="D236" s="83" t="e">
        <f aca="false">D235+AH235</f>
        <v>#VALUE!</v>
      </c>
      <c r="F236" s="84" t="e">
        <f aca="false">VLOOKUP(AG236,$AL$4:$AS$15,2)</f>
        <v>#VALUE!</v>
      </c>
      <c r="G236" s="84" t="e">
        <f aca="false">F236*$AU236</f>
        <v>#VALUE!</v>
      </c>
      <c r="H236" s="85" t="e">
        <f aca="false">(AL236+AM236+AN236)/(1-(AR236))</f>
        <v>#VALUE!</v>
      </c>
      <c r="I236" s="85" t="e">
        <f aca="false">(AL236+AO236+AP236)</f>
        <v>#VALUE!</v>
      </c>
      <c r="K236" s="85" t="e">
        <f aca="false">MAX(((I236-H236)-AQ236)*AH236*AU236,0)</f>
        <v>#VALUE!</v>
      </c>
      <c r="L236" s="220" t="e">
        <f aca="false">MAX(Q236-K236,0)</f>
        <v>#VALUE!</v>
      </c>
      <c r="M236" s="86"/>
      <c r="N236" s="231" t="e">
        <f aca="false">SQRT(($AX236^2*$AE236+$AW236^2*$AI236)/($AE236+$AI236))</f>
        <v>#VALUE!</v>
      </c>
      <c r="O236" s="231" t="e">
        <f aca="false">SQRT(($AY236^2*$AE236+$AW236^2*$AI236)/($AE236+$AI236))</f>
        <v>#VALUE!</v>
      </c>
      <c r="P236" s="94" t="e">
        <f aca="false">(VLOOKUP(AI236,CorrelationTwo,2)*(AW236^2)*AI236+VLOOKUP(D236,CorrelationOne,$AK$9)*AX236*AY236*AE236)/((AI236+AE236)*O236*N236)</f>
        <v>#VALUE!</v>
      </c>
      <c r="Q236" s="220" t="e">
        <f aca="false">xSPRDOPT(I236,H236,AQ236,0,O236,N236,P236,D236-$G$5,1,0)*AH236*AU236</f>
        <v>#VALUE!</v>
      </c>
      <c r="R236" s="223"/>
      <c r="S236" s="87" t="e">
        <f aca="false">xSPRDOPT(I236,H236,AQ236,AT236,O236,N236,P236,D236-$G$5,1,2)*AF236*F236*AH236</f>
        <v>#VALUE!</v>
      </c>
      <c r="T236" s="87" t="e">
        <f aca="false">xSPRDOPT(I236,H236,AQ236,AT236,O236,N236,P236,D236-$G$5,1,1)*AF236*F236*AH236</f>
        <v>#VALUE!</v>
      </c>
      <c r="U236" s="220"/>
      <c r="V236" s="224" t="e">
        <f aca="false">VLOOKUP($AG236,$AL$4:$AS$15,8)*AH236*AU236</f>
        <v>#VALUE!</v>
      </c>
      <c r="W236" s="224"/>
      <c r="X236" s="225" t="e">
        <f aca="false">((BM236*BC236)+(BL236*BB236))*AH236*F236</f>
        <v>#VALUE!</v>
      </c>
      <c r="Y236" s="225" t="e">
        <f aca="false">($F236*$AH236)*((($BG236/2)*($BC236)^2)+(($BF236/2)*($BB236)^2)+($BH236*$BC236*$BB236))</f>
        <v>#VALUE!</v>
      </c>
      <c r="Z236" s="225" t="e">
        <f aca="false">($BI236*$F236*$AH236*($G$5-$BV$5))/365.25</f>
        <v>#VALUE!</v>
      </c>
      <c r="AA236" s="225" t="e">
        <f aca="false">(($BK236*$BE236)+($BJ236*$BD236))*$F236*$AH236*$AF236</f>
        <v>#VALUE!</v>
      </c>
      <c r="AB236" s="225" t="e">
        <f aca="false">BN236*(AT236-CA236)*F236*AH236</f>
        <v>#VALUE!</v>
      </c>
      <c r="AC236" s="225" t="e">
        <f aca="false">BO236*CB236*F236*AH236*CA236*($G$5-$BV$5)/365.25</f>
        <v>#NAME?</v>
      </c>
      <c r="AE236" s="101" t="n">
        <v>15</v>
      </c>
      <c r="AF236" s="101" t="e">
        <f aca="false">IF(AND(D236&gt;=$G$7,D236&lt;=$G$8),1,0)</f>
        <v>#VALUE!</v>
      </c>
      <c r="AG236" s="101" t="e">
        <f aca="false">MONTH(D236)</f>
        <v>#VALUE!</v>
      </c>
      <c r="AH236" s="101" t="e">
        <f aca="false">(EOMONTH(D236,0)-EOMONTH(D236-DAY(D236),0))*AF236</f>
        <v>#VALUE!</v>
      </c>
      <c r="AI236" s="101" t="e">
        <f aca="false">AI235+AH235</f>
        <v>#VALUE!</v>
      </c>
      <c r="AJ236" s="101" t="e">
        <f aca="false">D236-$BV$5</f>
        <v>#VALUE!</v>
      </c>
      <c r="AK236" s="226" t="e">
        <f aca="false">((AL236+AM236+AN236)/(1-0.03))-(AL236+AM236+AN236)</f>
        <v>#VALUE!</v>
      </c>
      <c r="AL236" s="92" t="e">
        <f aca="false">VLOOKUP($D236,CurveTbl,$AK$4)</f>
        <v>#VALUE!</v>
      </c>
      <c r="AM236" s="227" t="e">
        <f aca="false">VLOOKUP($D236,CurveTbl,$AH$3)</f>
        <v>#VALUE!</v>
      </c>
      <c r="AN236" s="227" t="e">
        <f aca="false">VLOOKUP($D236,CurveTbl,$AH$4)+VLOOKUP($AG236,$AL$3:$AS$15,6)</f>
        <v>#VALUE!</v>
      </c>
      <c r="AO236" s="228" t="e">
        <f aca="false">VLOOKUP($D236,CurveTbl,$AH$5)</f>
        <v>#VALUE!</v>
      </c>
      <c r="AP236" s="227" t="e">
        <f aca="false">VLOOKUP($D236,CurveTbl,$AH$6)+VLOOKUP($AG236,$AL$3:$AS$15,7)</f>
        <v>#VALUE!</v>
      </c>
      <c r="AQ236" s="92" t="e">
        <f aca="false">VLOOKUP($AG236,$AL$4:$AS$15,3)+VLOOKUP($AG236,$AL$4:$AS$15,5)+($AH$10*VLOOKUP(D236,GRITable,2))</f>
        <v>#VALUE!</v>
      </c>
      <c r="AR236" s="93" t="e">
        <f aca="false">VLOOKUP($AG236,$AL$4:$AS$15,4)</f>
        <v>#VALUE!</v>
      </c>
      <c r="AS236" s="92" t="e">
        <f aca="false">(AL236+AM236+AN236)*AR236/(1-AR236)</f>
        <v>#VALUE!</v>
      </c>
      <c r="AT236" s="93" t="e">
        <f aca="false">VLOOKUP(D236,CurveTbl,$AK$6)</f>
        <v>#VALUE!</v>
      </c>
      <c r="AU236" s="93" t="e">
        <f aca="false">(1+$AT236/2)^(-2*($D236-$G$5)/365.25)*$AF236</f>
        <v>#VALUE!</v>
      </c>
      <c r="AV236" s="91" t="e">
        <f aca="false">ROUND(G236*AR236,0)</f>
        <v>#VALUE!</v>
      </c>
      <c r="AW236" s="93" t="e">
        <f aca="false">VLOOKUP($D236,CurveTbl,$AK$8)</f>
        <v>#VALUE!</v>
      </c>
      <c r="AX236" s="93" t="e">
        <f aca="false">VLOOKUP($D236,CurveTbl,$AH$7)</f>
        <v>#VALUE!</v>
      </c>
      <c r="AY236" s="93" t="e">
        <f aca="false">VLOOKUP($D236,CurveTbl,$AH$8)</f>
        <v>#VALUE!</v>
      </c>
      <c r="AZ236" s="93"/>
      <c r="BA236" s="229"/>
      <c r="BB236" s="227" t="e">
        <f aca="false">$H236-$BV236</f>
        <v>#VALUE!</v>
      </c>
      <c r="BC236" s="227" t="e">
        <f aca="false">I236-BW236</f>
        <v>#VALUE!</v>
      </c>
      <c r="BD236" s="93" t="e">
        <f aca="false">N236-BX236</f>
        <v>#VALUE!</v>
      </c>
      <c r="BE236" s="93" t="e">
        <f aca="false">O236-BY236</f>
        <v>#VALUE!</v>
      </c>
      <c r="BF236" s="93" t="e">
        <f aca="false">xSPRDOPT($BW236,$BV236,$CG236,0,$BY236,$BX236,$BZ236,$AJ236,1,4)*$CB236</f>
        <v>#NAME?</v>
      </c>
      <c r="BG236" s="93" t="e">
        <f aca="false">xSPRDOPT($BW236,$BV236,$CG236,0,$BY236,$BX236,$BZ236,$AJ236,1,3)*$CB236</f>
        <v>#NAME?</v>
      </c>
      <c r="BH236" s="93" t="e">
        <f aca="false">IF(OR(BF236&lt;&gt;0,BG236&lt;&gt;0),xSPRDOPT($BW236,$BV236,$CG236,0,$BY236,$BX236,$BZ236,$AJ236,1,12)*$CB236,0)</f>
        <v>#NAME?</v>
      </c>
      <c r="BI236" s="93" t="e">
        <f aca="false">xSPRDOPT($BW236,$BV236,$CG236,2*LN(1+CA236/2),$BY236,$BX236,$BZ236,$AJ236,1,9)</f>
        <v>#NAME?</v>
      </c>
      <c r="BJ236" s="93" t="e">
        <f aca="false">xSPRDOPT($BW236,$BV236,$CG236,0,$BY236,$BX236,$BZ236,$AJ236,1,6)*$CB236</f>
        <v>#NAME?</v>
      </c>
      <c r="BK236" s="93" t="e">
        <f aca="false">xSPRDOPT($BW236,$BV236,$CG236,0,$BY236,$BX236,$BZ236,$AJ236,1,5)*$CB236</f>
        <v>#NAME?</v>
      </c>
      <c r="BL236" s="93" t="e">
        <f aca="false">xSPRDOPT(BW236,BV236,CG236,0,BY236,BX236,BZ236,AJ236,1,2)*CB236</f>
        <v>#NAME?</v>
      </c>
      <c r="BM236" s="93" t="e">
        <f aca="false">xSPRDOPT(BW236,BV236,CG236,0,BY236,BX236,BZ236,AJ236,1,1)*CB236</f>
        <v>#NAME?</v>
      </c>
      <c r="BN236" s="93" t="e">
        <f aca="false">IF(AH236&lt;&gt;0,xSPRDOPT($BW236,$BV236,$CG236,2*LN(1+CA236/2),$BY236,$BX236,$BZ236,$AJ236,1,8)+(AJ236/365.25)*CH236/AH236,0)</f>
        <v>#VALUE!</v>
      </c>
      <c r="BO236" s="93" t="e">
        <f aca="false">xSPRDOPT($BW236,$BV236,$CG236,0,$BY236,$BX236,$BZ236,$AJ236,1,0)</f>
        <v>#NAME?</v>
      </c>
      <c r="BP236" s="93"/>
      <c r="BQ236" s="93"/>
      <c r="BR236" s="93"/>
      <c r="BS236" s="101" t="e">
        <f aca="false">G236*AF236*AH236</f>
        <v>#VALUE!</v>
      </c>
      <c r="BV236" s="230" t="n">
        <v>4.40214035809837</v>
      </c>
      <c r="BW236" s="92" t="n">
        <v>4.4155</v>
      </c>
      <c r="BX236" s="93" t="n">
        <v>0.628251079270582</v>
      </c>
      <c r="BY236" s="93" t="n">
        <v>0.621945092170055</v>
      </c>
      <c r="BZ236" s="93" t="n">
        <v>0.99287864325662</v>
      </c>
      <c r="CA236" s="93" t="n">
        <v>0.068263969545907</v>
      </c>
      <c r="CB236" s="93" t="n">
        <v>0.987217950295506</v>
      </c>
      <c r="CC236" s="227" t="n">
        <v>-0.03</v>
      </c>
      <c r="CD236" s="227" t="n">
        <v>0.06</v>
      </c>
      <c r="CE236" s="227" t="n">
        <v>0.175</v>
      </c>
      <c r="CF236" s="227" t="n">
        <v>-0.0075</v>
      </c>
      <c r="CG236" s="227" t="n">
        <v>0.0192</v>
      </c>
      <c r="CH236" s="227" t="n">
        <v>3.06531173566755</v>
      </c>
      <c r="CI236" s="82" t="n">
        <v>4.248</v>
      </c>
    </row>
    <row r="237" customFormat="false" ht="12.75" hidden="false" customHeight="false" outlineLevel="0" collapsed="false">
      <c r="D237" s="83" t="e">
        <f aca="false">D236+AH236</f>
        <v>#VALUE!</v>
      </c>
      <c r="F237" s="84" t="e">
        <f aca="false">VLOOKUP(AG237,$AL$4:$AS$15,2)</f>
        <v>#VALUE!</v>
      </c>
      <c r="G237" s="84" t="e">
        <f aca="false">F237*$AU237</f>
        <v>#VALUE!</v>
      </c>
      <c r="H237" s="85" t="e">
        <f aca="false">(AL237+AM237+AN237)/(1-(AR237))</f>
        <v>#VALUE!</v>
      </c>
      <c r="I237" s="85" t="e">
        <f aca="false">(AL237+AO237+AP237)</f>
        <v>#VALUE!</v>
      </c>
      <c r="K237" s="85" t="e">
        <f aca="false">MAX(((I237-H237)-AQ237)*AH237*AU237,0)</f>
        <v>#VALUE!</v>
      </c>
      <c r="L237" s="220" t="e">
        <f aca="false">MAX(Q237-K237,0)</f>
        <v>#VALUE!</v>
      </c>
      <c r="M237" s="86"/>
      <c r="N237" s="231" t="e">
        <f aca="false">SQRT(($AX237^2*$AE237+$AW237^2*$AI237)/($AE237+$AI237))</f>
        <v>#VALUE!</v>
      </c>
      <c r="O237" s="231" t="e">
        <f aca="false">SQRT(($AY237^2*$AE237+$AW237^2*$AI237)/($AE237+$AI237))</f>
        <v>#VALUE!</v>
      </c>
      <c r="P237" s="94" t="e">
        <f aca="false">(VLOOKUP(AI237,CorrelationTwo,2)*(AW237^2)*AI237+VLOOKUP(D237,CorrelationOne,$AK$9)*AX237*AY237*AE237)/((AI237+AE237)*O237*N237)</f>
        <v>#VALUE!</v>
      </c>
      <c r="Q237" s="220" t="e">
        <f aca="false">xSPRDOPT(I237,H237,AQ237,0,O237,N237,P237,D237-$G$5,1,0)*AH237*AU237</f>
        <v>#VALUE!</v>
      </c>
      <c r="R237" s="223"/>
      <c r="S237" s="87" t="e">
        <f aca="false">xSPRDOPT(I237,H237,AQ237,AT237,O237,N237,P237,D237-$G$5,1,2)*AF237*F237*AH237</f>
        <v>#VALUE!</v>
      </c>
      <c r="T237" s="87" t="e">
        <f aca="false">xSPRDOPT(I237,H237,AQ237,AT237,O237,N237,P237,D237-$G$5,1,1)*AF237*F237*AH237</f>
        <v>#VALUE!</v>
      </c>
      <c r="U237" s="220"/>
      <c r="V237" s="224" t="e">
        <f aca="false">VLOOKUP($AG237,$AL$4:$AS$15,8)*AH237*AU237</f>
        <v>#VALUE!</v>
      </c>
      <c r="W237" s="224"/>
      <c r="X237" s="225" t="e">
        <f aca="false">((BM237*BC237)+(BL237*BB237))*AH237*F237</f>
        <v>#VALUE!</v>
      </c>
      <c r="Y237" s="225" t="e">
        <f aca="false">($F237*$AH237)*((($BG237/2)*($BC237)^2)+(($BF237/2)*($BB237)^2)+($BH237*$BC237*$BB237))</f>
        <v>#VALUE!</v>
      </c>
      <c r="Z237" s="225" t="e">
        <f aca="false">($BI237*$F237*$AH237*($G$5-$BV$5))/365.25</f>
        <v>#VALUE!</v>
      </c>
      <c r="AA237" s="225" t="e">
        <f aca="false">(($BK237*$BE237)+($BJ237*$BD237))*$F237*$AH237*$AF237</f>
        <v>#VALUE!</v>
      </c>
      <c r="AB237" s="225" t="e">
        <f aca="false">BN237*(AT237-CA237)*F237*AH237</f>
        <v>#VALUE!</v>
      </c>
      <c r="AC237" s="225" t="e">
        <f aca="false">BO237*CB237*F237*AH237*CA237*($G$5-$BV$5)/365.25</f>
        <v>#NAME?</v>
      </c>
      <c r="AE237" s="101" t="n">
        <v>15</v>
      </c>
      <c r="AF237" s="101" t="e">
        <f aca="false">IF(AND(D237&gt;=$G$7,D237&lt;=$G$8),1,0)</f>
        <v>#VALUE!</v>
      </c>
      <c r="AG237" s="101" t="e">
        <f aca="false">MONTH(D237)</f>
        <v>#VALUE!</v>
      </c>
      <c r="AH237" s="101" t="e">
        <f aca="false">(EOMONTH(D237,0)-EOMONTH(D237-DAY(D237),0))*AF237</f>
        <v>#VALUE!</v>
      </c>
      <c r="AI237" s="101" t="e">
        <f aca="false">AI236+AH236</f>
        <v>#VALUE!</v>
      </c>
      <c r="AJ237" s="101" t="e">
        <f aca="false">D237-$BV$5</f>
        <v>#VALUE!</v>
      </c>
      <c r="AK237" s="226" t="e">
        <f aca="false">((AL237+AM237+AN237)/(1-0.03))-(AL237+AM237+AN237)</f>
        <v>#VALUE!</v>
      </c>
      <c r="AL237" s="92" t="e">
        <f aca="false">VLOOKUP($D237,CurveTbl,$AK$4)</f>
        <v>#VALUE!</v>
      </c>
      <c r="AM237" s="227" t="e">
        <f aca="false">VLOOKUP($D237,CurveTbl,$AH$3)</f>
        <v>#VALUE!</v>
      </c>
      <c r="AN237" s="227" t="e">
        <f aca="false">VLOOKUP($D237,CurveTbl,$AH$4)+VLOOKUP($AG237,$AL$3:$AS$15,6)</f>
        <v>#VALUE!</v>
      </c>
      <c r="AO237" s="228" t="e">
        <f aca="false">VLOOKUP($D237,CurveTbl,$AH$5)</f>
        <v>#VALUE!</v>
      </c>
      <c r="AP237" s="227" t="e">
        <f aca="false">VLOOKUP($D237,CurveTbl,$AH$6)+VLOOKUP($AG237,$AL$3:$AS$15,7)</f>
        <v>#VALUE!</v>
      </c>
      <c r="AQ237" s="92" t="e">
        <f aca="false">VLOOKUP($AG237,$AL$4:$AS$15,3)+VLOOKUP($AG237,$AL$4:$AS$15,5)+($AH$10*VLOOKUP(D237,GRITable,2))</f>
        <v>#VALUE!</v>
      </c>
      <c r="AR237" s="93" t="e">
        <f aca="false">VLOOKUP($AG237,$AL$4:$AS$15,4)</f>
        <v>#VALUE!</v>
      </c>
      <c r="AS237" s="92" t="e">
        <f aca="false">(AL237+AM237+AN237)*AR237/(1-AR237)</f>
        <v>#VALUE!</v>
      </c>
      <c r="AT237" s="93" t="e">
        <f aca="false">VLOOKUP(D237,CurveTbl,$AK$6)</f>
        <v>#VALUE!</v>
      </c>
      <c r="AU237" s="93" t="e">
        <f aca="false">(1+$AT237/2)^(-2*($D237-$G$5)/365.25)*$AF237</f>
        <v>#VALUE!</v>
      </c>
      <c r="AV237" s="91" t="e">
        <f aca="false">ROUND(G237*AR237,0)</f>
        <v>#VALUE!</v>
      </c>
      <c r="AW237" s="93" t="e">
        <f aca="false">VLOOKUP($D237,CurveTbl,$AK$8)</f>
        <v>#VALUE!</v>
      </c>
      <c r="AX237" s="93" t="e">
        <f aca="false">VLOOKUP($D237,CurveTbl,$AH$7)</f>
        <v>#VALUE!</v>
      </c>
      <c r="AY237" s="93" t="e">
        <f aca="false">VLOOKUP($D237,CurveTbl,$AH$8)</f>
        <v>#VALUE!</v>
      </c>
      <c r="AZ237" s="93"/>
      <c r="BA237" s="229"/>
      <c r="BB237" s="227" t="e">
        <f aca="false">$H237-$BV237</f>
        <v>#VALUE!</v>
      </c>
      <c r="BC237" s="227" t="e">
        <f aca="false">I237-BW237</f>
        <v>#VALUE!</v>
      </c>
      <c r="BD237" s="93" t="e">
        <f aca="false">N237-BX237</f>
        <v>#VALUE!</v>
      </c>
      <c r="BE237" s="93" t="e">
        <f aca="false">O237-BY237</f>
        <v>#VALUE!</v>
      </c>
      <c r="BF237" s="93" t="e">
        <f aca="false">xSPRDOPT($BW237,$BV237,$CG237,0,$BY237,$BX237,$BZ237,$AJ237,1,4)*$CB237</f>
        <v>#NAME?</v>
      </c>
      <c r="BG237" s="93" t="e">
        <f aca="false">xSPRDOPT($BW237,$BV237,$CG237,0,$BY237,$BX237,$BZ237,$AJ237,1,3)*$CB237</f>
        <v>#NAME?</v>
      </c>
      <c r="BH237" s="93" t="e">
        <f aca="false">IF(OR(BF237&lt;&gt;0,BG237&lt;&gt;0),xSPRDOPT($BW237,$BV237,$CG237,0,$BY237,$BX237,$BZ237,$AJ237,1,12)*$CB237,0)</f>
        <v>#NAME?</v>
      </c>
      <c r="BI237" s="93" t="e">
        <f aca="false">xSPRDOPT($BW237,$BV237,$CG237,2*LN(1+CA237/2),$BY237,$BX237,$BZ237,$AJ237,1,9)</f>
        <v>#NAME?</v>
      </c>
      <c r="BJ237" s="93" t="e">
        <f aca="false">xSPRDOPT($BW237,$BV237,$CG237,0,$BY237,$BX237,$BZ237,$AJ237,1,6)*$CB237</f>
        <v>#NAME?</v>
      </c>
      <c r="BK237" s="93" t="e">
        <f aca="false">xSPRDOPT($BW237,$BV237,$CG237,0,$BY237,$BX237,$BZ237,$AJ237,1,5)*$CB237</f>
        <v>#NAME?</v>
      </c>
      <c r="BL237" s="93" t="e">
        <f aca="false">xSPRDOPT(BW237,BV237,CG237,0,BY237,BX237,BZ237,AJ237,1,2)*CB237</f>
        <v>#NAME?</v>
      </c>
      <c r="BM237" s="93" t="e">
        <f aca="false">xSPRDOPT(BW237,BV237,CG237,0,BY237,BX237,BZ237,AJ237,1,1)*CB237</f>
        <v>#NAME?</v>
      </c>
      <c r="BN237" s="93" t="e">
        <f aca="false">IF(AH237&lt;&gt;0,xSPRDOPT($BW237,$BV237,$CG237,2*LN(1+CA237/2),$BY237,$BX237,$BZ237,$AJ237,1,8)+(AJ237/365.25)*CH237/AH237,0)</f>
        <v>#VALUE!</v>
      </c>
      <c r="BO237" s="93" t="e">
        <f aca="false">xSPRDOPT($BW237,$BV237,$CG237,0,$BY237,$BX237,$BZ237,$AJ237,1,0)</f>
        <v>#NAME?</v>
      </c>
      <c r="BP237" s="93"/>
      <c r="BQ237" s="93"/>
      <c r="BR237" s="93"/>
      <c r="BS237" s="101" t="e">
        <f aca="false">G237*AF237*AH237</f>
        <v>#VALUE!</v>
      </c>
      <c r="BV237" s="230" t="n">
        <v>4.40214035809837</v>
      </c>
      <c r="BW237" s="92" t="n">
        <v>4.4155</v>
      </c>
      <c r="BX237" s="93" t="n">
        <v>0.628251079270582</v>
      </c>
      <c r="BY237" s="93" t="n">
        <v>0.621945092170055</v>
      </c>
      <c r="BZ237" s="93" t="n">
        <v>0.99287864325662</v>
      </c>
      <c r="CA237" s="93" t="n">
        <v>0.068263969545907</v>
      </c>
      <c r="CB237" s="93" t="n">
        <v>0.987217950295506</v>
      </c>
      <c r="CC237" s="227" t="n">
        <v>-0.03</v>
      </c>
      <c r="CD237" s="227" t="n">
        <v>0.06</v>
      </c>
      <c r="CE237" s="227" t="n">
        <v>0.175</v>
      </c>
      <c r="CF237" s="227" t="n">
        <v>-0.0075</v>
      </c>
      <c r="CG237" s="227" t="n">
        <v>0.0192</v>
      </c>
      <c r="CH237" s="227" t="n">
        <v>3.06531173566755</v>
      </c>
      <c r="CI237" s="82" t="n">
        <v>4.248</v>
      </c>
    </row>
    <row r="238" customFormat="false" ht="12.75" hidden="false" customHeight="false" outlineLevel="0" collapsed="false">
      <c r="D238" s="83" t="e">
        <f aca="false">D237+AH237</f>
        <v>#VALUE!</v>
      </c>
      <c r="F238" s="84" t="e">
        <f aca="false">VLOOKUP(AG238,$AL$4:$AS$15,2)</f>
        <v>#VALUE!</v>
      </c>
      <c r="G238" s="84" t="e">
        <f aca="false">F238*$AU238</f>
        <v>#VALUE!</v>
      </c>
      <c r="H238" s="85" t="e">
        <f aca="false">(AL238+AM238+AN238)/(1-(AR238))</f>
        <v>#VALUE!</v>
      </c>
      <c r="I238" s="85" t="e">
        <f aca="false">(AL238+AO238+AP238)</f>
        <v>#VALUE!</v>
      </c>
      <c r="K238" s="85" t="e">
        <f aca="false">MAX(((I238-H238)-AQ238)*AH238*AU238,0)</f>
        <v>#VALUE!</v>
      </c>
      <c r="L238" s="220" t="e">
        <f aca="false">MAX(Q238-K238,0)</f>
        <v>#VALUE!</v>
      </c>
      <c r="M238" s="86"/>
      <c r="N238" s="231" t="e">
        <f aca="false">SQRT(($AX238^2*$AE238+$AW238^2*$AI238)/($AE238+$AI238))</f>
        <v>#VALUE!</v>
      </c>
      <c r="O238" s="231" t="e">
        <f aca="false">SQRT(($AY238^2*$AE238+$AW238^2*$AI238)/($AE238+$AI238))</f>
        <v>#VALUE!</v>
      </c>
      <c r="P238" s="94" t="e">
        <f aca="false">(VLOOKUP(AI238,CorrelationTwo,2)*(AW238^2)*AI238+VLOOKUP(D238,CorrelationOne,$AK$9)*AX238*AY238*AE238)/((AI238+AE238)*O238*N238)</f>
        <v>#VALUE!</v>
      </c>
      <c r="Q238" s="220" t="e">
        <f aca="false">xSPRDOPT(I238,H238,AQ238,0,O238,N238,P238,D238-$G$5,1,0)*AH238*AU238</f>
        <v>#VALUE!</v>
      </c>
      <c r="R238" s="223"/>
      <c r="S238" s="87" t="e">
        <f aca="false">xSPRDOPT(I238,H238,AQ238,AT238,O238,N238,P238,D238-$G$5,1,2)*AF238*F238*AH238</f>
        <v>#VALUE!</v>
      </c>
      <c r="T238" s="87" t="e">
        <f aca="false">xSPRDOPT(I238,H238,AQ238,AT238,O238,N238,P238,D238-$G$5,1,1)*AF238*F238*AH238</f>
        <v>#VALUE!</v>
      </c>
      <c r="U238" s="220"/>
      <c r="V238" s="224" t="e">
        <f aca="false">VLOOKUP($AG238,$AL$4:$AS$15,8)*AH238*AU238</f>
        <v>#VALUE!</v>
      </c>
      <c r="W238" s="224"/>
      <c r="X238" s="225" t="e">
        <f aca="false">((BM238*BC238)+(BL238*BB238))*AH238*F238</f>
        <v>#VALUE!</v>
      </c>
      <c r="Y238" s="225" t="e">
        <f aca="false">($F238*$AH238)*((($BG238/2)*($BC238)^2)+(($BF238/2)*($BB238)^2)+($BH238*$BC238*$BB238))</f>
        <v>#VALUE!</v>
      </c>
      <c r="Z238" s="225" t="e">
        <f aca="false">($BI238*$F238*$AH238*($G$5-$BV$5))/365.25</f>
        <v>#VALUE!</v>
      </c>
      <c r="AA238" s="225" t="e">
        <f aca="false">(($BK238*$BE238)+($BJ238*$BD238))*$F238*$AH238*$AF238</f>
        <v>#VALUE!</v>
      </c>
      <c r="AB238" s="225" t="e">
        <f aca="false">BN238*(AT238-CA238)*F238*AH238</f>
        <v>#VALUE!</v>
      </c>
      <c r="AC238" s="225" t="e">
        <f aca="false">BO238*CB238*F238*AH238*CA238*($G$5-$BV$5)/365.25</f>
        <v>#NAME?</v>
      </c>
      <c r="AE238" s="101" t="n">
        <v>15</v>
      </c>
      <c r="AF238" s="101" t="e">
        <f aca="false">IF(AND(D238&gt;=$G$7,D238&lt;=$G$8),1,0)</f>
        <v>#VALUE!</v>
      </c>
      <c r="AG238" s="101" t="e">
        <f aca="false">MONTH(D238)</f>
        <v>#VALUE!</v>
      </c>
      <c r="AH238" s="101" t="e">
        <f aca="false">(EOMONTH(D238,0)-EOMONTH(D238-DAY(D238),0))*AF238</f>
        <v>#VALUE!</v>
      </c>
      <c r="AI238" s="101" t="e">
        <f aca="false">AI237+AH237</f>
        <v>#VALUE!</v>
      </c>
      <c r="AJ238" s="101" t="e">
        <f aca="false">D238-$BV$5</f>
        <v>#VALUE!</v>
      </c>
      <c r="AK238" s="226" t="e">
        <f aca="false">((AL238+AM238+AN238)/(1-0.03))-(AL238+AM238+AN238)</f>
        <v>#VALUE!</v>
      </c>
      <c r="AL238" s="92" t="e">
        <f aca="false">VLOOKUP($D238,CurveTbl,$AK$4)</f>
        <v>#VALUE!</v>
      </c>
      <c r="AM238" s="227" t="e">
        <f aca="false">VLOOKUP($D238,CurveTbl,$AH$3)</f>
        <v>#VALUE!</v>
      </c>
      <c r="AN238" s="227" t="e">
        <f aca="false">VLOOKUP($D238,CurveTbl,$AH$4)+VLOOKUP($AG238,$AL$3:$AS$15,6)</f>
        <v>#VALUE!</v>
      </c>
      <c r="AO238" s="228" t="e">
        <f aca="false">VLOOKUP($D238,CurveTbl,$AH$5)</f>
        <v>#VALUE!</v>
      </c>
      <c r="AP238" s="227" t="e">
        <f aca="false">VLOOKUP($D238,CurveTbl,$AH$6)+VLOOKUP($AG238,$AL$3:$AS$15,7)</f>
        <v>#VALUE!</v>
      </c>
      <c r="AQ238" s="92" t="e">
        <f aca="false">VLOOKUP($AG238,$AL$4:$AS$15,3)+VLOOKUP($AG238,$AL$4:$AS$15,5)+($AH$10*VLOOKUP(D238,GRITable,2))</f>
        <v>#VALUE!</v>
      </c>
      <c r="AR238" s="93" t="e">
        <f aca="false">VLOOKUP($AG238,$AL$4:$AS$15,4)</f>
        <v>#VALUE!</v>
      </c>
      <c r="AS238" s="92" t="e">
        <f aca="false">(AL238+AM238+AN238)*AR238/(1-AR238)</f>
        <v>#VALUE!</v>
      </c>
      <c r="AT238" s="93" t="e">
        <f aca="false">VLOOKUP(D238,CurveTbl,$AK$6)</f>
        <v>#VALUE!</v>
      </c>
      <c r="AU238" s="93" t="e">
        <f aca="false">(1+$AT238/2)^(-2*($D238-$G$5)/365.25)*$AF238</f>
        <v>#VALUE!</v>
      </c>
      <c r="AV238" s="91" t="e">
        <f aca="false">ROUND(G238*AR238,0)</f>
        <v>#VALUE!</v>
      </c>
      <c r="AW238" s="93" t="e">
        <f aca="false">VLOOKUP($D238,CurveTbl,$AK$8)</f>
        <v>#VALUE!</v>
      </c>
      <c r="AX238" s="93" t="e">
        <f aca="false">VLOOKUP($D238,CurveTbl,$AH$7)</f>
        <v>#VALUE!</v>
      </c>
      <c r="AY238" s="93" t="e">
        <f aca="false">VLOOKUP($D238,CurveTbl,$AH$8)</f>
        <v>#VALUE!</v>
      </c>
      <c r="AZ238" s="93"/>
      <c r="BA238" s="229"/>
      <c r="BB238" s="227" t="e">
        <f aca="false">$H238-$BV238</f>
        <v>#VALUE!</v>
      </c>
      <c r="BC238" s="227" t="e">
        <f aca="false">I238-BW238</f>
        <v>#VALUE!</v>
      </c>
      <c r="BD238" s="93" t="e">
        <f aca="false">N238-BX238</f>
        <v>#VALUE!</v>
      </c>
      <c r="BE238" s="93" t="e">
        <f aca="false">O238-BY238</f>
        <v>#VALUE!</v>
      </c>
      <c r="BF238" s="93" t="e">
        <f aca="false">xSPRDOPT($BW238,$BV238,$CG238,0,$BY238,$BX238,$BZ238,$AJ238,1,4)*$CB238</f>
        <v>#NAME?</v>
      </c>
      <c r="BG238" s="93" t="e">
        <f aca="false">xSPRDOPT($BW238,$BV238,$CG238,0,$BY238,$BX238,$BZ238,$AJ238,1,3)*$CB238</f>
        <v>#NAME?</v>
      </c>
      <c r="BH238" s="93" t="e">
        <f aca="false">IF(OR(BF238&lt;&gt;0,BG238&lt;&gt;0),xSPRDOPT($BW238,$BV238,$CG238,0,$BY238,$BX238,$BZ238,$AJ238,1,12)*$CB238,0)</f>
        <v>#NAME?</v>
      </c>
      <c r="BI238" s="93" t="e">
        <f aca="false">xSPRDOPT($BW238,$BV238,$CG238,2*LN(1+CA238/2),$BY238,$BX238,$BZ238,$AJ238,1,9)</f>
        <v>#NAME?</v>
      </c>
      <c r="BJ238" s="93" t="e">
        <f aca="false">xSPRDOPT($BW238,$BV238,$CG238,0,$BY238,$BX238,$BZ238,$AJ238,1,6)*$CB238</f>
        <v>#NAME?</v>
      </c>
      <c r="BK238" s="93" t="e">
        <f aca="false">xSPRDOPT($BW238,$BV238,$CG238,0,$BY238,$BX238,$BZ238,$AJ238,1,5)*$CB238</f>
        <v>#NAME?</v>
      </c>
      <c r="BL238" s="93" t="e">
        <f aca="false">xSPRDOPT(BW238,BV238,CG238,0,BY238,BX238,BZ238,AJ238,1,2)*CB238</f>
        <v>#NAME?</v>
      </c>
      <c r="BM238" s="93" t="e">
        <f aca="false">xSPRDOPT(BW238,BV238,CG238,0,BY238,BX238,BZ238,AJ238,1,1)*CB238</f>
        <v>#NAME?</v>
      </c>
      <c r="BN238" s="93" t="e">
        <f aca="false">IF(AH238&lt;&gt;0,xSPRDOPT($BW238,$BV238,$CG238,2*LN(1+CA238/2),$BY238,$BX238,$BZ238,$AJ238,1,8)+(AJ238/365.25)*CH238/AH238,0)</f>
        <v>#VALUE!</v>
      </c>
      <c r="BO238" s="93" t="e">
        <f aca="false">xSPRDOPT($BW238,$BV238,$CG238,0,$BY238,$BX238,$BZ238,$AJ238,1,0)</f>
        <v>#NAME?</v>
      </c>
      <c r="BP238" s="93"/>
      <c r="BQ238" s="93"/>
      <c r="BR238" s="93"/>
      <c r="BS238" s="101" t="e">
        <f aca="false">G238*AF238*AH238</f>
        <v>#VALUE!</v>
      </c>
      <c r="BV238" s="230" t="n">
        <v>4.40214035809837</v>
      </c>
      <c r="BW238" s="92" t="n">
        <v>4.4155</v>
      </c>
      <c r="BX238" s="93" t="n">
        <v>0.628251079270582</v>
      </c>
      <c r="BY238" s="93" t="n">
        <v>0.621945092170055</v>
      </c>
      <c r="BZ238" s="93" t="n">
        <v>0.99287864325662</v>
      </c>
      <c r="CA238" s="93" t="n">
        <v>0.068263969545907</v>
      </c>
      <c r="CB238" s="93" t="n">
        <v>0.987217950295506</v>
      </c>
      <c r="CC238" s="227" t="n">
        <v>-0.03</v>
      </c>
      <c r="CD238" s="227" t="n">
        <v>0.06</v>
      </c>
      <c r="CE238" s="227" t="n">
        <v>0.175</v>
      </c>
      <c r="CF238" s="227" t="n">
        <v>-0.0075</v>
      </c>
      <c r="CG238" s="227" t="n">
        <v>0.0192</v>
      </c>
      <c r="CH238" s="227" t="n">
        <v>3.06531173566755</v>
      </c>
      <c r="CI238" s="82" t="n">
        <v>4.248</v>
      </c>
    </row>
    <row r="239" customFormat="false" ht="12.75" hidden="false" customHeight="false" outlineLevel="0" collapsed="false">
      <c r="D239" s="83" t="e">
        <f aca="false">D238+AH238</f>
        <v>#VALUE!</v>
      </c>
      <c r="F239" s="84" t="e">
        <f aca="false">VLOOKUP(AG239,$AL$4:$AS$15,2)</f>
        <v>#VALUE!</v>
      </c>
      <c r="G239" s="84" t="e">
        <f aca="false">F239*$AU239</f>
        <v>#VALUE!</v>
      </c>
      <c r="H239" s="85" t="e">
        <f aca="false">(AL239+AM239+AN239)/(1-(AR239))</f>
        <v>#VALUE!</v>
      </c>
      <c r="I239" s="85" t="e">
        <f aca="false">(AL239+AO239+AP239)</f>
        <v>#VALUE!</v>
      </c>
      <c r="K239" s="85" t="e">
        <f aca="false">MAX(((I239-H239)-AQ239)*AH239*AU239,0)</f>
        <v>#VALUE!</v>
      </c>
      <c r="L239" s="220" t="e">
        <f aca="false">MAX(Q239-K239,0)</f>
        <v>#VALUE!</v>
      </c>
      <c r="M239" s="86"/>
      <c r="N239" s="231" t="e">
        <f aca="false">SQRT(($AX239^2*$AE239+$AW239^2*$AI239)/($AE239+$AI239))</f>
        <v>#VALUE!</v>
      </c>
      <c r="O239" s="231" t="e">
        <f aca="false">SQRT(($AY239^2*$AE239+$AW239^2*$AI239)/($AE239+$AI239))</f>
        <v>#VALUE!</v>
      </c>
      <c r="P239" s="94" t="e">
        <f aca="false">(VLOOKUP(AI239,CorrelationTwo,2)*(AW239^2)*AI239+VLOOKUP(D239,CorrelationOne,$AK$9)*AX239*AY239*AE239)/((AI239+AE239)*O239*N239)</f>
        <v>#VALUE!</v>
      </c>
      <c r="Q239" s="220" t="e">
        <f aca="false">xSPRDOPT(I239,H239,AQ239,0,O239,N239,P239,D239-$G$5,1,0)*AH239*AU239</f>
        <v>#VALUE!</v>
      </c>
      <c r="R239" s="223"/>
      <c r="S239" s="87" t="e">
        <f aca="false">xSPRDOPT(I239,H239,AQ239,AT239,O239,N239,P239,D239-$G$5,1,2)*AF239*F239*AH239</f>
        <v>#VALUE!</v>
      </c>
      <c r="T239" s="87" t="e">
        <f aca="false">xSPRDOPT(I239,H239,AQ239,AT239,O239,N239,P239,D239-$G$5,1,1)*AF239*F239*AH239</f>
        <v>#VALUE!</v>
      </c>
      <c r="U239" s="220"/>
      <c r="V239" s="224" t="e">
        <f aca="false">VLOOKUP($AG239,$AL$4:$AS$15,8)*AH239*AU239</f>
        <v>#VALUE!</v>
      </c>
      <c r="W239" s="224"/>
      <c r="X239" s="225" t="e">
        <f aca="false">((BM239*BC239)+(BL239*BB239))*AH239*F239</f>
        <v>#VALUE!</v>
      </c>
      <c r="Y239" s="225" t="e">
        <f aca="false">($F239*$AH239)*((($BG239/2)*($BC239)^2)+(($BF239/2)*($BB239)^2)+($BH239*$BC239*$BB239))</f>
        <v>#VALUE!</v>
      </c>
      <c r="Z239" s="225" t="e">
        <f aca="false">($BI239*$F239*$AH239*($G$5-$BV$5))/365.25</f>
        <v>#VALUE!</v>
      </c>
      <c r="AA239" s="225" t="e">
        <f aca="false">(($BK239*$BE239)+($BJ239*$BD239))*$F239*$AH239*$AF239</f>
        <v>#VALUE!</v>
      </c>
      <c r="AB239" s="225" t="e">
        <f aca="false">BN239*(AT239-CA239)*F239*AH239</f>
        <v>#VALUE!</v>
      </c>
      <c r="AC239" s="225" t="e">
        <f aca="false">BO239*CB239*F239*AH239*CA239*($G$5-$BV$5)/365.25</f>
        <v>#NAME?</v>
      </c>
      <c r="AE239" s="101" t="n">
        <v>15</v>
      </c>
      <c r="AF239" s="101" t="e">
        <f aca="false">IF(AND(D239&gt;=$G$7,D239&lt;=$G$8),1,0)</f>
        <v>#VALUE!</v>
      </c>
      <c r="AG239" s="101" t="e">
        <f aca="false">MONTH(D239)</f>
        <v>#VALUE!</v>
      </c>
      <c r="AH239" s="101" t="e">
        <f aca="false">(EOMONTH(D239,0)-EOMONTH(D239-DAY(D239),0))*AF239</f>
        <v>#VALUE!</v>
      </c>
      <c r="AI239" s="101" t="e">
        <f aca="false">AI238+AH238</f>
        <v>#VALUE!</v>
      </c>
      <c r="AJ239" s="101" t="e">
        <f aca="false">D239-$BV$5</f>
        <v>#VALUE!</v>
      </c>
      <c r="AK239" s="226" t="e">
        <f aca="false">((AL239+AM239+AN239)/(1-0.03))-(AL239+AM239+AN239)</f>
        <v>#VALUE!</v>
      </c>
      <c r="AL239" s="92" t="e">
        <f aca="false">VLOOKUP($D239,CurveTbl,$AK$4)</f>
        <v>#VALUE!</v>
      </c>
      <c r="AM239" s="227" t="e">
        <f aca="false">VLOOKUP($D239,CurveTbl,$AH$3)</f>
        <v>#VALUE!</v>
      </c>
      <c r="AN239" s="227" t="e">
        <f aca="false">VLOOKUP($D239,CurveTbl,$AH$4)+VLOOKUP($AG239,$AL$3:$AS$15,6)</f>
        <v>#VALUE!</v>
      </c>
      <c r="AO239" s="228" t="e">
        <f aca="false">VLOOKUP($D239,CurveTbl,$AH$5)</f>
        <v>#VALUE!</v>
      </c>
      <c r="AP239" s="227" t="e">
        <f aca="false">VLOOKUP($D239,CurveTbl,$AH$6)+VLOOKUP($AG239,$AL$3:$AS$15,7)</f>
        <v>#VALUE!</v>
      </c>
      <c r="AQ239" s="92" t="e">
        <f aca="false">VLOOKUP($AG239,$AL$4:$AS$15,3)+VLOOKUP($AG239,$AL$4:$AS$15,5)+($AH$10*VLOOKUP(D239,GRITable,2))</f>
        <v>#VALUE!</v>
      </c>
      <c r="AR239" s="93" t="e">
        <f aca="false">VLOOKUP($AG239,$AL$4:$AS$15,4)</f>
        <v>#VALUE!</v>
      </c>
      <c r="AS239" s="92" t="e">
        <f aca="false">(AL239+AM239+AN239)*AR239/(1-AR239)</f>
        <v>#VALUE!</v>
      </c>
      <c r="AT239" s="93" t="e">
        <f aca="false">VLOOKUP(D239,CurveTbl,$AK$6)</f>
        <v>#VALUE!</v>
      </c>
      <c r="AU239" s="93" t="e">
        <f aca="false">(1+$AT239/2)^(-2*($D239-$G$5)/365.25)*$AF239</f>
        <v>#VALUE!</v>
      </c>
      <c r="AV239" s="91" t="e">
        <f aca="false">ROUND(G239*AR239,0)</f>
        <v>#VALUE!</v>
      </c>
      <c r="AW239" s="93" t="e">
        <f aca="false">VLOOKUP($D239,CurveTbl,$AK$8)</f>
        <v>#VALUE!</v>
      </c>
      <c r="AX239" s="93" t="e">
        <f aca="false">VLOOKUP($D239,CurveTbl,$AH$7)</f>
        <v>#VALUE!</v>
      </c>
      <c r="AY239" s="93" t="e">
        <f aca="false">VLOOKUP($D239,CurveTbl,$AH$8)</f>
        <v>#VALUE!</v>
      </c>
      <c r="AZ239" s="93"/>
      <c r="BA239" s="229"/>
      <c r="BB239" s="227" t="e">
        <f aca="false">$H239-$BV239</f>
        <v>#VALUE!</v>
      </c>
      <c r="BC239" s="227" t="e">
        <f aca="false">I239-BW239</f>
        <v>#VALUE!</v>
      </c>
      <c r="BD239" s="93" t="e">
        <f aca="false">N239-BX239</f>
        <v>#VALUE!</v>
      </c>
      <c r="BE239" s="93" t="e">
        <f aca="false">O239-BY239</f>
        <v>#VALUE!</v>
      </c>
      <c r="BF239" s="93" t="e">
        <f aca="false">xSPRDOPT($BW239,$BV239,$CG239,0,$BY239,$BX239,$BZ239,$AJ239,1,4)*$CB239</f>
        <v>#NAME?</v>
      </c>
      <c r="BG239" s="93" t="e">
        <f aca="false">xSPRDOPT($BW239,$BV239,$CG239,0,$BY239,$BX239,$BZ239,$AJ239,1,3)*$CB239</f>
        <v>#NAME?</v>
      </c>
      <c r="BH239" s="93" t="e">
        <f aca="false">IF(OR(BF239&lt;&gt;0,BG239&lt;&gt;0),xSPRDOPT($BW239,$BV239,$CG239,0,$BY239,$BX239,$BZ239,$AJ239,1,12)*$CB239,0)</f>
        <v>#NAME?</v>
      </c>
      <c r="BI239" s="93" t="e">
        <f aca="false">xSPRDOPT($BW239,$BV239,$CG239,2*LN(1+CA239/2),$BY239,$BX239,$BZ239,$AJ239,1,9)</f>
        <v>#NAME?</v>
      </c>
      <c r="BJ239" s="93" t="e">
        <f aca="false">xSPRDOPT($BW239,$BV239,$CG239,0,$BY239,$BX239,$BZ239,$AJ239,1,6)*$CB239</f>
        <v>#NAME?</v>
      </c>
      <c r="BK239" s="93" t="e">
        <f aca="false">xSPRDOPT($BW239,$BV239,$CG239,0,$BY239,$BX239,$BZ239,$AJ239,1,5)*$CB239</f>
        <v>#NAME?</v>
      </c>
      <c r="BL239" s="93" t="e">
        <f aca="false">xSPRDOPT(BW239,BV239,CG239,0,BY239,BX239,BZ239,AJ239,1,2)*CB239</f>
        <v>#NAME?</v>
      </c>
      <c r="BM239" s="93" t="e">
        <f aca="false">xSPRDOPT(BW239,BV239,CG239,0,BY239,BX239,BZ239,AJ239,1,1)*CB239</f>
        <v>#NAME?</v>
      </c>
      <c r="BN239" s="93" t="e">
        <f aca="false">IF(AH239&lt;&gt;0,xSPRDOPT($BW239,$BV239,$CG239,2*LN(1+CA239/2),$BY239,$BX239,$BZ239,$AJ239,1,8)+(AJ239/365.25)*CH239/AH239,0)</f>
        <v>#VALUE!</v>
      </c>
      <c r="BO239" s="93" t="e">
        <f aca="false">xSPRDOPT($BW239,$BV239,$CG239,0,$BY239,$BX239,$BZ239,$AJ239,1,0)</f>
        <v>#NAME?</v>
      </c>
      <c r="BP239" s="93"/>
      <c r="BQ239" s="93"/>
      <c r="BR239" s="93"/>
      <c r="BS239" s="101" t="e">
        <f aca="false">G239*AF239*AH239</f>
        <v>#VALUE!</v>
      </c>
      <c r="BV239" s="230" t="n">
        <v>4.40214035809837</v>
      </c>
      <c r="BW239" s="92" t="n">
        <v>4.4155</v>
      </c>
      <c r="BX239" s="93" t="n">
        <v>0.628251079270582</v>
      </c>
      <c r="BY239" s="93" t="n">
        <v>0.621945092170055</v>
      </c>
      <c r="BZ239" s="93" t="n">
        <v>0.99287864325662</v>
      </c>
      <c r="CA239" s="93" t="n">
        <v>0.068263969545907</v>
      </c>
      <c r="CB239" s="93" t="n">
        <v>0.987217950295506</v>
      </c>
      <c r="CC239" s="227" t="n">
        <v>-0.03</v>
      </c>
      <c r="CD239" s="227" t="n">
        <v>0.06</v>
      </c>
      <c r="CE239" s="227" t="n">
        <v>0.175</v>
      </c>
      <c r="CF239" s="227" t="n">
        <v>-0.0075</v>
      </c>
      <c r="CG239" s="227" t="n">
        <v>0.0192</v>
      </c>
      <c r="CH239" s="227" t="n">
        <v>3.06531173566755</v>
      </c>
      <c r="CI239" s="82" t="n">
        <v>4.248</v>
      </c>
    </row>
    <row r="240" customFormat="false" ht="12.75" hidden="false" customHeight="false" outlineLevel="0" collapsed="false">
      <c r="D240" s="83" t="e">
        <f aca="false">D239+AH239</f>
        <v>#VALUE!</v>
      </c>
      <c r="F240" s="84" t="e">
        <f aca="false">VLOOKUP(AG240,$AL$4:$AS$15,2)</f>
        <v>#VALUE!</v>
      </c>
      <c r="G240" s="84" t="e">
        <f aca="false">F240*$AU240</f>
        <v>#VALUE!</v>
      </c>
      <c r="H240" s="85" t="e">
        <f aca="false">(AL240+AM240+AN240)/(1-(AR240))</f>
        <v>#VALUE!</v>
      </c>
      <c r="I240" s="85" t="e">
        <f aca="false">(AL240+AO240+AP240)</f>
        <v>#VALUE!</v>
      </c>
      <c r="K240" s="85" t="e">
        <f aca="false">MAX(((I240-H240)-AQ240)*AH240*AU240,0)</f>
        <v>#VALUE!</v>
      </c>
      <c r="L240" s="220" t="e">
        <f aca="false">MAX(Q240-K240,0)</f>
        <v>#VALUE!</v>
      </c>
      <c r="M240" s="86"/>
      <c r="N240" s="231" t="e">
        <f aca="false">SQRT(($AX240^2*$AE240+$AW240^2*$AI240)/($AE240+$AI240))</f>
        <v>#VALUE!</v>
      </c>
      <c r="O240" s="231" t="e">
        <f aca="false">SQRT(($AY240^2*$AE240+$AW240^2*$AI240)/($AE240+$AI240))</f>
        <v>#VALUE!</v>
      </c>
      <c r="P240" s="94" t="e">
        <f aca="false">(VLOOKUP(AI240,CorrelationTwo,2)*(AW240^2)*AI240+VLOOKUP(D240,CorrelationOne,$AK$9)*AX240*AY240*AE240)/((AI240+AE240)*O240*N240)</f>
        <v>#VALUE!</v>
      </c>
      <c r="Q240" s="220" t="e">
        <f aca="false">xSPRDOPT(I240,H240,AQ240,0,O240,N240,P240,D240-$G$5,1,0)*AH240*AU240</f>
        <v>#VALUE!</v>
      </c>
      <c r="R240" s="223"/>
      <c r="S240" s="87" t="e">
        <f aca="false">xSPRDOPT(I240,H240,AQ240,AT240,O240,N240,P240,D240-$G$5,1,2)*AF240*F240*AH240</f>
        <v>#VALUE!</v>
      </c>
      <c r="T240" s="87" t="e">
        <f aca="false">xSPRDOPT(I240,H240,AQ240,AT240,O240,N240,P240,D240-$G$5,1,1)*AF240*F240*AH240</f>
        <v>#VALUE!</v>
      </c>
      <c r="U240" s="220"/>
      <c r="V240" s="224" t="e">
        <f aca="false">VLOOKUP($AG240,$AL$4:$AS$15,8)*AH240*AU240</f>
        <v>#VALUE!</v>
      </c>
      <c r="W240" s="224"/>
      <c r="X240" s="225" t="e">
        <f aca="false">((BM240*BC240)+(BL240*BB240))*AH240*F240</f>
        <v>#VALUE!</v>
      </c>
      <c r="Y240" s="225" t="e">
        <f aca="false">($F240*$AH240)*((($BG240/2)*($BC240)^2)+(($BF240/2)*($BB240)^2)+($BH240*$BC240*$BB240))</f>
        <v>#VALUE!</v>
      </c>
      <c r="Z240" s="225" t="e">
        <f aca="false">($BI240*$F240*$AH240*($G$5-$BV$5))/365.25</f>
        <v>#VALUE!</v>
      </c>
      <c r="AA240" s="225" t="e">
        <f aca="false">(($BK240*$BE240)+($BJ240*$BD240))*$F240*$AH240*$AF240</f>
        <v>#VALUE!</v>
      </c>
      <c r="AB240" s="225" t="e">
        <f aca="false">BN240*(AT240-CA240)*F240*AH240</f>
        <v>#VALUE!</v>
      </c>
      <c r="AC240" s="225" t="e">
        <f aca="false">BO240*CB240*F240*AH240*CA240*($G$5-$BV$5)/365.25</f>
        <v>#NAME?</v>
      </c>
      <c r="AE240" s="101" t="n">
        <v>15</v>
      </c>
      <c r="AF240" s="101" t="e">
        <f aca="false">IF(AND(D240&gt;=$G$7,D240&lt;=$G$8),1,0)</f>
        <v>#VALUE!</v>
      </c>
      <c r="AG240" s="101" t="e">
        <f aca="false">MONTH(D240)</f>
        <v>#VALUE!</v>
      </c>
      <c r="AH240" s="101" t="e">
        <f aca="false">(EOMONTH(D240,0)-EOMONTH(D240-DAY(D240),0))*AF240</f>
        <v>#VALUE!</v>
      </c>
      <c r="AI240" s="101" t="e">
        <f aca="false">AI239+AH239</f>
        <v>#VALUE!</v>
      </c>
      <c r="AJ240" s="101" t="e">
        <f aca="false">D240-$BV$5</f>
        <v>#VALUE!</v>
      </c>
      <c r="AK240" s="226" t="e">
        <f aca="false">((AL240+AM240+AN240)/(1-0.03))-(AL240+AM240+AN240)</f>
        <v>#VALUE!</v>
      </c>
      <c r="AL240" s="92" t="e">
        <f aca="false">VLOOKUP($D240,CurveTbl,$AK$4)</f>
        <v>#VALUE!</v>
      </c>
      <c r="AM240" s="227" t="e">
        <f aca="false">VLOOKUP($D240,CurveTbl,$AH$3)</f>
        <v>#VALUE!</v>
      </c>
      <c r="AN240" s="227" t="e">
        <f aca="false">VLOOKUP($D240,CurveTbl,$AH$4)+VLOOKUP($AG240,$AL$3:$AS$15,6)</f>
        <v>#VALUE!</v>
      </c>
      <c r="AO240" s="228" t="e">
        <f aca="false">VLOOKUP($D240,CurveTbl,$AH$5)</f>
        <v>#VALUE!</v>
      </c>
      <c r="AP240" s="227" t="e">
        <f aca="false">VLOOKUP($D240,CurveTbl,$AH$6)+VLOOKUP($AG240,$AL$3:$AS$15,7)</f>
        <v>#VALUE!</v>
      </c>
      <c r="AQ240" s="92" t="e">
        <f aca="false">VLOOKUP($AG240,$AL$4:$AS$15,3)+VLOOKUP($AG240,$AL$4:$AS$15,5)+($AH$10*VLOOKUP(D240,GRITable,2))</f>
        <v>#VALUE!</v>
      </c>
      <c r="AR240" s="93" t="e">
        <f aca="false">VLOOKUP($AG240,$AL$4:$AS$15,4)</f>
        <v>#VALUE!</v>
      </c>
      <c r="AS240" s="92" t="e">
        <f aca="false">(AL240+AM240+AN240)*AR240/(1-AR240)</f>
        <v>#VALUE!</v>
      </c>
      <c r="AT240" s="93" t="e">
        <f aca="false">VLOOKUP(D240,CurveTbl,$AK$6)</f>
        <v>#VALUE!</v>
      </c>
      <c r="AU240" s="93" t="e">
        <f aca="false">(1+$AT240/2)^(-2*($D240-$G$5)/365.25)*$AF240</f>
        <v>#VALUE!</v>
      </c>
      <c r="AV240" s="91" t="e">
        <f aca="false">ROUND(G240*AR240,0)</f>
        <v>#VALUE!</v>
      </c>
      <c r="AW240" s="93" t="e">
        <f aca="false">VLOOKUP($D240,CurveTbl,$AK$8)</f>
        <v>#VALUE!</v>
      </c>
      <c r="AX240" s="93" t="e">
        <f aca="false">VLOOKUP($D240,CurveTbl,$AH$7)</f>
        <v>#VALUE!</v>
      </c>
      <c r="AY240" s="93" t="e">
        <f aca="false">VLOOKUP($D240,CurveTbl,$AH$8)</f>
        <v>#VALUE!</v>
      </c>
      <c r="AZ240" s="93"/>
      <c r="BA240" s="229"/>
      <c r="BB240" s="227" t="e">
        <f aca="false">$H240-$BV240</f>
        <v>#VALUE!</v>
      </c>
      <c r="BC240" s="227" t="e">
        <f aca="false">I240-BW240</f>
        <v>#VALUE!</v>
      </c>
      <c r="BD240" s="93" t="e">
        <f aca="false">N240-BX240</f>
        <v>#VALUE!</v>
      </c>
      <c r="BE240" s="93" t="e">
        <f aca="false">O240-BY240</f>
        <v>#VALUE!</v>
      </c>
      <c r="BF240" s="93" t="e">
        <f aca="false">xSPRDOPT($BW240,$BV240,$CG240,0,$BY240,$BX240,$BZ240,$AJ240,1,4)*$CB240</f>
        <v>#NAME?</v>
      </c>
      <c r="BG240" s="93" t="e">
        <f aca="false">xSPRDOPT($BW240,$BV240,$CG240,0,$BY240,$BX240,$BZ240,$AJ240,1,3)*$CB240</f>
        <v>#NAME?</v>
      </c>
      <c r="BH240" s="93" t="e">
        <f aca="false">IF(OR(BF240&lt;&gt;0,BG240&lt;&gt;0),xSPRDOPT($BW240,$BV240,$CG240,0,$BY240,$BX240,$BZ240,$AJ240,1,12)*$CB240,0)</f>
        <v>#NAME?</v>
      </c>
      <c r="BI240" s="93" t="e">
        <f aca="false">xSPRDOPT($BW240,$BV240,$CG240,2*LN(1+CA240/2),$BY240,$BX240,$BZ240,$AJ240,1,9)</f>
        <v>#NAME?</v>
      </c>
      <c r="BJ240" s="93" t="e">
        <f aca="false">xSPRDOPT($BW240,$BV240,$CG240,0,$BY240,$BX240,$BZ240,$AJ240,1,6)*$CB240</f>
        <v>#NAME?</v>
      </c>
      <c r="BK240" s="93" t="e">
        <f aca="false">xSPRDOPT($BW240,$BV240,$CG240,0,$BY240,$BX240,$BZ240,$AJ240,1,5)*$CB240</f>
        <v>#NAME?</v>
      </c>
      <c r="BL240" s="93" t="e">
        <f aca="false">xSPRDOPT(BW240,BV240,CG240,0,BY240,BX240,BZ240,AJ240,1,2)*CB240</f>
        <v>#NAME?</v>
      </c>
      <c r="BM240" s="93" t="e">
        <f aca="false">xSPRDOPT(BW240,BV240,CG240,0,BY240,BX240,BZ240,AJ240,1,1)*CB240</f>
        <v>#NAME?</v>
      </c>
      <c r="BN240" s="93" t="e">
        <f aca="false">IF(AH240&lt;&gt;0,xSPRDOPT($BW240,$BV240,$CG240,2*LN(1+CA240/2),$BY240,$BX240,$BZ240,$AJ240,1,8)+(AJ240/365.25)*CH240/AH240,0)</f>
        <v>#VALUE!</v>
      </c>
      <c r="BO240" s="93" t="e">
        <f aca="false">xSPRDOPT($BW240,$BV240,$CG240,0,$BY240,$BX240,$BZ240,$AJ240,1,0)</f>
        <v>#NAME?</v>
      </c>
      <c r="BP240" s="93"/>
      <c r="BQ240" s="93"/>
      <c r="BR240" s="93"/>
      <c r="BS240" s="101" t="e">
        <f aca="false">G240*AF240*AH240</f>
        <v>#VALUE!</v>
      </c>
      <c r="BV240" s="230" t="n">
        <v>4.40214035809837</v>
      </c>
      <c r="BW240" s="92" t="n">
        <v>4.4155</v>
      </c>
      <c r="BX240" s="93" t="n">
        <v>0.628251079270582</v>
      </c>
      <c r="BY240" s="93" t="n">
        <v>0.621945092170055</v>
      </c>
      <c r="BZ240" s="93" t="n">
        <v>0.99287864325662</v>
      </c>
      <c r="CA240" s="93" t="n">
        <v>0.068263969545907</v>
      </c>
      <c r="CB240" s="93" t="n">
        <v>0.987217950295506</v>
      </c>
      <c r="CC240" s="227" t="n">
        <v>-0.03</v>
      </c>
      <c r="CD240" s="227" t="n">
        <v>0.06</v>
      </c>
      <c r="CE240" s="227" t="n">
        <v>0.175</v>
      </c>
      <c r="CF240" s="227" t="n">
        <v>-0.0075</v>
      </c>
      <c r="CG240" s="227" t="n">
        <v>0.0192</v>
      </c>
      <c r="CH240" s="227" t="n">
        <v>3.06531173566755</v>
      </c>
      <c r="CI240" s="82" t="n">
        <v>4.248</v>
      </c>
    </row>
    <row r="241" customFormat="false" ht="12.75" hidden="false" customHeight="false" outlineLevel="0" collapsed="false">
      <c r="D241" s="83" t="e">
        <f aca="false">D240+AH240</f>
        <v>#VALUE!</v>
      </c>
      <c r="F241" s="84" t="e">
        <f aca="false">VLOOKUP(AG241,$AL$4:$AS$15,2)</f>
        <v>#VALUE!</v>
      </c>
      <c r="G241" s="84" t="e">
        <f aca="false">F241*$AU241</f>
        <v>#VALUE!</v>
      </c>
      <c r="H241" s="85" t="e">
        <f aca="false">(AL241+AM241+AN241)/(1-(AR241))</f>
        <v>#VALUE!</v>
      </c>
      <c r="I241" s="85" t="e">
        <f aca="false">(AL241+AO241+AP241)</f>
        <v>#VALUE!</v>
      </c>
      <c r="K241" s="85" t="e">
        <f aca="false">MAX(((I241-H241)-AQ241)*AH241*AU241,0)</f>
        <v>#VALUE!</v>
      </c>
      <c r="L241" s="220" t="e">
        <f aca="false">MAX(Q241-K241,0)</f>
        <v>#VALUE!</v>
      </c>
      <c r="M241" s="86"/>
      <c r="N241" s="231" t="e">
        <f aca="false">SQRT(($AX241^2*$AE241+$AW241^2*$AI241)/($AE241+$AI241))</f>
        <v>#VALUE!</v>
      </c>
      <c r="O241" s="231" t="e">
        <f aca="false">SQRT(($AY241^2*$AE241+$AW241^2*$AI241)/($AE241+$AI241))</f>
        <v>#VALUE!</v>
      </c>
      <c r="P241" s="94" t="e">
        <f aca="false">(VLOOKUP(AI241,CorrelationTwo,2)*(AW241^2)*AI241+VLOOKUP(D241,CorrelationOne,$AK$9)*AX241*AY241*AE241)/((AI241+AE241)*O241*N241)</f>
        <v>#VALUE!</v>
      </c>
      <c r="Q241" s="220" t="e">
        <f aca="false">xSPRDOPT(I241,H241,AQ241,0,O241,N241,P241,D241-$G$5,1,0)*AH241*AU241</f>
        <v>#VALUE!</v>
      </c>
      <c r="R241" s="223"/>
      <c r="S241" s="87" t="e">
        <f aca="false">xSPRDOPT(I241,H241,AQ241,AT241,O241,N241,P241,D241-$G$5,1,2)*AF241*F241*AH241</f>
        <v>#VALUE!</v>
      </c>
      <c r="T241" s="87" t="e">
        <f aca="false">xSPRDOPT(I241,H241,AQ241,AT241,O241,N241,P241,D241-$G$5,1,1)*AF241*F241*AH241</f>
        <v>#VALUE!</v>
      </c>
      <c r="U241" s="220"/>
      <c r="V241" s="224" t="e">
        <f aca="false">VLOOKUP($AG241,$AL$4:$AS$15,8)*AH241*AU241</f>
        <v>#VALUE!</v>
      </c>
      <c r="W241" s="224"/>
      <c r="X241" s="225" t="e">
        <f aca="false">((BM241*BC241)+(BL241*BB241))*AH241*F241</f>
        <v>#VALUE!</v>
      </c>
      <c r="Y241" s="225" t="e">
        <f aca="false">($F241*$AH241)*((($BG241/2)*($BC241)^2)+(($BF241/2)*($BB241)^2)+($BH241*$BC241*$BB241))</f>
        <v>#VALUE!</v>
      </c>
      <c r="Z241" s="225" t="e">
        <f aca="false">($BI241*$F241*$AH241*($G$5-$BV$5))/365.25</f>
        <v>#VALUE!</v>
      </c>
      <c r="AA241" s="225" t="e">
        <f aca="false">(($BK241*$BE241)+($BJ241*$BD241))*$F241*$AH241*$AF241</f>
        <v>#VALUE!</v>
      </c>
      <c r="AB241" s="225" t="e">
        <f aca="false">BN241*(AT241-CA241)*F241*AH241</f>
        <v>#VALUE!</v>
      </c>
      <c r="AC241" s="225" t="e">
        <f aca="false">BO241*CB241*F241*AH241*CA241*($G$5-$BV$5)/365.25</f>
        <v>#NAME?</v>
      </c>
      <c r="AE241" s="101" t="n">
        <v>15</v>
      </c>
      <c r="AF241" s="101" t="e">
        <f aca="false">IF(AND(D241&gt;=$G$7,D241&lt;=$G$8),1,0)</f>
        <v>#VALUE!</v>
      </c>
      <c r="AG241" s="101" t="e">
        <f aca="false">MONTH(D241)</f>
        <v>#VALUE!</v>
      </c>
      <c r="AH241" s="101" t="e">
        <f aca="false">(EOMONTH(D241,0)-EOMONTH(D241-DAY(D241),0))*AF241</f>
        <v>#VALUE!</v>
      </c>
      <c r="AI241" s="101" t="e">
        <f aca="false">AI240+AH240</f>
        <v>#VALUE!</v>
      </c>
      <c r="AJ241" s="101" t="e">
        <f aca="false">D241-$BV$5</f>
        <v>#VALUE!</v>
      </c>
      <c r="AK241" s="226" t="e">
        <f aca="false">((AL241+AM241+AN241)/(1-0.03))-(AL241+AM241+AN241)</f>
        <v>#VALUE!</v>
      </c>
      <c r="AL241" s="92" t="e">
        <f aca="false">VLOOKUP($D241,CurveTbl,$AK$4)</f>
        <v>#VALUE!</v>
      </c>
      <c r="AM241" s="227" t="e">
        <f aca="false">VLOOKUP($D241,CurveTbl,$AH$3)</f>
        <v>#VALUE!</v>
      </c>
      <c r="AN241" s="227" t="e">
        <f aca="false">VLOOKUP($D241,CurveTbl,$AH$4)+VLOOKUP($AG241,$AL$3:$AS$15,6)</f>
        <v>#VALUE!</v>
      </c>
      <c r="AO241" s="228" t="e">
        <f aca="false">VLOOKUP($D241,CurveTbl,$AH$5)</f>
        <v>#VALUE!</v>
      </c>
      <c r="AP241" s="227" t="e">
        <f aca="false">VLOOKUP($D241,CurveTbl,$AH$6)+VLOOKUP($AG241,$AL$3:$AS$15,7)</f>
        <v>#VALUE!</v>
      </c>
      <c r="AQ241" s="92" t="e">
        <f aca="false">VLOOKUP($AG241,$AL$4:$AS$15,3)+VLOOKUP($AG241,$AL$4:$AS$15,5)+($AH$10*VLOOKUP(D241,GRITable,2))</f>
        <v>#VALUE!</v>
      </c>
      <c r="AR241" s="93" t="e">
        <f aca="false">VLOOKUP($AG241,$AL$4:$AS$15,4)</f>
        <v>#VALUE!</v>
      </c>
      <c r="AS241" s="92" t="e">
        <f aca="false">(AL241+AM241+AN241)*AR241/(1-AR241)</f>
        <v>#VALUE!</v>
      </c>
      <c r="AT241" s="93" t="e">
        <f aca="false">VLOOKUP(D241,CurveTbl,$AK$6)</f>
        <v>#VALUE!</v>
      </c>
      <c r="AU241" s="93" t="e">
        <f aca="false">(1+$AT241/2)^(-2*($D241-$G$5)/365.25)*$AF241</f>
        <v>#VALUE!</v>
      </c>
      <c r="AV241" s="91" t="e">
        <f aca="false">ROUND(G241*AR241,0)</f>
        <v>#VALUE!</v>
      </c>
      <c r="AW241" s="93" t="e">
        <f aca="false">VLOOKUP($D241,CurveTbl,$AK$8)</f>
        <v>#VALUE!</v>
      </c>
      <c r="AX241" s="93" t="e">
        <f aca="false">VLOOKUP($D241,CurveTbl,$AH$7)</f>
        <v>#VALUE!</v>
      </c>
      <c r="AY241" s="93" t="e">
        <f aca="false">VLOOKUP($D241,CurveTbl,$AH$8)</f>
        <v>#VALUE!</v>
      </c>
      <c r="AZ241" s="93"/>
      <c r="BA241" s="229"/>
      <c r="BB241" s="227" t="e">
        <f aca="false">$H241-$BV241</f>
        <v>#VALUE!</v>
      </c>
      <c r="BC241" s="227" t="e">
        <f aca="false">I241-BW241</f>
        <v>#VALUE!</v>
      </c>
      <c r="BD241" s="93" t="e">
        <f aca="false">N241-BX241</f>
        <v>#VALUE!</v>
      </c>
      <c r="BE241" s="93" t="e">
        <f aca="false">O241-BY241</f>
        <v>#VALUE!</v>
      </c>
      <c r="BF241" s="93" t="e">
        <f aca="false">xSPRDOPT($BW241,$BV241,$CG241,0,$BY241,$BX241,$BZ241,$AJ241,1,4)*$CB241</f>
        <v>#NAME?</v>
      </c>
      <c r="BG241" s="93" t="e">
        <f aca="false">xSPRDOPT($BW241,$BV241,$CG241,0,$BY241,$BX241,$BZ241,$AJ241,1,3)*$CB241</f>
        <v>#NAME?</v>
      </c>
      <c r="BH241" s="93" t="e">
        <f aca="false">IF(OR(BF241&lt;&gt;0,BG241&lt;&gt;0),xSPRDOPT($BW241,$BV241,$CG241,0,$BY241,$BX241,$BZ241,$AJ241,1,12)*$CB241,0)</f>
        <v>#NAME?</v>
      </c>
      <c r="BI241" s="93" t="e">
        <f aca="false">xSPRDOPT($BW241,$BV241,$CG241,2*LN(1+CA241/2),$BY241,$BX241,$BZ241,$AJ241,1,9)</f>
        <v>#NAME?</v>
      </c>
      <c r="BJ241" s="93" t="e">
        <f aca="false">xSPRDOPT($BW241,$BV241,$CG241,0,$BY241,$BX241,$BZ241,$AJ241,1,6)*$CB241</f>
        <v>#NAME?</v>
      </c>
      <c r="BK241" s="93" t="e">
        <f aca="false">xSPRDOPT($BW241,$BV241,$CG241,0,$BY241,$BX241,$BZ241,$AJ241,1,5)*$CB241</f>
        <v>#NAME?</v>
      </c>
      <c r="BL241" s="93" t="e">
        <f aca="false">xSPRDOPT(BW241,BV241,CG241,0,BY241,BX241,BZ241,AJ241,1,2)*CB241</f>
        <v>#NAME?</v>
      </c>
      <c r="BM241" s="93" t="e">
        <f aca="false">xSPRDOPT(BW241,BV241,CG241,0,BY241,BX241,BZ241,AJ241,1,1)*CB241</f>
        <v>#NAME?</v>
      </c>
      <c r="BN241" s="93" t="e">
        <f aca="false">IF(AH241&lt;&gt;0,xSPRDOPT($BW241,$BV241,$CG241,2*LN(1+CA241/2),$BY241,$BX241,$BZ241,$AJ241,1,8)+(AJ241/365.25)*CH241/AH241,0)</f>
        <v>#VALUE!</v>
      </c>
      <c r="BO241" s="93" t="e">
        <f aca="false">xSPRDOPT($BW241,$BV241,$CG241,0,$BY241,$BX241,$BZ241,$AJ241,1,0)</f>
        <v>#NAME?</v>
      </c>
      <c r="BP241" s="93"/>
      <c r="BQ241" s="93"/>
      <c r="BR241" s="93"/>
      <c r="BS241" s="101" t="e">
        <f aca="false">G241*AF241*AH241</f>
        <v>#VALUE!</v>
      </c>
      <c r="BV241" s="230" t="n">
        <v>4.40214035809837</v>
      </c>
      <c r="BW241" s="92" t="n">
        <v>4.4155</v>
      </c>
      <c r="BX241" s="93" t="n">
        <v>0.628251079270582</v>
      </c>
      <c r="BY241" s="93" t="n">
        <v>0.621945092170055</v>
      </c>
      <c r="BZ241" s="93" t="n">
        <v>0.99287864325662</v>
      </c>
      <c r="CA241" s="93" t="n">
        <v>0.068263969545907</v>
      </c>
      <c r="CB241" s="93" t="n">
        <v>0.987217950295506</v>
      </c>
      <c r="CC241" s="227" t="n">
        <v>-0.03</v>
      </c>
      <c r="CD241" s="227" t="n">
        <v>0.06</v>
      </c>
      <c r="CE241" s="227" t="n">
        <v>0.175</v>
      </c>
      <c r="CF241" s="227" t="n">
        <v>-0.0075</v>
      </c>
      <c r="CG241" s="227" t="n">
        <v>0.0192</v>
      </c>
      <c r="CH241" s="227" t="n">
        <v>3.06531173566755</v>
      </c>
      <c r="CI241" s="82" t="n">
        <v>4.248</v>
      </c>
    </row>
    <row r="242" customFormat="false" ht="12.75" hidden="false" customHeight="false" outlineLevel="0" collapsed="false">
      <c r="D242" s="83" t="e">
        <f aca="false">D241+AH241</f>
        <v>#VALUE!</v>
      </c>
      <c r="F242" s="84" t="e">
        <f aca="false">VLOOKUP(AG242,$AL$4:$AS$15,2)</f>
        <v>#VALUE!</v>
      </c>
      <c r="G242" s="84" t="e">
        <f aca="false">F242*$AU242</f>
        <v>#VALUE!</v>
      </c>
      <c r="H242" s="85" t="e">
        <f aca="false">(AL242+AM242+AN242)/(1-(AR242))</f>
        <v>#VALUE!</v>
      </c>
      <c r="I242" s="85" t="e">
        <f aca="false">(AL242+AO242+AP242)</f>
        <v>#VALUE!</v>
      </c>
      <c r="K242" s="85" t="e">
        <f aca="false">MAX(((I242-H242)-AQ242)*AH242*AU242,0)</f>
        <v>#VALUE!</v>
      </c>
      <c r="L242" s="220" t="e">
        <f aca="false">MAX(Q242-K242,0)</f>
        <v>#VALUE!</v>
      </c>
      <c r="M242" s="86"/>
      <c r="N242" s="231" t="e">
        <f aca="false">SQRT(($AX242^2*$AE242+$AW242^2*$AI242)/($AE242+$AI242))</f>
        <v>#VALUE!</v>
      </c>
      <c r="O242" s="231" t="e">
        <f aca="false">SQRT(($AY242^2*$AE242+$AW242^2*$AI242)/($AE242+$AI242))</f>
        <v>#VALUE!</v>
      </c>
      <c r="P242" s="94" t="e">
        <f aca="false">(VLOOKUP(AI242,CorrelationTwo,2)*(AW242^2)*AI242+VLOOKUP(D242,CorrelationOne,$AK$9)*AX242*AY242*AE242)/((AI242+AE242)*O242*N242)</f>
        <v>#VALUE!</v>
      </c>
      <c r="Q242" s="220" t="e">
        <f aca="false">xSPRDOPT(I242,H242,AQ242,0,O242,N242,P242,D242-$G$5,1,0)*AH242*AU242</f>
        <v>#VALUE!</v>
      </c>
      <c r="R242" s="223"/>
      <c r="S242" s="87" t="e">
        <f aca="false">xSPRDOPT(I242,H242,AQ242,AT242,O242,N242,P242,D242-$G$5,1,2)*AF242*F242*AH242</f>
        <v>#VALUE!</v>
      </c>
      <c r="T242" s="87" t="e">
        <f aca="false">xSPRDOPT(I242,H242,AQ242,AT242,O242,N242,P242,D242-$G$5,1,1)*AF242*F242*AH242</f>
        <v>#VALUE!</v>
      </c>
      <c r="U242" s="220"/>
      <c r="V242" s="224" t="e">
        <f aca="false">VLOOKUP($AG242,$AL$4:$AS$15,8)*AH242*AU242</f>
        <v>#VALUE!</v>
      </c>
      <c r="W242" s="224"/>
      <c r="X242" s="225" t="e">
        <f aca="false">((BM242*BC242)+(BL242*BB242))*AH242*F242</f>
        <v>#VALUE!</v>
      </c>
      <c r="Y242" s="225" t="e">
        <f aca="false">($F242*$AH242)*((($BG242/2)*($BC242)^2)+(($BF242/2)*($BB242)^2)+($BH242*$BC242*$BB242))</f>
        <v>#VALUE!</v>
      </c>
      <c r="Z242" s="225" t="e">
        <f aca="false">($BI242*$F242*$AH242*($G$5-$BV$5))/365.25</f>
        <v>#VALUE!</v>
      </c>
      <c r="AA242" s="225" t="e">
        <f aca="false">(($BK242*$BE242)+($BJ242*$BD242))*$F242*$AH242*$AF242</f>
        <v>#VALUE!</v>
      </c>
      <c r="AB242" s="225" t="e">
        <f aca="false">BN242*(AT242-CA242)*F242*AH242</f>
        <v>#VALUE!</v>
      </c>
      <c r="AC242" s="225" t="e">
        <f aca="false">BO242*CB242*F242*AH242*CA242*($G$5-$BV$5)/365.25</f>
        <v>#NAME?</v>
      </c>
      <c r="AE242" s="101" t="n">
        <v>15</v>
      </c>
      <c r="AF242" s="101" t="e">
        <f aca="false">IF(AND(D242&gt;=$G$7,D242&lt;=$G$8),1,0)</f>
        <v>#VALUE!</v>
      </c>
      <c r="AG242" s="101" t="e">
        <f aca="false">MONTH(D242)</f>
        <v>#VALUE!</v>
      </c>
      <c r="AH242" s="101" t="e">
        <f aca="false">(EOMONTH(D242,0)-EOMONTH(D242-DAY(D242),0))*AF242</f>
        <v>#VALUE!</v>
      </c>
      <c r="AI242" s="101" t="e">
        <f aca="false">AI241+AH241</f>
        <v>#VALUE!</v>
      </c>
      <c r="AJ242" s="101" t="e">
        <f aca="false">D242-$BV$5</f>
        <v>#VALUE!</v>
      </c>
      <c r="AK242" s="226" t="e">
        <f aca="false">((AL242+AM242+AN242)/(1-0.03))-(AL242+AM242+AN242)</f>
        <v>#VALUE!</v>
      </c>
      <c r="AL242" s="92" t="e">
        <f aca="false">VLOOKUP($D242,CurveTbl,$AK$4)</f>
        <v>#VALUE!</v>
      </c>
      <c r="AM242" s="227" t="e">
        <f aca="false">VLOOKUP($D242,CurveTbl,$AH$3)</f>
        <v>#VALUE!</v>
      </c>
      <c r="AN242" s="227" t="e">
        <f aca="false">VLOOKUP($D242,CurveTbl,$AH$4)+VLOOKUP($AG242,$AL$3:$AS$15,6)</f>
        <v>#VALUE!</v>
      </c>
      <c r="AO242" s="228" t="e">
        <f aca="false">VLOOKUP($D242,CurveTbl,$AH$5)</f>
        <v>#VALUE!</v>
      </c>
      <c r="AP242" s="227" t="e">
        <f aca="false">VLOOKUP($D242,CurveTbl,$AH$6)+VLOOKUP($AG242,$AL$3:$AS$15,7)</f>
        <v>#VALUE!</v>
      </c>
      <c r="AQ242" s="92" t="e">
        <f aca="false">VLOOKUP($AG242,$AL$4:$AS$15,3)+VLOOKUP($AG242,$AL$4:$AS$15,5)+($AH$10*VLOOKUP(D242,GRITable,2))</f>
        <v>#VALUE!</v>
      </c>
      <c r="AR242" s="93" t="e">
        <f aca="false">VLOOKUP($AG242,$AL$4:$AS$15,4)</f>
        <v>#VALUE!</v>
      </c>
      <c r="AS242" s="92" t="e">
        <f aca="false">(AL242+AM242+AN242)*AR242/(1-AR242)</f>
        <v>#VALUE!</v>
      </c>
      <c r="AT242" s="93" t="e">
        <f aca="false">VLOOKUP(D242,CurveTbl,$AK$6)</f>
        <v>#VALUE!</v>
      </c>
      <c r="AU242" s="93" t="e">
        <f aca="false">(1+$AT242/2)^(-2*($D242-$G$5)/365.25)*$AF242</f>
        <v>#VALUE!</v>
      </c>
      <c r="AV242" s="91" t="e">
        <f aca="false">ROUND(G242*AR242,0)</f>
        <v>#VALUE!</v>
      </c>
      <c r="AW242" s="93" t="e">
        <f aca="false">VLOOKUP($D242,CurveTbl,$AK$8)</f>
        <v>#VALUE!</v>
      </c>
      <c r="AX242" s="93" t="e">
        <f aca="false">VLOOKUP($D242,CurveTbl,$AH$7)</f>
        <v>#VALUE!</v>
      </c>
      <c r="AY242" s="93" t="e">
        <f aca="false">VLOOKUP($D242,CurveTbl,$AH$8)</f>
        <v>#VALUE!</v>
      </c>
      <c r="AZ242" s="93"/>
      <c r="BA242" s="229"/>
      <c r="BB242" s="227" t="e">
        <f aca="false">$H242-$BV242</f>
        <v>#VALUE!</v>
      </c>
      <c r="BC242" s="227" t="e">
        <f aca="false">I242-BW242</f>
        <v>#VALUE!</v>
      </c>
      <c r="BD242" s="93" t="e">
        <f aca="false">N242-BX242</f>
        <v>#VALUE!</v>
      </c>
      <c r="BE242" s="93" t="e">
        <f aca="false">O242-BY242</f>
        <v>#VALUE!</v>
      </c>
      <c r="BF242" s="93" t="e">
        <f aca="false">xSPRDOPT($BW242,$BV242,$CG242,0,$BY242,$BX242,$BZ242,$AJ242,1,4)*$CB242</f>
        <v>#NAME?</v>
      </c>
      <c r="BG242" s="93" t="e">
        <f aca="false">xSPRDOPT($BW242,$BV242,$CG242,0,$BY242,$BX242,$BZ242,$AJ242,1,3)*$CB242</f>
        <v>#NAME?</v>
      </c>
      <c r="BH242" s="93" t="e">
        <f aca="false">IF(OR(BF242&lt;&gt;0,BG242&lt;&gt;0),xSPRDOPT($BW242,$BV242,$CG242,0,$BY242,$BX242,$BZ242,$AJ242,1,12)*$CB242,0)</f>
        <v>#NAME?</v>
      </c>
      <c r="BI242" s="93" t="e">
        <f aca="false">xSPRDOPT($BW242,$BV242,$CG242,2*LN(1+CA242/2),$BY242,$BX242,$BZ242,$AJ242,1,9)</f>
        <v>#NAME?</v>
      </c>
      <c r="BJ242" s="93" t="e">
        <f aca="false">xSPRDOPT($BW242,$BV242,$CG242,0,$BY242,$BX242,$BZ242,$AJ242,1,6)*$CB242</f>
        <v>#NAME?</v>
      </c>
      <c r="BK242" s="93" t="e">
        <f aca="false">xSPRDOPT($BW242,$BV242,$CG242,0,$BY242,$BX242,$BZ242,$AJ242,1,5)*$CB242</f>
        <v>#NAME?</v>
      </c>
      <c r="BL242" s="93" t="e">
        <f aca="false">xSPRDOPT(BW242,BV242,CG242,0,BY242,BX242,BZ242,AJ242,1,2)*CB242</f>
        <v>#NAME?</v>
      </c>
      <c r="BM242" s="93" t="e">
        <f aca="false">xSPRDOPT(BW242,BV242,CG242,0,BY242,BX242,BZ242,AJ242,1,1)*CB242</f>
        <v>#NAME?</v>
      </c>
      <c r="BN242" s="93" t="e">
        <f aca="false">IF(AH242&lt;&gt;0,xSPRDOPT($BW242,$BV242,$CG242,2*LN(1+CA242/2),$BY242,$BX242,$BZ242,$AJ242,1,8)+(AJ242/365.25)*CH242/AH242,0)</f>
        <v>#VALUE!</v>
      </c>
      <c r="BO242" s="93" t="e">
        <f aca="false">xSPRDOPT($BW242,$BV242,$CG242,0,$BY242,$BX242,$BZ242,$AJ242,1,0)</f>
        <v>#NAME?</v>
      </c>
      <c r="BP242" s="93"/>
      <c r="BQ242" s="93"/>
      <c r="BR242" s="93"/>
      <c r="BS242" s="101" t="e">
        <f aca="false">G242*AF242*AH242</f>
        <v>#VALUE!</v>
      </c>
      <c r="BV242" s="230" t="n">
        <v>4.40214035809837</v>
      </c>
      <c r="BW242" s="92" t="n">
        <v>4.4155</v>
      </c>
      <c r="BX242" s="93" t="n">
        <v>0.628251079270582</v>
      </c>
      <c r="BY242" s="93" t="n">
        <v>0.621945092170055</v>
      </c>
      <c r="BZ242" s="93" t="n">
        <v>0.99287864325662</v>
      </c>
      <c r="CA242" s="93" t="n">
        <v>0.068263969545907</v>
      </c>
      <c r="CB242" s="93" t="n">
        <v>0.987217950295506</v>
      </c>
      <c r="CC242" s="227" t="n">
        <v>-0.03</v>
      </c>
      <c r="CD242" s="227" t="n">
        <v>0.06</v>
      </c>
      <c r="CE242" s="227" t="n">
        <v>0.175</v>
      </c>
      <c r="CF242" s="227" t="n">
        <v>-0.0075</v>
      </c>
      <c r="CG242" s="227" t="n">
        <v>0.0192</v>
      </c>
      <c r="CH242" s="227" t="n">
        <v>3.06531173566755</v>
      </c>
      <c r="CI242" s="82" t="n">
        <v>4.248</v>
      </c>
    </row>
    <row r="243" customFormat="false" ht="12.75" hidden="false" customHeight="false" outlineLevel="0" collapsed="false">
      <c r="D243" s="83" t="e">
        <f aca="false">D242+AH242</f>
        <v>#VALUE!</v>
      </c>
      <c r="F243" s="84" t="e">
        <f aca="false">VLOOKUP(AG243,$AL$4:$AS$15,2)</f>
        <v>#VALUE!</v>
      </c>
      <c r="G243" s="84" t="e">
        <f aca="false">F243*$AU243</f>
        <v>#VALUE!</v>
      </c>
      <c r="H243" s="85" t="e">
        <f aca="false">(AL243+AM243+AN243)/(1-(AR243))</f>
        <v>#VALUE!</v>
      </c>
      <c r="I243" s="85" t="e">
        <f aca="false">(AL243+AO243+AP243)</f>
        <v>#VALUE!</v>
      </c>
      <c r="K243" s="85" t="e">
        <f aca="false">MAX(((I243-H243)-AQ243)*AH243*AU243,0)</f>
        <v>#VALUE!</v>
      </c>
      <c r="L243" s="220" t="e">
        <f aca="false">MAX(Q243-K243,0)</f>
        <v>#VALUE!</v>
      </c>
      <c r="M243" s="86"/>
      <c r="N243" s="231" t="e">
        <f aca="false">SQRT(($AX243^2*$AE243+$AW243^2*$AI243)/($AE243+$AI243))</f>
        <v>#VALUE!</v>
      </c>
      <c r="O243" s="231" t="e">
        <f aca="false">SQRT(($AY243^2*$AE243+$AW243^2*$AI243)/($AE243+$AI243))</f>
        <v>#VALUE!</v>
      </c>
      <c r="P243" s="94" t="e">
        <f aca="false">(VLOOKUP(AI243,CorrelationTwo,2)*(AW243^2)*AI243+VLOOKUP(D243,CorrelationOne,$AK$9)*AX243*AY243*AE243)/((AI243+AE243)*O243*N243)</f>
        <v>#VALUE!</v>
      </c>
      <c r="Q243" s="220" t="e">
        <f aca="false">xSPRDOPT(I243,H243,AQ243,0,O243,N243,P243,D243-$G$5,1,0)*AH243*AU243</f>
        <v>#VALUE!</v>
      </c>
      <c r="R243" s="223"/>
      <c r="S243" s="87" t="e">
        <f aca="false">xSPRDOPT(I243,H243,AQ243,AT243,O243,N243,P243,D243-$G$5,1,2)*AF243*F243*AH243</f>
        <v>#VALUE!</v>
      </c>
      <c r="T243" s="87" t="e">
        <f aca="false">xSPRDOPT(I243,H243,AQ243,AT243,O243,N243,P243,D243-$G$5,1,1)*AF243*F243*AH243</f>
        <v>#VALUE!</v>
      </c>
      <c r="U243" s="220"/>
      <c r="V243" s="224" t="e">
        <f aca="false">VLOOKUP($AG243,$AL$4:$AS$15,8)*AH243*AU243</f>
        <v>#VALUE!</v>
      </c>
      <c r="W243" s="224"/>
      <c r="X243" s="225" t="e">
        <f aca="false">((BM243*BC243)+(BL243*BB243))*AH243*F243</f>
        <v>#VALUE!</v>
      </c>
      <c r="Y243" s="225" t="e">
        <f aca="false">($F243*$AH243)*((($BG243/2)*($BC243)^2)+(($BF243/2)*($BB243)^2)+($BH243*$BC243*$BB243))</f>
        <v>#VALUE!</v>
      </c>
      <c r="Z243" s="225" t="e">
        <f aca="false">($BI243*$F243*$AH243*($G$5-$BV$5))/365.25</f>
        <v>#VALUE!</v>
      </c>
      <c r="AA243" s="225" t="e">
        <f aca="false">(($BK243*$BE243)+($BJ243*$BD243))*$F243*$AH243*$AF243</f>
        <v>#VALUE!</v>
      </c>
      <c r="AB243" s="225" t="e">
        <f aca="false">BN243*(AT243-CA243)*F243*AH243</f>
        <v>#VALUE!</v>
      </c>
      <c r="AC243" s="225" t="e">
        <f aca="false">BO243*CB243*F243*AH243*CA243*($G$5-$BV$5)/365.25</f>
        <v>#NAME?</v>
      </c>
      <c r="AE243" s="101" t="n">
        <v>15</v>
      </c>
      <c r="AF243" s="101" t="e">
        <f aca="false">IF(AND(D243&gt;=$G$7,D243&lt;=$G$8),1,0)</f>
        <v>#VALUE!</v>
      </c>
      <c r="AG243" s="101" t="e">
        <f aca="false">MONTH(D243)</f>
        <v>#VALUE!</v>
      </c>
      <c r="AH243" s="101" t="e">
        <f aca="false">(EOMONTH(D243,0)-EOMONTH(D243-DAY(D243),0))*AF243</f>
        <v>#VALUE!</v>
      </c>
      <c r="AI243" s="101" t="e">
        <f aca="false">AI242+AH242</f>
        <v>#VALUE!</v>
      </c>
      <c r="AJ243" s="101" t="e">
        <f aca="false">D243-$BV$5</f>
        <v>#VALUE!</v>
      </c>
      <c r="AK243" s="226" t="e">
        <f aca="false">((AL243+AM243+AN243)/(1-0.03))-(AL243+AM243+AN243)</f>
        <v>#VALUE!</v>
      </c>
      <c r="AL243" s="92" t="e">
        <f aca="false">VLOOKUP($D243,CurveTbl,$AK$4)</f>
        <v>#VALUE!</v>
      </c>
      <c r="AM243" s="227" t="e">
        <f aca="false">VLOOKUP($D243,CurveTbl,$AH$3)</f>
        <v>#VALUE!</v>
      </c>
      <c r="AN243" s="227" t="e">
        <f aca="false">VLOOKUP($D243,CurveTbl,$AH$4)+VLOOKUP($AG243,$AL$3:$AS$15,6)</f>
        <v>#VALUE!</v>
      </c>
      <c r="AO243" s="228" t="e">
        <f aca="false">VLOOKUP($D243,CurveTbl,$AH$5)</f>
        <v>#VALUE!</v>
      </c>
      <c r="AP243" s="227" t="e">
        <f aca="false">VLOOKUP($D243,CurveTbl,$AH$6)+VLOOKUP($AG243,$AL$3:$AS$15,7)</f>
        <v>#VALUE!</v>
      </c>
      <c r="AQ243" s="92" t="e">
        <f aca="false">VLOOKUP($AG243,$AL$4:$AS$15,3)+VLOOKUP($AG243,$AL$4:$AS$15,5)+($AH$10*VLOOKUP(D243,GRITable,2))</f>
        <v>#VALUE!</v>
      </c>
      <c r="AR243" s="93" t="e">
        <f aca="false">VLOOKUP($AG243,$AL$4:$AS$15,4)</f>
        <v>#VALUE!</v>
      </c>
      <c r="AS243" s="92" t="e">
        <f aca="false">(AL243+AM243+AN243)*AR243/(1-AR243)</f>
        <v>#VALUE!</v>
      </c>
      <c r="AT243" s="93" t="e">
        <f aca="false">VLOOKUP(D243,CurveTbl,$AK$6)</f>
        <v>#VALUE!</v>
      </c>
      <c r="AU243" s="93" t="e">
        <f aca="false">(1+$AT243/2)^(-2*($D243-$G$5)/365.25)*$AF243</f>
        <v>#VALUE!</v>
      </c>
      <c r="AV243" s="91" t="e">
        <f aca="false">ROUND(G243*AR243,0)</f>
        <v>#VALUE!</v>
      </c>
      <c r="AW243" s="93" t="e">
        <f aca="false">VLOOKUP($D243,CurveTbl,$AK$8)</f>
        <v>#VALUE!</v>
      </c>
      <c r="AX243" s="93" t="e">
        <f aca="false">VLOOKUP($D243,CurveTbl,$AH$7)</f>
        <v>#VALUE!</v>
      </c>
      <c r="AY243" s="93" t="e">
        <f aca="false">VLOOKUP($D243,CurveTbl,$AH$8)</f>
        <v>#VALUE!</v>
      </c>
      <c r="AZ243" s="93"/>
      <c r="BA243" s="229"/>
      <c r="BB243" s="227" t="e">
        <f aca="false">$H243-$BV243</f>
        <v>#VALUE!</v>
      </c>
      <c r="BC243" s="227" t="e">
        <f aca="false">I243-BW243</f>
        <v>#VALUE!</v>
      </c>
      <c r="BD243" s="93" t="e">
        <f aca="false">N243-BX243</f>
        <v>#VALUE!</v>
      </c>
      <c r="BE243" s="93" t="e">
        <f aca="false">O243-BY243</f>
        <v>#VALUE!</v>
      </c>
      <c r="BF243" s="93" t="e">
        <f aca="false">xSPRDOPT($BW243,$BV243,$CG243,0,$BY243,$BX243,$BZ243,$AJ243,1,4)*$CB243</f>
        <v>#NAME?</v>
      </c>
      <c r="BG243" s="93" t="e">
        <f aca="false">xSPRDOPT($BW243,$BV243,$CG243,0,$BY243,$BX243,$BZ243,$AJ243,1,3)*$CB243</f>
        <v>#NAME?</v>
      </c>
      <c r="BH243" s="93" t="e">
        <f aca="false">IF(OR(BF243&lt;&gt;0,BG243&lt;&gt;0),xSPRDOPT($BW243,$BV243,$CG243,0,$BY243,$BX243,$BZ243,$AJ243,1,12)*$CB243,0)</f>
        <v>#NAME?</v>
      </c>
      <c r="BI243" s="93" t="e">
        <f aca="false">xSPRDOPT($BW243,$BV243,$CG243,2*LN(1+CA243/2),$BY243,$BX243,$BZ243,$AJ243,1,9)</f>
        <v>#NAME?</v>
      </c>
      <c r="BJ243" s="93" t="e">
        <f aca="false">xSPRDOPT($BW243,$BV243,$CG243,0,$BY243,$BX243,$BZ243,$AJ243,1,6)*$CB243</f>
        <v>#NAME?</v>
      </c>
      <c r="BK243" s="93" t="e">
        <f aca="false">xSPRDOPT($BW243,$BV243,$CG243,0,$BY243,$BX243,$BZ243,$AJ243,1,5)*$CB243</f>
        <v>#NAME?</v>
      </c>
      <c r="BL243" s="93" t="e">
        <f aca="false">xSPRDOPT(BW243,BV243,CG243,0,BY243,BX243,BZ243,AJ243,1,2)*CB243</f>
        <v>#NAME?</v>
      </c>
      <c r="BM243" s="93" t="e">
        <f aca="false">xSPRDOPT(BW243,BV243,CG243,0,BY243,BX243,BZ243,AJ243,1,1)*CB243</f>
        <v>#NAME?</v>
      </c>
      <c r="BN243" s="93" t="e">
        <f aca="false">IF(AH243&lt;&gt;0,xSPRDOPT($BW243,$BV243,$CG243,2*LN(1+CA243/2),$BY243,$BX243,$BZ243,$AJ243,1,8)+(AJ243/365.25)*CH243/AH243,0)</f>
        <v>#VALUE!</v>
      </c>
      <c r="BO243" s="93" t="e">
        <f aca="false">xSPRDOPT($BW243,$BV243,$CG243,0,$BY243,$BX243,$BZ243,$AJ243,1,0)</f>
        <v>#NAME?</v>
      </c>
      <c r="BP243" s="93"/>
      <c r="BQ243" s="93"/>
      <c r="BR243" s="93"/>
      <c r="BS243" s="101" t="e">
        <f aca="false">G243*AF243*AH243</f>
        <v>#VALUE!</v>
      </c>
      <c r="BV243" s="230" t="n">
        <v>4.40214035809837</v>
      </c>
      <c r="BW243" s="92" t="n">
        <v>4.4155</v>
      </c>
      <c r="BX243" s="93" t="n">
        <v>0.628251079270582</v>
      </c>
      <c r="BY243" s="93" t="n">
        <v>0.621945092170055</v>
      </c>
      <c r="BZ243" s="93" t="n">
        <v>0.99287864325662</v>
      </c>
      <c r="CA243" s="93" t="n">
        <v>0.068263969545907</v>
      </c>
      <c r="CB243" s="93" t="n">
        <v>0.987217950295506</v>
      </c>
      <c r="CC243" s="227" t="n">
        <v>-0.03</v>
      </c>
      <c r="CD243" s="227" t="n">
        <v>0.06</v>
      </c>
      <c r="CE243" s="227" t="n">
        <v>0.175</v>
      </c>
      <c r="CF243" s="227" t="n">
        <v>-0.0075</v>
      </c>
      <c r="CG243" s="227" t="n">
        <v>0.0192</v>
      </c>
      <c r="CH243" s="227" t="n">
        <v>3.06531173566755</v>
      </c>
      <c r="CI243" s="82" t="n">
        <v>4.248</v>
      </c>
    </row>
    <row r="244" customFormat="false" ht="12.75" hidden="false" customHeight="false" outlineLevel="0" collapsed="false">
      <c r="D244" s="83" t="e">
        <f aca="false">D243+AH243</f>
        <v>#VALUE!</v>
      </c>
      <c r="F244" s="84" t="e">
        <f aca="false">VLOOKUP(AG244,$AL$4:$AS$15,2)</f>
        <v>#VALUE!</v>
      </c>
      <c r="G244" s="84" t="e">
        <f aca="false">F244*$AU244</f>
        <v>#VALUE!</v>
      </c>
      <c r="H244" s="85" t="e">
        <f aca="false">(AL244+AM244+AN244)/(1-(AR244))</f>
        <v>#VALUE!</v>
      </c>
      <c r="I244" s="85" t="e">
        <f aca="false">(AL244+AO244+AP244)</f>
        <v>#VALUE!</v>
      </c>
      <c r="K244" s="85" t="e">
        <f aca="false">MAX(((I244-H244)-AQ244)*AH244*AU244,0)</f>
        <v>#VALUE!</v>
      </c>
      <c r="L244" s="220" t="e">
        <f aca="false">MAX(Q244-K244,0)</f>
        <v>#VALUE!</v>
      </c>
      <c r="M244" s="86"/>
      <c r="N244" s="231" t="e">
        <f aca="false">SQRT(($AX244^2*$AE244+$AW244^2*$AI244)/($AE244+$AI244))</f>
        <v>#VALUE!</v>
      </c>
      <c r="O244" s="231" t="e">
        <f aca="false">SQRT(($AY244^2*$AE244+$AW244^2*$AI244)/($AE244+$AI244))</f>
        <v>#VALUE!</v>
      </c>
      <c r="P244" s="94" t="e">
        <f aca="false">(VLOOKUP(AI244,CorrelationTwo,2)*(AW244^2)*AI244+VLOOKUP(D244,CorrelationOne,$AK$9)*AX244*AY244*AE244)/((AI244+AE244)*O244*N244)</f>
        <v>#VALUE!</v>
      </c>
      <c r="Q244" s="220" t="e">
        <f aca="false">xSPRDOPT(I244,H244,AQ244,0,O244,N244,P244,D244-$G$5,1,0)*AH244*AU244</f>
        <v>#VALUE!</v>
      </c>
      <c r="R244" s="223"/>
      <c r="S244" s="87" t="e">
        <f aca="false">xSPRDOPT(I244,H244,AQ244,AT244,O244,N244,P244,D244-$G$5,1,2)*AF244*F244*AH244</f>
        <v>#VALUE!</v>
      </c>
      <c r="T244" s="87" t="e">
        <f aca="false">xSPRDOPT(I244,H244,AQ244,AT244,O244,N244,P244,D244-$G$5,1,1)*AF244*F244*AH244</f>
        <v>#VALUE!</v>
      </c>
      <c r="U244" s="220"/>
      <c r="V244" s="224" t="e">
        <f aca="false">VLOOKUP($AG244,$AL$4:$AS$15,8)*AH244*AU244</f>
        <v>#VALUE!</v>
      </c>
      <c r="W244" s="224"/>
      <c r="X244" s="225" t="e">
        <f aca="false">((BM244*BC244)+(BL244*BB244))*AH244*F244</f>
        <v>#VALUE!</v>
      </c>
      <c r="Y244" s="225" t="e">
        <f aca="false">($F244*$AH244)*((($BG244/2)*($BC244)^2)+(($BF244/2)*($BB244)^2)+($BH244*$BC244*$BB244))</f>
        <v>#VALUE!</v>
      </c>
      <c r="Z244" s="225" t="e">
        <f aca="false">($BI244*$F244*$AH244*($G$5-$BV$5))/365.25</f>
        <v>#VALUE!</v>
      </c>
      <c r="AA244" s="225" t="e">
        <f aca="false">(($BK244*$BE244)+($BJ244*$BD244))*$F244*$AH244*$AF244</f>
        <v>#VALUE!</v>
      </c>
      <c r="AB244" s="225" t="e">
        <f aca="false">BN244*(AT244-CA244)*F244*AH244</f>
        <v>#VALUE!</v>
      </c>
      <c r="AC244" s="225" t="e">
        <f aca="false">BO244*CB244*F244*AH244*CA244*($G$5-$BV$5)/365.25</f>
        <v>#NAME?</v>
      </c>
      <c r="AE244" s="101" t="n">
        <v>15</v>
      </c>
      <c r="AF244" s="101" t="e">
        <f aca="false">IF(AND(D244&gt;=$G$7,D244&lt;=$G$8),1,0)</f>
        <v>#VALUE!</v>
      </c>
      <c r="AG244" s="101" t="e">
        <f aca="false">MONTH(D244)</f>
        <v>#VALUE!</v>
      </c>
      <c r="AH244" s="101" t="e">
        <f aca="false">(EOMONTH(D244,0)-EOMONTH(D244-DAY(D244),0))*AF244</f>
        <v>#VALUE!</v>
      </c>
      <c r="AI244" s="101" t="e">
        <f aca="false">AI243+AH243</f>
        <v>#VALUE!</v>
      </c>
      <c r="AJ244" s="101" t="e">
        <f aca="false">D244-$BV$5</f>
        <v>#VALUE!</v>
      </c>
      <c r="AK244" s="226" t="e">
        <f aca="false">((AL244+AM244+AN244)/(1-0.03))-(AL244+AM244+AN244)</f>
        <v>#VALUE!</v>
      </c>
      <c r="AL244" s="92" t="e">
        <f aca="false">VLOOKUP($D244,CurveTbl,$AK$4)</f>
        <v>#VALUE!</v>
      </c>
      <c r="AM244" s="227" t="e">
        <f aca="false">VLOOKUP($D244,CurveTbl,$AH$3)</f>
        <v>#VALUE!</v>
      </c>
      <c r="AN244" s="227" t="e">
        <f aca="false">VLOOKUP($D244,CurveTbl,$AH$4)+VLOOKUP($AG244,$AL$3:$AS$15,6)</f>
        <v>#VALUE!</v>
      </c>
      <c r="AO244" s="228" t="e">
        <f aca="false">VLOOKUP($D244,CurveTbl,$AH$5)</f>
        <v>#VALUE!</v>
      </c>
      <c r="AP244" s="227" t="e">
        <f aca="false">VLOOKUP($D244,CurveTbl,$AH$6)+VLOOKUP($AG244,$AL$3:$AS$15,7)</f>
        <v>#VALUE!</v>
      </c>
      <c r="AQ244" s="92" t="e">
        <f aca="false">VLOOKUP($AG244,$AL$4:$AS$15,3)+VLOOKUP($AG244,$AL$4:$AS$15,5)+($AH$10*VLOOKUP(D244,GRITable,2))</f>
        <v>#VALUE!</v>
      </c>
      <c r="AR244" s="93" t="e">
        <f aca="false">VLOOKUP($AG244,$AL$4:$AS$15,4)</f>
        <v>#VALUE!</v>
      </c>
      <c r="AS244" s="92" t="e">
        <f aca="false">(AL244+AM244+AN244)*AR244/(1-AR244)</f>
        <v>#VALUE!</v>
      </c>
      <c r="AT244" s="93" t="e">
        <f aca="false">VLOOKUP(D244,CurveTbl,$AK$6)</f>
        <v>#VALUE!</v>
      </c>
      <c r="AU244" s="93" t="e">
        <f aca="false">(1+$AT244/2)^(-2*($D244-$G$5)/365.25)*$AF244</f>
        <v>#VALUE!</v>
      </c>
      <c r="AV244" s="91" t="e">
        <f aca="false">ROUND(G244*AR244,0)</f>
        <v>#VALUE!</v>
      </c>
      <c r="AW244" s="93" t="e">
        <f aca="false">VLOOKUP($D244,CurveTbl,$AK$8)</f>
        <v>#VALUE!</v>
      </c>
      <c r="AX244" s="93" t="e">
        <f aca="false">VLOOKUP($D244,CurveTbl,$AH$7)</f>
        <v>#VALUE!</v>
      </c>
      <c r="AY244" s="93" t="e">
        <f aca="false">VLOOKUP($D244,CurveTbl,$AH$8)</f>
        <v>#VALUE!</v>
      </c>
      <c r="AZ244" s="93"/>
      <c r="BA244" s="229"/>
      <c r="BB244" s="227" t="e">
        <f aca="false">$H244-$BV244</f>
        <v>#VALUE!</v>
      </c>
      <c r="BC244" s="227" t="e">
        <f aca="false">I244-BW244</f>
        <v>#VALUE!</v>
      </c>
      <c r="BD244" s="93" t="e">
        <f aca="false">N244-BX244</f>
        <v>#VALUE!</v>
      </c>
      <c r="BE244" s="93" t="e">
        <f aca="false">O244-BY244</f>
        <v>#VALUE!</v>
      </c>
      <c r="BF244" s="93" t="e">
        <f aca="false">xSPRDOPT($BW244,$BV244,$CG244,0,$BY244,$BX244,$BZ244,$AJ244,1,4)*$CB244</f>
        <v>#NAME?</v>
      </c>
      <c r="BG244" s="93" t="e">
        <f aca="false">xSPRDOPT($BW244,$BV244,$CG244,0,$BY244,$BX244,$BZ244,$AJ244,1,3)*$CB244</f>
        <v>#NAME?</v>
      </c>
      <c r="BH244" s="93" t="e">
        <f aca="false">IF(OR(BF244&lt;&gt;0,BG244&lt;&gt;0),xSPRDOPT($BW244,$BV244,$CG244,0,$BY244,$BX244,$BZ244,$AJ244,1,12)*$CB244,0)</f>
        <v>#NAME?</v>
      </c>
      <c r="BI244" s="93" t="e">
        <f aca="false">xSPRDOPT($BW244,$BV244,$CG244,2*LN(1+CA244/2),$BY244,$BX244,$BZ244,$AJ244,1,9)</f>
        <v>#NAME?</v>
      </c>
      <c r="BJ244" s="93" t="e">
        <f aca="false">xSPRDOPT($BW244,$BV244,$CG244,0,$BY244,$BX244,$BZ244,$AJ244,1,6)*$CB244</f>
        <v>#NAME?</v>
      </c>
      <c r="BK244" s="93" t="e">
        <f aca="false">xSPRDOPT($BW244,$BV244,$CG244,0,$BY244,$BX244,$BZ244,$AJ244,1,5)*$CB244</f>
        <v>#NAME?</v>
      </c>
      <c r="BL244" s="93" t="e">
        <f aca="false">xSPRDOPT(BW244,BV244,CG244,0,BY244,BX244,BZ244,AJ244,1,2)*CB244</f>
        <v>#NAME?</v>
      </c>
      <c r="BM244" s="93" t="e">
        <f aca="false">xSPRDOPT(BW244,BV244,CG244,0,BY244,BX244,BZ244,AJ244,1,1)*CB244</f>
        <v>#NAME?</v>
      </c>
      <c r="BN244" s="93" t="e">
        <f aca="false">IF(AH244&lt;&gt;0,xSPRDOPT($BW244,$BV244,$CG244,2*LN(1+CA244/2),$BY244,$BX244,$BZ244,$AJ244,1,8)+(AJ244/365.25)*CH244/AH244,0)</f>
        <v>#VALUE!</v>
      </c>
      <c r="BO244" s="93" t="e">
        <f aca="false">xSPRDOPT($BW244,$BV244,$CG244,0,$BY244,$BX244,$BZ244,$AJ244,1,0)</f>
        <v>#NAME?</v>
      </c>
      <c r="BP244" s="93"/>
      <c r="BQ244" s="93"/>
      <c r="BR244" s="93"/>
      <c r="BS244" s="101" t="e">
        <f aca="false">G244*AF244*AH244</f>
        <v>#VALUE!</v>
      </c>
      <c r="BV244" s="230" t="n">
        <v>4.40214035809837</v>
      </c>
      <c r="BW244" s="92" t="n">
        <v>4.4155</v>
      </c>
      <c r="BX244" s="93" t="n">
        <v>0.628251079270582</v>
      </c>
      <c r="BY244" s="93" t="n">
        <v>0.621945092170055</v>
      </c>
      <c r="BZ244" s="93" t="n">
        <v>0.99287864325662</v>
      </c>
      <c r="CA244" s="93" t="n">
        <v>0.068263969545907</v>
      </c>
      <c r="CB244" s="93" t="n">
        <v>0.987217950295506</v>
      </c>
      <c r="CC244" s="227" t="n">
        <v>-0.03</v>
      </c>
      <c r="CD244" s="227" t="n">
        <v>0.06</v>
      </c>
      <c r="CE244" s="227" t="n">
        <v>0.175</v>
      </c>
      <c r="CF244" s="227" t="n">
        <v>-0.0075</v>
      </c>
      <c r="CG244" s="227" t="n">
        <v>0.0192</v>
      </c>
      <c r="CH244" s="227" t="n">
        <v>3.06531173566755</v>
      </c>
      <c r="CI244" s="82" t="n">
        <v>4.248</v>
      </c>
    </row>
    <row r="245" customFormat="false" ht="12.75" hidden="false" customHeight="false" outlineLevel="0" collapsed="false">
      <c r="D245" s="83" t="e">
        <f aca="false">D244+AH244</f>
        <v>#VALUE!</v>
      </c>
      <c r="F245" s="84" t="e">
        <f aca="false">VLOOKUP(AG245,$AL$4:$AS$15,2)</f>
        <v>#VALUE!</v>
      </c>
      <c r="G245" s="84" t="e">
        <f aca="false">F245*$AU245</f>
        <v>#VALUE!</v>
      </c>
      <c r="H245" s="85" t="e">
        <f aca="false">(AL245+AM245+AN245)/(1-(AR245))</f>
        <v>#VALUE!</v>
      </c>
      <c r="I245" s="85" t="e">
        <f aca="false">(AL245+AO245+AP245)</f>
        <v>#VALUE!</v>
      </c>
      <c r="K245" s="85" t="e">
        <f aca="false">MAX(((I245-H245)-AQ245)*AH245*AU245,0)</f>
        <v>#VALUE!</v>
      </c>
      <c r="L245" s="220" t="e">
        <f aca="false">MAX(Q245-K245,0)</f>
        <v>#VALUE!</v>
      </c>
      <c r="M245" s="86"/>
      <c r="N245" s="231" t="e">
        <f aca="false">SQRT(($AX245^2*$AE245+$AW245^2*$AI245)/($AE245+$AI245))</f>
        <v>#VALUE!</v>
      </c>
      <c r="O245" s="231" t="e">
        <f aca="false">SQRT(($AY245^2*$AE245+$AW245^2*$AI245)/($AE245+$AI245))</f>
        <v>#VALUE!</v>
      </c>
      <c r="P245" s="94" t="e">
        <f aca="false">(VLOOKUP(AI245,CorrelationTwo,2)*(AW245^2)*AI245+VLOOKUP(D245,CorrelationOne,$AK$9)*AX245*AY245*AE245)/((AI245+AE245)*O245*N245)</f>
        <v>#VALUE!</v>
      </c>
      <c r="Q245" s="220" t="e">
        <f aca="false">xSPRDOPT(I245,H245,AQ245,0,O245,N245,P245,D245-$G$5,1,0)*AH245*AU245</f>
        <v>#VALUE!</v>
      </c>
      <c r="R245" s="223"/>
      <c r="S245" s="87" t="e">
        <f aca="false">xSPRDOPT(I245,H245,AQ245,AT245,O245,N245,P245,D245-$G$5,1,2)*AF245*F245*AH245</f>
        <v>#VALUE!</v>
      </c>
      <c r="T245" s="87" t="e">
        <f aca="false">xSPRDOPT(I245,H245,AQ245,AT245,O245,N245,P245,D245-$G$5,1,1)*AF245*F245*AH245</f>
        <v>#VALUE!</v>
      </c>
      <c r="U245" s="220"/>
      <c r="V245" s="224" t="e">
        <f aca="false">VLOOKUP($AG245,$AL$4:$AS$15,8)*AH245*AU245</f>
        <v>#VALUE!</v>
      </c>
      <c r="W245" s="224"/>
      <c r="X245" s="225" t="e">
        <f aca="false">((BM245*BC245)+(BL245*BB245))*AH245*F245</f>
        <v>#VALUE!</v>
      </c>
      <c r="Y245" s="225" t="e">
        <f aca="false">($F245*$AH245)*((($BG245/2)*($BC245)^2)+(($BF245/2)*($BB245)^2)+($BH245*$BC245*$BB245))</f>
        <v>#VALUE!</v>
      </c>
      <c r="Z245" s="225" t="e">
        <f aca="false">($BI245*$F245*$AH245*($G$5-$BV$5))/365.25</f>
        <v>#VALUE!</v>
      </c>
      <c r="AA245" s="225" t="e">
        <f aca="false">(($BK245*$BE245)+($BJ245*$BD245))*$F245*$AH245*$AF245</f>
        <v>#VALUE!</v>
      </c>
      <c r="AB245" s="225" t="e">
        <f aca="false">BN245*(AT245-CA245)*F245*AH245</f>
        <v>#VALUE!</v>
      </c>
      <c r="AC245" s="225" t="e">
        <f aca="false">BO245*CB245*F245*AH245*CA245*($G$5-$BV$5)/365.25</f>
        <v>#NAME?</v>
      </c>
      <c r="AE245" s="101" t="n">
        <v>15</v>
      </c>
      <c r="AF245" s="101" t="e">
        <f aca="false">IF(AND(D245&gt;=$G$7,D245&lt;=$G$8),1,0)</f>
        <v>#VALUE!</v>
      </c>
      <c r="AG245" s="101" t="e">
        <f aca="false">MONTH(D245)</f>
        <v>#VALUE!</v>
      </c>
      <c r="AH245" s="101" t="e">
        <f aca="false">(EOMONTH(D245,0)-EOMONTH(D245-DAY(D245),0))*AF245</f>
        <v>#VALUE!</v>
      </c>
      <c r="AI245" s="101" t="e">
        <f aca="false">AI244+AH244</f>
        <v>#VALUE!</v>
      </c>
      <c r="AJ245" s="101" t="e">
        <f aca="false">D245-$BV$5</f>
        <v>#VALUE!</v>
      </c>
      <c r="AK245" s="226" t="e">
        <f aca="false">((AL245+AM245+AN245)/(1-0.03))-(AL245+AM245+AN245)</f>
        <v>#VALUE!</v>
      </c>
      <c r="AL245" s="92" t="e">
        <f aca="false">VLOOKUP($D245,CurveTbl,$AK$4)</f>
        <v>#VALUE!</v>
      </c>
      <c r="AM245" s="227" t="e">
        <f aca="false">VLOOKUP($D245,CurveTbl,$AH$3)</f>
        <v>#VALUE!</v>
      </c>
      <c r="AN245" s="227" t="e">
        <f aca="false">VLOOKUP($D245,CurveTbl,$AH$4)+VLOOKUP($AG245,$AL$3:$AS$15,6)</f>
        <v>#VALUE!</v>
      </c>
      <c r="AO245" s="228" t="e">
        <f aca="false">VLOOKUP($D245,CurveTbl,$AH$5)</f>
        <v>#VALUE!</v>
      </c>
      <c r="AP245" s="227" t="e">
        <f aca="false">VLOOKUP($D245,CurveTbl,$AH$6)+VLOOKUP($AG245,$AL$3:$AS$15,7)</f>
        <v>#VALUE!</v>
      </c>
      <c r="AQ245" s="92" t="e">
        <f aca="false">VLOOKUP($AG245,$AL$4:$AS$15,3)+VLOOKUP($AG245,$AL$4:$AS$15,5)+($AH$10*VLOOKUP(D245,GRITable,2))</f>
        <v>#VALUE!</v>
      </c>
      <c r="AR245" s="93" t="e">
        <f aca="false">VLOOKUP($AG245,$AL$4:$AS$15,4)</f>
        <v>#VALUE!</v>
      </c>
      <c r="AS245" s="92" t="e">
        <f aca="false">(AL245+AM245+AN245)*AR245/(1-AR245)</f>
        <v>#VALUE!</v>
      </c>
      <c r="AT245" s="93" t="e">
        <f aca="false">VLOOKUP(D245,CurveTbl,$AK$6)</f>
        <v>#VALUE!</v>
      </c>
      <c r="AU245" s="93" t="e">
        <f aca="false">(1+$AT245/2)^(-2*($D245-$G$5)/365.25)*$AF245</f>
        <v>#VALUE!</v>
      </c>
      <c r="AV245" s="91" t="e">
        <f aca="false">ROUND(G245*AR245,0)</f>
        <v>#VALUE!</v>
      </c>
      <c r="AW245" s="93" t="e">
        <f aca="false">VLOOKUP($D245,CurveTbl,$AK$8)</f>
        <v>#VALUE!</v>
      </c>
      <c r="AX245" s="93" t="e">
        <f aca="false">VLOOKUP($D245,CurveTbl,$AH$7)</f>
        <v>#VALUE!</v>
      </c>
      <c r="AY245" s="93" t="e">
        <f aca="false">VLOOKUP($D245,CurveTbl,$AH$8)</f>
        <v>#VALUE!</v>
      </c>
      <c r="AZ245" s="93"/>
      <c r="BA245" s="229"/>
      <c r="BB245" s="227" t="e">
        <f aca="false">$H245-$BV245</f>
        <v>#VALUE!</v>
      </c>
      <c r="BC245" s="227" t="e">
        <f aca="false">I245-BW245</f>
        <v>#VALUE!</v>
      </c>
      <c r="BD245" s="93" t="e">
        <f aca="false">N245-BX245</f>
        <v>#VALUE!</v>
      </c>
      <c r="BE245" s="93" t="e">
        <f aca="false">O245-BY245</f>
        <v>#VALUE!</v>
      </c>
      <c r="BF245" s="93" t="e">
        <f aca="false">xSPRDOPT($BW245,$BV245,$CG245,0,$BY245,$BX245,$BZ245,$AJ245,1,4)*$CB245</f>
        <v>#NAME?</v>
      </c>
      <c r="BG245" s="93" t="e">
        <f aca="false">xSPRDOPT($BW245,$BV245,$CG245,0,$BY245,$BX245,$BZ245,$AJ245,1,3)*$CB245</f>
        <v>#NAME?</v>
      </c>
      <c r="BH245" s="93" t="e">
        <f aca="false">IF(OR(BF245&lt;&gt;0,BG245&lt;&gt;0),xSPRDOPT($BW245,$BV245,$CG245,0,$BY245,$BX245,$BZ245,$AJ245,1,12)*$CB245,0)</f>
        <v>#NAME?</v>
      </c>
      <c r="BI245" s="93" t="e">
        <f aca="false">xSPRDOPT($BW245,$BV245,$CG245,2*LN(1+CA245/2),$BY245,$BX245,$BZ245,$AJ245,1,9)</f>
        <v>#NAME?</v>
      </c>
      <c r="BJ245" s="93" t="e">
        <f aca="false">xSPRDOPT($BW245,$BV245,$CG245,0,$BY245,$BX245,$BZ245,$AJ245,1,6)*$CB245</f>
        <v>#NAME?</v>
      </c>
      <c r="BK245" s="93" t="e">
        <f aca="false">xSPRDOPT($BW245,$BV245,$CG245,0,$BY245,$BX245,$BZ245,$AJ245,1,5)*$CB245</f>
        <v>#NAME?</v>
      </c>
      <c r="BL245" s="93" t="e">
        <f aca="false">xSPRDOPT(BW245,BV245,CG245,0,BY245,BX245,BZ245,AJ245,1,2)*CB245</f>
        <v>#NAME?</v>
      </c>
      <c r="BM245" s="93" t="e">
        <f aca="false">xSPRDOPT(BW245,BV245,CG245,0,BY245,BX245,BZ245,AJ245,1,1)*CB245</f>
        <v>#NAME?</v>
      </c>
      <c r="BN245" s="93" t="e">
        <f aca="false">IF(AH245&lt;&gt;0,xSPRDOPT($BW245,$BV245,$CG245,2*LN(1+CA245/2),$BY245,$BX245,$BZ245,$AJ245,1,8)+(AJ245/365.25)*CH245/AH245,0)</f>
        <v>#VALUE!</v>
      </c>
      <c r="BO245" s="93" t="e">
        <f aca="false">xSPRDOPT($BW245,$BV245,$CG245,0,$BY245,$BX245,$BZ245,$AJ245,1,0)</f>
        <v>#NAME?</v>
      </c>
      <c r="BP245" s="93"/>
      <c r="BQ245" s="93"/>
      <c r="BR245" s="93"/>
      <c r="BS245" s="101" t="e">
        <f aca="false">G245*AF245*AH245</f>
        <v>#VALUE!</v>
      </c>
      <c r="BV245" s="230" t="n">
        <v>4.40214035809837</v>
      </c>
      <c r="BW245" s="92" t="n">
        <v>4.4155</v>
      </c>
      <c r="BX245" s="93" t="n">
        <v>0.628251079270582</v>
      </c>
      <c r="BY245" s="93" t="n">
        <v>0.621945092170055</v>
      </c>
      <c r="BZ245" s="93" t="n">
        <v>0.99287864325662</v>
      </c>
      <c r="CA245" s="93" t="n">
        <v>0.068263969545907</v>
      </c>
      <c r="CB245" s="93" t="n">
        <v>0.987217950295506</v>
      </c>
      <c r="CC245" s="227" t="n">
        <v>-0.03</v>
      </c>
      <c r="CD245" s="227" t="n">
        <v>0.06</v>
      </c>
      <c r="CE245" s="227" t="n">
        <v>0.175</v>
      </c>
      <c r="CF245" s="227" t="n">
        <v>-0.0075</v>
      </c>
      <c r="CG245" s="227" t="n">
        <v>0.0192</v>
      </c>
      <c r="CH245" s="227" t="n">
        <v>3.06531173566755</v>
      </c>
      <c r="CI245" s="82" t="n">
        <v>4.248</v>
      </c>
    </row>
    <row r="246" customFormat="false" ht="12.75" hidden="false" customHeight="false" outlineLevel="0" collapsed="false">
      <c r="D246" s="83" t="e">
        <f aca="false">D245+AH245</f>
        <v>#VALUE!</v>
      </c>
      <c r="F246" s="84" t="e">
        <f aca="false">VLOOKUP(AG246,$AL$4:$AS$15,2)</f>
        <v>#VALUE!</v>
      </c>
      <c r="G246" s="84" t="e">
        <f aca="false">F246*$AU246</f>
        <v>#VALUE!</v>
      </c>
      <c r="H246" s="85" t="e">
        <f aca="false">(AL246+AM246+AN246)/(1-(AR246))</f>
        <v>#VALUE!</v>
      </c>
      <c r="I246" s="85" t="e">
        <f aca="false">(AL246+AO246+AP246)</f>
        <v>#VALUE!</v>
      </c>
      <c r="K246" s="85" t="e">
        <f aca="false">MAX(((I246-H246)-AQ246)*AH246*AU246,0)</f>
        <v>#VALUE!</v>
      </c>
      <c r="L246" s="220" t="e">
        <f aca="false">MAX(Q246-K246,0)</f>
        <v>#VALUE!</v>
      </c>
      <c r="M246" s="86"/>
      <c r="N246" s="231" t="e">
        <f aca="false">SQRT(($AX246^2*$AE246+$AW246^2*$AI246)/($AE246+$AI246))</f>
        <v>#VALUE!</v>
      </c>
      <c r="O246" s="231" t="e">
        <f aca="false">SQRT(($AY246^2*$AE246+$AW246^2*$AI246)/($AE246+$AI246))</f>
        <v>#VALUE!</v>
      </c>
      <c r="P246" s="94" t="e">
        <f aca="false">(VLOOKUP(AI246,CorrelationTwo,2)*(AW246^2)*AI246+VLOOKUP(D246,CorrelationOne,$AK$9)*AX246*AY246*AE246)/((AI246+AE246)*O246*N246)</f>
        <v>#VALUE!</v>
      </c>
      <c r="Q246" s="220" t="e">
        <f aca="false">xSPRDOPT(I246,H246,AQ246,0,O246,N246,P246,D246-$G$5,1,0)*AH246*AU246</f>
        <v>#VALUE!</v>
      </c>
      <c r="R246" s="223"/>
      <c r="S246" s="87" t="e">
        <f aca="false">xSPRDOPT(I246,H246,AQ246,AT246,O246,N246,P246,D246-$G$5,1,2)*AF246*F246*AH246</f>
        <v>#VALUE!</v>
      </c>
      <c r="T246" s="87" t="e">
        <f aca="false">xSPRDOPT(I246,H246,AQ246,AT246,O246,N246,P246,D246-$G$5,1,1)*AF246*F246*AH246</f>
        <v>#VALUE!</v>
      </c>
      <c r="U246" s="220"/>
      <c r="V246" s="224" t="e">
        <f aca="false">VLOOKUP($AG246,$AL$4:$AS$15,8)*AH246*AU246</f>
        <v>#VALUE!</v>
      </c>
      <c r="W246" s="224"/>
      <c r="X246" s="225" t="e">
        <f aca="false">((BM246*BC246)+(BL246*BB246))*AH246*F246</f>
        <v>#VALUE!</v>
      </c>
      <c r="Y246" s="225" t="e">
        <f aca="false">($F246*$AH246)*((($BG246/2)*($BC246)^2)+(($BF246/2)*($BB246)^2)+($BH246*$BC246*$BB246))</f>
        <v>#VALUE!</v>
      </c>
      <c r="Z246" s="225" t="e">
        <f aca="false">($BI246*$F246*$AH246*($G$5-$BV$5))/365.25</f>
        <v>#VALUE!</v>
      </c>
      <c r="AA246" s="225" t="e">
        <f aca="false">(($BK246*$BE246)+($BJ246*$BD246))*$F246*$AH246*$AF246</f>
        <v>#VALUE!</v>
      </c>
      <c r="AB246" s="225" t="e">
        <f aca="false">BN246*(AT246-CA246)*F246*AH246</f>
        <v>#VALUE!</v>
      </c>
      <c r="AC246" s="225" t="e">
        <f aca="false">BO246*CB246*F246*AH246*CA246*($G$5-$BV$5)/365.25</f>
        <v>#NAME?</v>
      </c>
      <c r="AE246" s="101" t="n">
        <v>15</v>
      </c>
      <c r="AF246" s="101" t="e">
        <f aca="false">IF(AND(D246&gt;=$G$7,D246&lt;=$G$8),1,0)</f>
        <v>#VALUE!</v>
      </c>
      <c r="AG246" s="101" t="e">
        <f aca="false">MONTH(D246)</f>
        <v>#VALUE!</v>
      </c>
      <c r="AH246" s="101" t="e">
        <f aca="false">(EOMONTH(D246,0)-EOMONTH(D246-DAY(D246),0))*AF246</f>
        <v>#VALUE!</v>
      </c>
      <c r="AI246" s="101" t="e">
        <f aca="false">AI245+AH245</f>
        <v>#VALUE!</v>
      </c>
      <c r="AJ246" s="101" t="e">
        <f aca="false">D246-$BV$5</f>
        <v>#VALUE!</v>
      </c>
      <c r="AK246" s="226" t="e">
        <f aca="false">((AL246+AM246+AN246)/(1-0.03))-(AL246+AM246+AN246)</f>
        <v>#VALUE!</v>
      </c>
      <c r="AL246" s="92" t="e">
        <f aca="false">VLOOKUP($D246,CurveTbl,$AK$4)</f>
        <v>#VALUE!</v>
      </c>
      <c r="AM246" s="227" t="e">
        <f aca="false">VLOOKUP($D246,CurveTbl,$AH$3)</f>
        <v>#VALUE!</v>
      </c>
      <c r="AN246" s="227" t="e">
        <f aca="false">VLOOKUP($D246,CurveTbl,$AH$4)+VLOOKUP($AG246,$AL$3:$AS$15,6)</f>
        <v>#VALUE!</v>
      </c>
      <c r="AO246" s="228" t="e">
        <f aca="false">VLOOKUP($D246,CurveTbl,$AH$5)</f>
        <v>#VALUE!</v>
      </c>
      <c r="AP246" s="227" t="e">
        <f aca="false">VLOOKUP($D246,CurveTbl,$AH$6)+VLOOKUP($AG246,$AL$3:$AS$15,7)</f>
        <v>#VALUE!</v>
      </c>
      <c r="AQ246" s="92" t="e">
        <f aca="false">VLOOKUP($AG246,$AL$4:$AS$15,3)+VLOOKUP($AG246,$AL$4:$AS$15,5)+($AH$10*VLOOKUP(D246,GRITable,2))</f>
        <v>#VALUE!</v>
      </c>
      <c r="AR246" s="93" t="e">
        <f aca="false">VLOOKUP($AG246,$AL$4:$AS$15,4)</f>
        <v>#VALUE!</v>
      </c>
      <c r="AS246" s="92" t="e">
        <f aca="false">(AL246+AM246+AN246)*AR246/(1-AR246)</f>
        <v>#VALUE!</v>
      </c>
      <c r="AT246" s="93" t="e">
        <f aca="false">VLOOKUP(D246,CurveTbl,$AK$6)</f>
        <v>#VALUE!</v>
      </c>
      <c r="AU246" s="93" t="e">
        <f aca="false">(1+$AT246/2)^(-2*($D246-$G$5)/365.25)*$AF246</f>
        <v>#VALUE!</v>
      </c>
      <c r="AV246" s="91" t="e">
        <f aca="false">ROUND(G246*AR246,0)</f>
        <v>#VALUE!</v>
      </c>
      <c r="AW246" s="93" t="e">
        <f aca="false">VLOOKUP($D246,CurveTbl,$AK$8)</f>
        <v>#VALUE!</v>
      </c>
      <c r="AX246" s="93" t="e">
        <f aca="false">VLOOKUP($D246,CurveTbl,$AH$7)</f>
        <v>#VALUE!</v>
      </c>
      <c r="AY246" s="93" t="e">
        <f aca="false">VLOOKUP($D246,CurveTbl,$AH$8)</f>
        <v>#VALUE!</v>
      </c>
      <c r="AZ246" s="93"/>
      <c r="BA246" s="229"/>
      <c r="BB246" s="227" t="e">
        <f aca="false">$H246-$BV246</f>
        <v>#VALUE!</v>
      </c>
      <c r="BC246" s="227" t="e">
        <f aca="false">I246-BW246</f>
        <v>#VALUE!</v>
      </c>
      <c r="BD246" s="93" t="e">
        <f aca="false">N246-BX246</f>
        <v>#VALUE!</v>
      </c>
      <c r="BE246" s="93" t="e">
        <f aca="false">O246-BY246</f>
        <v>#VALUE!</v>
      </c>
      <c r="BF246" s="93" t="e">
        <f aca="false">xSPRDOPT($BW246,$BV246,$CG246,0,$BY246,$BX246,$BZ246,$AJ246,1,4)*$CB246</f>
        <v>#NAME?</v>
      </c>
      <c r="BG246" s="93" t="e">
        <f aca="false">xSPRDOPT($BW246,$BV246,$CG246,0,$BY246,$BX246,$BZ246,$AJ246,1,3)*$CB246</f>
        <v>#NAME?</v>
      </c>
      <c r="BH246" s="93" t="e">
        <f aca="false">IF(OR(BF246&lt;&gt;0,BG246&lt;&gt;0),xSPRDOPT($BW246,$BV246,$CG246,0,$BY246,$BX246,$BZ246,$AJ246,1,12)*$CB246,0)</f>
        <v>#NAME?</v>
      </c>
      <c r="BI246" s="93" t="e">
        <f aca="false">xSPRDOPT($BW246,$BV246,$CG246,2*LN(1+CA246/2),$BY246,$BX246,$BZ246,$AJ246,1,9)</f>
        <v>#NAME?</v>
      </c>
      <c r="BJ246" s="93" t="e">
        <f aca="false">xSPRDOPT($BW246,$BV246,$CG246,0,$BY246,$BX246,$BZ246,$AJ246,1,6)*$CB246</f>
        <v>#NAME?</v>
      </c>
      <c r="BK246" s="93" t="e">
        <f aca="false">xSPRDOPT($BW246,$BV246,$CG246,0,$BY246,$BX246,$BZ246,$AJ246,1,5)*$CB246</f>
        <v>#NAME?</v>
      </c>
      <c r="BL246" s="93" t="e">
        <f aca="false">xSPRDOPT(BW246,BV246,CG246,0,BY246,BX246,BZ246,AJ246,1,2)*CB246</f>
        <v>#NAME?</v>
      </c>
      <c r="BM246" s="93" t="e">
        <f aca="false">xSPRDOPT(BW246,BV246,CG246,0,BY246,BX246,BZ246,AJ246,1,1)*CB246</f>
        <v>#NAME?</v>
      </c>
      <c r="BN246" s="93" t="e">
        <f aca="false">IF(AH246&lt;&gt;0,xSPRDOPT($BW246,$BV246,$CG246,2*LN(1+CA246/2),$BY246,$BX246,$BZ246,$AJ246,1,8)+(AJ246/365.25)*CH246/AH246,0)</f>
        <v>#VALUE!</v>
      </c>
      <c r="BO246" s="93" t="e">
        <f aca="false">xSPRDOPT($BW246,$BV246,$CG246,0,$BY246,$BX246,$BZ246,$AJ246,1,0)</f>
        <v>#NAME?</v>
      </c>
      <c r="BP246" s="93"/>
      <c r="BQ246" s="93"/>
      <c r="BR246" s="93"/>
      <c r="BS246" s="101" t="e">
        <f aca="false">G246*AF246*AH246</f>
        <v>#VALUE!</v>
      </c>
      <c r="BV246" s="230" t="n">
        <v>4.40214035809837</v>
      </c>
      <c r="BW246" s="92" t="n">
        <v>4.4155</v>
      </c>
      <c r="BX246" s="93" t="n">
        <v>0.628251079270582</v>
      </c>
      <c r="BY246" s="93" t="n">
        <v>0.621945092170055</v>
      </c>
      <c r="BZ246" s="93" t="n">
        <v>0.99287864325662</v>
      </c>
      <c r="CA246" s="93" t="n">
        <v>0.068263969545907</v>
      </c>
      <c r="CB246" s="93" t="n">
        <v>0.987217950295506</v>
      </c>
      <c r="CC246" s="227" t="n">
        <v>-0.03</v>
      </c>
      <c r="CD246" s="227" t="n">
        <v>0.06</v>
      </c>
      <c r="CE246" s="227" t="n">
        <v>0.175</v>
      </c>
      <c r="CF246" s="227" t="n">
        <v>-0.0075</v>
      </c>
      <c r="CG246" s="227" t="n">
        <v>0.0192</v>
      </c>
      <c r="CH246" s="227" t="n">
        <v>3.06531173566755</v>
      </c>
      <c r="CI246" s="82" t="n">
        <v>4.248</v>
      </c>
    </row>
    <row r="247" customFormat="false" ht="12.75" hidden="false" customHeight="false" outlineLevel="0" collapsed="false">
      <c r="D247" s="83" t="e">
        <f aca="false">D246+AH246</f>
        <v>#VALUE!</v>
      </c>
      <c r="F247" s="84" t="e">
        <f aca="false">VLOOKUP(AG247,$AL$4:$AS$15,2)</f>
        <v>#VALUE!</v>
      </c>
      <c r="G247" s="84" t="e">
        <f aca="false">F247*$AU247</f>
        <v>#VALUE!</v>
      </c>
      <c r="H247" s="85" t="e">
        <f aca="false">(AL247+AM247+AN247)/(1-(AR247))</f>
        <v>#VALUE!</v>
      </c>
      <c r="I247" s="85" t="e">
        <f aca="false">(AL247+AO247+AP247)</f>
        <v>#VALUE!</v>
      </c>
      <c r="K247" s="85" t="e">
        <f aca="false">MAX(((I247-H247)-AQ247)*AH247*AU247,0)</f>
        <v>#VALUE!</v>
      </c>
      <c r="L247" s="220" t="e">
        <f aca="false">MAX(Q247-K247,0)</f>
        <v>#VALUE!</v>
      </c>
      <c r="M247" s="86"/>
      <c r="N247" s="231" t="e">
        <f aca="false">SQRT(($AX247^2*$AE247+$AW247^2*$AI247)/($AE247+$AI247))</f>
        <v>#VALUE!</v>
      </c>
      <c r="O247" s="231" t="e">
        <f aca="false">SQRT(($AY247^2*$AE247+$AW247^2*$AI247)/($AE247+$AI247))</f>
        <v>#VALUE!</v>
      </c>
      <c r="P247" s="94" t="e">
        <f aca="false">(VLOOKUP(AI247,CorrelationTwo,2)*(AW247^2)*AI247+VLOOKUP(D247,CorrelationOne,$AK$9)*AX247*AY247*AE247)/((AI247+AE247)*O247*N247)</f>
        <v>#VALUE!</v>
      </c>
      <c r="Q247" s="220" t="e">
        <f aca="false">xSPRDOPT(I247,H247,AQ247,0,O247,N247,P247,D247-$G$5,1,0)*AH247*AU247</f>
        <v>#VALUE!</v>
      </c>
      <c r="R247" s="223"/>
      <c r="S247" s="87" t="e">
        <f aca="false">xSPRDOPT(I247,H247,AQ247,AT247,O247,N247,P247,D247-$G$5,1,2)*AF247*F247*AH247</f>
        <v>#VALUE!</v>
      </c>
      <c r="T247" s="87" t="e">
        <f aca="false">xSPRDOPT(I247,H247,AQ247,AT247,O247,N247,P247,D247-$G$5,1,1)*AF247*F247*AH247</f>
        <v>#VALUE!</v>
      </c>
      <c r="U247" s="220"/>
      <c r="V247" s="224" t="e">
        <f aca="false">VLOOKUP($AG247,$AL$4:$AS$15,8)*AH247*AU247</f>
        <v>#VALUE!</v>
      </c>
      <c r="W247" s="224"/>
      <c r="X247" s="225" t="e">
        <f aca="false">((BM247*BC247)+(BL247*BB247))*AH247*F247</f>
        <v>#VALUE!</v>
      </c>
      <c r="Y247" s="225" t="e">
        <f aca="false">($F247*$AH247)*((($BG247/2)*($BC247)^2)+(($BF247/2)*($BB247)^2)+($BH247*$BC247*$BB247))</f>
        <v>#VALUE!</v>
      </c>
      <c r="Z247" s="225" t="e">
        <f aca="false">($BI247*$F247*$AH247*($G$5-$BV$5))/365.25</f>
        <v>#VALUE!</v>
      </c>
      <c r="AA247" s="225" t="e">
        <f aca="false">(($BK247*$BE247)+($BJ247*$BD247))*$F247*$AH247*$AF247</f>
        <v>#VALUE!</v>
      </c>
      <c r="AB247" s="225" t="e">
        <f aca="false">BN247*(AT247-CA247)*F247*AH247</f>
        <v>#VALUE!</v>
      </c>
      <c r="AC247" s="225" t="e">
        <f aca="false">BO247*CB247*F247*AH247*CA247*($G$5-$BV$5)/365.25</f>
        <v>#NAME?</v>
      </c>
      <c r="AE247" s="101" t="n">
        <v>15</v>
      </c>
      <c r="AF247" s="101" t="e">
        <f aca="false">IF(AND(D247&gt;=$G$7,D247&lt;=$G$8),1,0)</f>
        <v>#VALUE!</v>
      </c>
      <c r="AG247" s="101" t="e">
        <f aca="false">MONTH(D247)</f>
        <v>#VALUE!</v>
      </c>
      <c r="AH247" s="101" t="e">
        <f aca="false">(EOMONTH(D247,0)-EOMONTH(D247-DAY(D247),0))*AF247</f>
        <v>#VALUE!</v>
      </c>
      <c r="AI247" s="101" t="e">
        <f aca="false">AI246+AH246</f>
        <v>#VALUE!</v>
      </c>
      <c r="AJ247" s="101" t="e">
        <f aca="false">D247-$BV$5</f>
        <v>#VALUE!</v>
      </c>
      <c r="AK247" s="226" t="e">
        <f aca="false">((AL247+AM247+AN247)/(1-0.03))-(AL247+AM247+AN247)</f>
        <v>#VALUE!</v>
      </c>
      <c r="AL247" s="92" t="e">
        <f aca="false">VLOOKUP($D247,CurveTbl,$AK$4)</f>
        <v>#VALUE!</v>
      </c>
      <c r="AM247" s="227" t="e">
        <f aca="false">VLOOKUP($D247,CurveTbl,$AH$3)</f>
        <v>#VALUE!</v>
      </c>
      <c r="AN247" s="227" t="e">
        <f aca="false">VLOOKUP($D247,CurveTbl,$AH$4)+VLOOKUP($AG247,$AL$3:$AS$15,6)</f>
        <v>#VALUE!</v>
      </c>
      <c r="AO247" s="228" t="e">
        <f aca="false">VLOOKUP($D247,CurveTbl,$AH$5)</f>
        <v>#VALUE!</v>
      </c>
      <c r="AP247" s="227" t="e">
        <f aca="false">VLOOKUP($D247,CurveTbl,$AH$6)+VLOOKUP($AG247,$AL$3:$AS$15,7)</f>
        <v>#VALUE!</v>
      </c>
      <c r="AQ247" s="92" t="e">
        <f aca="false">VLOOKUP($AG247,$AL$4:$AS$15,3)+VLOOKUP($AG247,$AL$4:$AS$15,5)+($AH$10*VLOOKUP(D247,GRITable,2))</f>
        <v>#VALUE!</v>
      </c>
      <c r="AR247" s="93" t="e">
        <f aca="false">VLOOKUP($AG247,$AL$4:$AS$15,4)</f>
        <v>#VALUE!</v>
      </c>
      <c r="AS247" s="92" t="e">
        <f aca="false">(AL247+AM247+AN247)*AR247/(1-AR247)</f>
        <v>#VALUE!</v>
      </c>
      <c r="AT247" s="93" t="e">
        <f aca="false">VLOOKUP(D247,CurveTbl,$AK$6)</f>
        <v>#VALUE!</v>
      </c>
      <c r="AU247" s="93" t="e">
        <f aca="false">(1+$AT247/2)^(-2*($D247-$G$5)/365.25)*$AF247</f>
        <v>#VALUE!</v>
      </c>
      <c r="AV247" s="91" t="e">
        <f aca="false">ROUND(G247*AR247,0)</f>
        <v>#VALUE!</v>
      </c>
      <c r="AW247" s="93" t="e">
        <f aca="false">VLOOKUP($D247,CurveTbl,$AK$8)</f>
        <v>#VALUE!</v>
      </c>
      <c r="AX247" s="93" t="e">
        <f aca="false">VLOOKUP($D247,CurveTbl,$AH$7)</f>
        <v>#VALUE!</v>
      </c>
      <c r="AY247" s="93" t="e">
        <f aca="false">VLOOKUP($D247,CurveTbl,$AH$8)</f>
        <v>#VALUE!</v>
      </c>
      <c r="AZ247" s="93"/>
      <c r="BA247" s="229"/>
      <c r="BB247" s="227" t="e">
        <f aca="false">$H247-$BV247</f>
        <v>#VALUE!</v>
      </c>
      <c r="BC247" s="227" t="e">
        <f aca="false">I247-BW247</f>
        <v>#VALUE!</v>
      </c>
      <c r="BD247" s="93" t="e">
        <f aca="false">N247-BX247</f>
        <v>#VALUE!</v>
      </c>
      <c r="BE247" s="93" t="e">
        <f aca="false">O247-BY247</f>
        <v>#VALUE!</v>
      </c>
      <c r="BF247" s="93" t="e">
        <f aca="false">xSPRDOPT($BW247,$BV247,$CG247,0,$BY247,$BX247,$BZ247,$AJ247,1,4)*$CB247</f>
        <v>#NAME?</v>
      </c>
      <c r="BG247" s="93" t="e">
        <f aca="false">xSPRDOPT($BW247,$BV247,$CG247,0,$BY247,$BX247,$BZ247,$AJ247,1,3)*$CB247</f>
        <v>#NAME?</v>
      </c>
      <c r="BH247" s="93" t="e">
        <f aca="false">IF(OR(BF247&lt;&gt;0,BG247&lt;&gt;0),xSPRDOPT($BW247,$BV247,$CG247,0,$BY247,$BX247,$BZ247,$AJ247,1,12)*$CB247,0)</f>
        <v>#NAME?</v>
      </c>
      <c r="BI247" s="93" t="e">
        <f aca="false">xSPRDOPT($BW247,$BV247,$CG247,2*LN(1+CA247/2),$BY247,$BX247,$BZ247,$AJ247,1,9)</f>
        <v>#NAME?</v>
      </c>
      <c r="BJ247" s="93" t="e">
        <f aca="false">xSPRDOPT($BW247,$BV247,$CG247,0,$BY247,$BX247,$BZ247,$AJ247,1,6)*$CB247</f>
        <v>#NAME?</v>
      </c>
      <c r="BK247" s="93" t="e">
        <f aca="false">xSPRDOPT($BW247,$BV247,$CG247,0,$BY247,$BX247,$BZ247,$AJ247,1,5)*$CB247</f>
        <v>#NAME?</v>
      </c>
      <c r="BL247" s="93" t="e">
        <f aca="false">xSPRDOPT(BW247,BV247,CG247,0,BY247,BX247,BZ247,AJ247,1,2)*CB247</f>
        <v>#NAME?</v>
      </c>
      <c r="BM247" s="93" t="e">
        <f aca="false">xSPRDOPT(BW247,BV247,CG247,0,BY247,BX247,BZ247,AJ247,1,1)*CB247</f>
        <v>#NAME?</v>
      </c>
      <c r="BN247" s="93" t="e">
        <f aca="false">IF(AH247&lt;&gt;0,xSPRDOPT($BW247,$BV247,$CG247,2*LN(1+CA247/2),$BY247,$BX247,$BZ247,$AJ247,1,8)+(AJ247/365.25)*CH247/AH247,0)</f>
        <v>#VALUE!</v>
      </c>
      <c r="BO247" s="93" t="e">
        <f aca="false">xSPRDOPT($BW247,$BV247,$CG247,0,$BY247,$BX247,$BZ247,$AJ247,1,0)</f>
        <v>#NAME?</v>
      </c>
      <c r="BP247" s="93"/>
      <c r="BQ247" s="93"/>
      <c r="BR247" s="93"/>
      <c r="BS247" s="101" t="e">
        <f aca="false">G247*AF247*AH247</f>
        <v>#VALUE!</v>
      </c>
      <c r="BV247" s="230" t="n">
        <v>4.40214035809837</v>
      </c>
      <c r="BW247" s="92" t="n">
        <v>4.4155</v>
      </c>
      <c r="BX247" s="93" t="n">
        <v>0.628251079270582</v>
      </c>
      <c r="BY247" s="93" t="n">
        <v>0.621945092170055</v>
      </c>
      <c r="BZ247" s="93" t="n">
        <v>0.99287864325662</v>
      </c>
      <c r="CA247" s="93" t="n">
        <v>0.068263969545907</v>
      </c>
      <c r="CB247" s="93" t="n">
        <v>0.987217950295506</v>
      </c>
      <c r="CC247" s="227" t="n">
        <v>-0.03</v>
      </c>
      <c r="CD247" s="227" t="n">
        <v>0.06</v>
      </c>
      <c r="CE247" s="227" t="n">
        <v>0.175</v>
      </c>
      <c r="CF247" s="227" t="n">
        <v>-0.0075</v>
      </c>
      <c r="CG247" s="227" t="n">
        <v>0.0192</v>
      </c>
      <c r="CH247" s="227" t="n">
        <v>3.06531173566755</v>
      </c>
      <c r="CI247" s="82" t="n">
        <v>4.248</v>
      </c>
    </row>
    <row r="248" customFormat="false" ht="12.75" hidden="false" customHeight="false" outlineLevel="0" collapsed="false">
      <c r="D248" s="83" t="e">
        <f aca="false">D247+AH247</f>
        <v>#VALUE!</v>
      </c>
      <c r="F248" s="84" t="e">
        <f aca="false">VLOOKUP(AG248,$AL$4:$AS$15,2)</f>
        <v>#VALUE!</v>
      </c>
      <c r="G248" s="84" t="e">
        <f aca="false">F248*$AU248</f>
        <v>#VALUE!</v>
      </c>
      <c r="H248" s="85" t="e">
        <f aca="false">(AL248+AM248+AN248)/(1-(AR248))</f>
        <v>#VALUE!</v>
      </c>
      <c r="I248" s="85" t="e">
        <f aca="false">(AL248+AO248+AP248)</f>
        <v>#VALUE!</v>
      </c>
      <c r="K248" s="85" t="e">
        <f aca="false">MAX(((I248-H248)-AQ248)*AH248*AU248,0)</f>
        <v>#VALUE!</v>
      </c>
      <c r="L248" s="220" t="e">
        <f aca="false">MAX(Q248-K248,0)</f>
        <v>#VALUE!</v>
      </c>
      <c r="M248" s="86"/>
      <c r="N248" s="231" t="e">
        <f aca="false">SQRT(($AX248^2*$AE248+$AW248^2*$AI248)/($AE248+$AI248))</f>
        <v>#VALUE!</v>
      </c>
      <c r="O248" s="231" t="e">
        <f aca="false">SQRT(($AY248^2*$AE248+$AW248^2*$AI248)/($AE248+$AI248))</f>
        <v>#VALUE!</v>
      </c>
      <c r="P248" s="94" t="e">
        <f aca="false">(VLOOKUP(AI248,CorrelationTwo,2)*(AW248^2)*AI248+VLOOKUP(D248,CorrelationOne,$AK$9)*AX248*AY248*AE248)/((AI248+AE248)*O248*N248)</f>
        <v>#VALUE!</v>
      </c>
      <c r="Q248" s="220" t="e">
        <f aca="false">xSPRDOPT(I248,H248,AQ248,0,O248,N248,P248,D248-$G$5,1,0)*AH248*AU248</f>
        <v>#VALUE!</v>
      </c>
      <c r="R248" s="223"/>
      <c r="S248" s="87" t="e">
        <f aca="false">xSPRDOPT(I248,H248,AQ248,AT248,O248,N248,P248,D248-$G$5,1,2)*AF248*F248*AH248</f>
        <v>#VALUE!</v>
      </c>
      <c r="T248" s="87" t="e">
        <f aca="false">xSPRDOPT(I248,H248,AQ248,AT248,O248,N248,P248,D248-$G$5,1,1)*AF248*F248*AH248</f>
        <v>#VALUE!</v>
      </c>
      <c r="U248" s="220"/>
      <c r="V248" s="224" t="e">
        <f aca="false">VLOOKUP($AG248,$AL$4:$AS$15,8)*AH248*AU248</f>
        <v>#VALUE!</v>
      </c>
      <c r="W248" s="224"/>
      <c r="X248" s="225" t="e">
        <f aca="false">((BM248*BC248)+(BL248*BB248))*AH248*F248</f>
        <v>#VALUE!</v>
      </c>
      <c r="Y248" s="225" t="e">
        <f aca="false">($F248*$AH248)*((($BG248/2)*($BC248)^2)+(($BF248/2)*($BB248)^2)+($BH248*$BC248*$BB248))</f>
        <v>#VALUE!</v>
      </c>
      <c r="Z248" s="225" t="e">
        <f aca="false">($BI248*$F248*$AH248*($G$5-$BV$5))/365.25</f>
        <v>#VALUE!</v>
      </c>
      <c r="AA248" s="225" t="e">
        <f aca="false">(($BK248*$BE248)+($BJ248*$BD248))*$F248*$AH248*$AF248</f>
        <v>#VALUE!</v>
      </c>
      <c r="AB248" s="225" t="e">
        <f aca="false">BN248*(AT248-CA248)*F248*AH248</f>
        <v>#VALUE!</v>
      </c>
      <c r="AC248" s="225" t="e">
        <f aca="false">BO248*CB248*F248*AH248*CA248*($G$5-$BV$5)/365.25</f>
        <v>#NAME?</v>
      </c>
      <c r="AE248" s="101" t="n">
        <v>15</v>
      </c>
      <c r="AF248" s="101" t="e">
        <f aca="false">IF(AND(D248&gt;=$G$7,D248&lt;=$G$8),1,0)</f>
        <v>#VALUE!</v>
      </c>
      <c r="AG248" s="101" t="e">
        <f aca="false">MONTH(D248)</f>
        <v>#VALUE!</v>
      </c>
      <c r="AH248" s="101" t="e">
        <f aca="false">(EOMONTH(D248,0)-EOMONTH(D248-DAY(D248),0))*AF248</f>
        <v>#VALUE!</v>
      </c>
      <c r="AI248" s="101" t="e">
        <f aca="false">AI247+AH247</f>
        <v>#VALUE!</v>
      </c>
      <c r="AJ248" s="101" t="e">
        <f aca="false">D248-$BV$5</f>
        <v>#VALUE!</v>
      </c>
      <c r="AK248" s="226" t="e">
        <f aca="false">((AL248+AM248+AN248)/(1-0.03))-(AL248+AM248+AN248)</f>
        <v>#VALUE!</v>
      </c>
      <c r="AL248" s="92" t="e">
        <f aca="false">VLOOKUP($D248,CurveTbl,$AK$4)</f>
        <v>#VALUE!</v>
      </c>
      <c r="AM248" s="227" t="e">
        <f aca="false">VLOOKUP($D248,CurveTbl,$AH$3)</f>
        <v>#VALUE!</v>
      </c>
      <c r="AN248" s="227" t="e">
        <f aca="false">VLOOKUP($D248,CurveTbl,$AH$4)+VLOOKUP($AG248,$AL$3:$AS$15,6)</f>
        <v>#VALUE!</v>
      </c>
      <c r="AO248" s="228" t="e">
        <f aca="false">VLOOKUP($D248,CurveTbl,$AH$5)</f>
        <v>#VALUE!</v>
      </c>
      <c r="AP248" s="227" t="e">
        <f aca="false">VLOOKUP($D248,CurveTbl,$AH$6)+VLOOKUP($AG248,$AL$3:$AS$15,7)</f>
        <v>#VALUE!</v>
      </c>
      <c r="AQ248" s="92" t="e">
        <f aca="false">VLOOKUP($AG248,$AL$4:$AS$15,3)+VLOOKUP($AG248,$AL$4:$AS$15,5)+($AH$10*VLOOKUP(D248,GRITable,2))</f>
        <v>#VALUE!</v>
      </c>
      <c r="AR248" s="93" t="e">
        <f aca="false">VLOOKUP($AG248,$AL$4:$AS$15,4)</f>
        <v>#VALUE!</v>
      </c>
      <c r="AS248" s="92" t="e">
        <f aca="false">(AL248+AM248+AN248)*AR248/(1-AR248)</f>
        <v>#VALUE!</v>
      </c>
      <c r="AT248" s="93" t="e">
        <f aca="false">VLOOKUP(D248,CurveTbl,$AK$6)</f>
        <v>#VALUE!</v>
      </c>
      <c r="AU248" s="93" t="e">
        <f aca="false">(1+$AT248/2)^(-2*($D248-$G$5)/365.25)*$AF248</f>
        <v>#VALUE!</v>
      </c>
      <c r="AV248" s="91" t="e">
        <f aca="false">ROUND(G248*AR248,0)</f>
        <v>#VALUE!</v>
      </c>
      <c r="AW248" s="93" t="e">
        <f aca="false">VLOOKUP($D248,CurveTbl,$AK$8)</f>
        <v>#VALUE!</v>
      </c>
      <c r="AX248" s="93" t="e">
        <f aca="false">VLOOKUP($D248,CurveTbl,$AH$7)</f>
        <v>#VALUE!</v>
      </c>
      <c r="AY248" s="93" t="e">
        <f aca="false">VLOOKUP($D248,CurveTbl,$AH$8)</f>
        <v>#VALUE!</v>
      </c>
      <c r="AZ248" s="93"/>
      <c r="BA248" s="229"/>
      <c r="BB248" s="227" t="e">
        <f aca="false">$H248-$BV248</f>
        <v>#VALUE!</v>
      </c>
      <c r="BC248" s="227" t="e">
        <f aca="false">I248-BW248</f>
        <v>#VALUE!</v>
      </c>
      <c r="BD248" s="93" t="e">
        <f aca="false">N248-BX248</f>
        <v>#VALUE!</v>
      </c>
      <c r="BE248" s="93" t="e">
        <f aca="false">O248-BY248</f>
        <v>#VALUE!</v>
      </c>
      <c r="BF248" s="93" t="e">
        <f aca="false">xSPRDOPT($BW248,$BV248,$CG248,0,$BY248,$BX248,$BZ248,$AJ248,1,4)*$CB248</f>
        <v>#NAME?</v>
      </c>
      <c r="BG248" s="93" t="e">
        <f aca="false">xSPRDOPT($BW248,$BV248,$CG248,0,$BY248,$BX248,$BZ248,$AJ248,1,3)*$CB248</f>
        <v>#NAME?</v>
      </c>
      <c r="BH248" s="93" t="e">
        <f aca="false">IF(OR(BF248&lt;&gt;0,BG248&lt;&gt;0),xSPRDOPT($BW248,$BV248,$CG248,0,$BY248,$BX248,$BZ248,$AJ248,1,12)*$CB248,0)</f>
        <v>#NAME?</v>
      </c>
      <c r="BI248" s="93" t="e">
        <f aca="false">xSPRDOPT($BW248,$BV248,$CG248,2*LN(1+CA248/2),$BY248,$BX248,$BZ248,$AJ248,1,9)</f>
        <v>#NAME?</v>
      </c>
      <c r="BJ248" s="93" t="e">
        <f aca="false">xSPRDOPT($BW248,$BV248,$CG248,0,$BY248,$BX248,$BZ248,$AJ248,1,6)*$CB248</f>
        <v>#NAME?</v>
      </c>
      <c r="BK248" s="93" t="e">
        <f aca="false">xSPRDOPT($BW248,$BV248,$CG248,0,$BY248,$BX248,$BZ248,$AJ248,1,5)*$CB248</f>
        <v>#NAME?</v>
      </c>
      <c r="BL248" s="93" t="e">
        <f aca="false">xSPRDOPT(BW248,BV248,CG248,0,BY248,BX248,BZ248,AJ248,1,2)*CB248</f>
        <v>#NAME?</v>
      </c>
      <c r="BM248" s="93" t="e">
        <f aca="false">xSPRDOPT(BW248,BV248,CG248,0,BY248,BX248,BZ248,AJ248,1,1)*CB248</f>
        <v>#NAME?</v>
      </c>
      <c r="BN248" s="93" t="e">
        <f aca="false">IF(AH248&lt;&gt;0,xSPRDOPT($BW248,$BV248,$CG248,2*LN(1+CA248/2),$BY248,$BX248,$BZ248,$AJ248,1,8)+(AJ248/365.25)*CH248/AH248,0)</f>
        <v>#VALUE!</v>
      </c>
      <c r="BO248" s="93" t="e">
        <f aca="false">xSPRDOPT($BW248,$BV248,$CG248,0,$BY248,$BX248,$BZ248,$AJ248,1,0)</f>
        <v>#NAME?</v>
      </c>
      <c r="BP248" s="93"/>
      <c r="BQ248" s="93"/>
      <c r="BR248" s="93"/>
      <c r="BS248" s="101" t="e">
        <f aca="false">G248*AF248*AH248</f>
        <v>#VALUE!</v>
      </c>
      <c r="BV248" s="230" t="n">
        <v>4.40214035809837</v>
      </c>
      <c r="BW248" s="92" t="n">
        <v>4.4155</v>
      </c>
      <c r="BX248" s="93" t="n">
        <v>0.628251079270582</v>
      </c>
      <c r="BY248" s="93" t="n">
        <v>0.621945092170055</v>
      </c>
      <c r="BZ248" s="93" t="n">
        <v>0.99287864325662</v>
      </c>
      <c r="CA248" s="93" t="n">
        <v>0.068263969545907</v>
      </c>
      <c r="CB248" s="93" t="n">
        <v>0.987217950295506</v>
      </c>
      <c r="CC248" s="227" t="n">
        <v>-0.03</v>
      </c>
      <c r="CD248" s="227" t="n">
        <v>0.06</v>
      </c>
      <c r="CE248" s="227" t="n">
        <v>0.175</v>
      </c>
      <c r="CF248" s="227" t="n">
        <v>-0.0075</v>
      </c>
      <c r="CG248" s="227" t="n">
        <v>0.0192</v>
      </c>
      <c r="CH248" s="227" t="n">
        <v>3.06531173566755</v>
      </c>
      <c r="CI248" s="82" t="n">
        <v>4.248</v>
      </c>
    </row>
    <row r="249" customFormat="false" ht="12.75" hidden="false" customHeight="false" outlineLevel="0" collapsed="false">
      <c r="D249" s="83" t="e">
        <f aca="false">D248+AH248</f>
        <v>#VALUE!</v>
      </c>
      <c r="F249" s="84" t="e">
        <f aca="false">VLOOKUP(AG249,$AL$4:$AS$15,2)</f>
        <v>#VALUE!</v>
      </c>
      <c r="G249" s="84" t="e">
        <f aca="false">F249*$AU249</f>
        <v>#VALUE!</v>
      </c>
      <c r="H249" s="85" t="e">
        <f aca="false">(AL249+AM249+AN249)/(1-(AR249))</f>
        <v>#VALUE!</v>
      </c>
      <c r="I249" s="85" t="e">
        <f aca="false">(AL249+AO249+AP249)</f>
        <v>#VALUE!</v>
      </c>
      <c r="K249" s="85" t="e">
        <f aca="false">MAX(((I249-H249)-AQ249)*AH249*AU249,0)</f>
        <v>#VALUE!</v>
      </c>
      <c r="L249" s="220" t="e">
        <f aca="false">MAX(Q249-K249,0)</f>
        <v>#VALUE!</v>
      </c>
      <c r="M249" s="86"/>
      <c r="N249" s="231" t="e">
        <f aca="false">SQRT(($AX249^2*$AE249+$AW249^2*$AI249)/($AE249+$AI249))</f>
        <v>#VALUE!</v>
      </c>
      <c r="O249" s="231" t="e">
        <f aca="false">SQRT(($AY249^2*$AE249+$AW249^2*$AI249)/($AE249+$AI249))</f>
        <v>#VALUE!</v>
      </c>
      <c r="P249" s="94" t="e">
        <f aca="false">(VLOOKUP(AI249,CorrelationTwo,2)*(AW249^2)*AI249+VLOOKUP(D249,CorrelationOne,$AK$9)*AX249*AY249*AE249)/((AI249+AE249)*O249*N249)</f>
        <v>#VALUE!</v>
      </c>
      <c r="Q249" s="220" t="e">
        <f aca="false">xSPRDOPT(I249,H249,AQ249,0,O249,N249,P249,D249-$G$5,1,0)*AH249*AU249</f>
        <v>#VALUE!</v>
      </c>
      <c r="R249" s="223"/>
      <c r="S249" s="87" t="e">
        <f aca="false">xSPRDOPT(I249,H249,AQ249,AT249,O249,N249,P249,D249-$G$5,1,2)*AF249*F249*AH249</f>
        <v>#VALUE!</v>
      </c>
      <c r="T249" s="87" t="e">
        <f aca="false">xSPRDOPT(I249,H249,AQ249,AT249,O249,N249,P249,D249-$G$5,1,1)*AF249*F249*AH249</f>
        <v>#VALUE!</v>
      </c>
      <c r="U249" s="220"/>
      <c r="V249" s="224" t="e">
        <f aca="false">VLOOKUP($AG249,$AL$4:$AS$15,8)*AH249*AU249</f>
        <v>#VALUE!</v>
      </c>
      <c r="W249" s="224"/>
      <c r="X249" s="225" t="e">
        <f aca="false">((BM249*BC249)+(BL249*BB249))*AH249*F249</f>
        <v>#VALUE!</v>
      </c>
      <c r="Y249" s="225" t="e">
        <f aca="false">($F249*$AH249)*((($BG249/2)*($BC249)^2)+(($BF249/2)*($BB249)^2)+($BH249*$BC249*$BB249))</f>
        <v>#VALUE!</v>
      </c>
      <c r="Z249" s="225" t="e">
        <f aca="false">($BI249*$F249*$AH249*($G$5-$BV$5))/365.25</f>
        <v>#VALUE!</v>
      </c>
      <c r="AA249" s="225" t="e">
        <f aca="false">(($BK249*$BE249)+($BJ249*$BD249))*$F249*$AH249*$AF249</f>
        <v>#VALUE!</v>
      </c>
      <c r="AB249" s="225" t="e">
        <f aca="false">BN249*(AT249-CA249)*F249*AH249</f>
        <v>#VALUE!</v>
      </c>
      <c r="AC249" s="225" t="e">
        <f aca="false">BO249*CB249*F249*AH249*CA249*($G$5-$BV$5)/365.25</f>
        <v>#NAME?</v>
      </c>
      <c r="AE249" s="101" t="n">
        <v>15</v>
      </c>
      <c r="AF249" s="101" t="e">
        <f aca="false">IF(AND(D249&gt;=$G$7,D249&lt;=$G$8),1,0)</f>
        <v>#VALUE!</v>
      </c>
      <c r="AG249" s="101" t="e">
        <f aca="false">MONTH(D249)</f>
        <v>#VALUE!</v>
      </c>
      <c r="AH249" s="101" t="e">
        <f aca="false">(EOMONTH(D249,0)-EOMONTH(D249-DAY(D249),0))*AF249</f>
        <v>#VALUE!</v>
      </c>
      <c r="AI249" s="101" t="e">
        <f aca="false">AI248+AH248</f>
        <v>#VALUE!</v>
      </c>
      <c r="AJ249" s="101" t="e">
        <f aca="false">D249-$BV$5</f>
        <v>#VALUE!</v>
      </c>
      <c r="AK249" s="226" t="e">
        <f aca="false">((AL249+AM249+AN249)/(1-0.03))-(AL249+AM249+AN249)</f>
        <v>#VALUE!</v>
      </c>
      <c r="AL249" s="92" t="e">
        <f aca="false">VLOOKUP($D249,CurveTbl,$AK$4)</f>
        <v>#VALUE!</v>
      </c>
      <c r="AM249" s="227" t="e">
        <f aca="false">VLOOKUP($D249,CurveTbl,$AH$3)</f>
        <v>#VALUE!</v>
      </c>
      <c r="AN249" s="227" t="e">
        <f aca="false">VLOOKUP($D249,CurveTbl,$AH$4)+VLOOKUP($AG249,$AL$3:$AS$15,6)</f>
        <v>#VALUE!</v>
      </c>
      <c r="AO249" s="228" t="e">
        <f aca="false">VLOOKUP($D249,CurveTbl,$AH$5)</f>
        <v>#VALUE!</v>
      </c>
      <c r="AP249" s="227" t="e">
        <f aca="false">VLOOKUP($D249,CurveTbl,$AH$6)+VLOOKUP($AG249,$AL$3:$AS$15,7)</f>
        <v>#VALUE!</v>
      </c>
      <c r="AQ249" s="92" t="e">
        <f aca="false">VLOOKUP($AG249,$AL$4:$AS$15,3)+VLOOKUP($AG249,$AL$4:$AS$15,5)+($AH$10*VLOOKUP(D249,GRITable,2))</f>
        <v>#VALUE!</v>
      </c>
      <c r="AR249" s="93" t="e">
        <f aca="false">VLOOKUP($AG249,$AL$4:$AS$15,4)</f>
        <v>#VALUE!</v>
      </c>
      <c r="AS249" s="92" t="e">
        <f aca="false">(AL249+AM249+AN249)*AR249/(1-AR249)</f>
        <v>#VALUE!</v>
      </c>
      <c r="AT249" s="93" t="e">
        <f aca="false">VLOOKUP(D249,CurveTbl,$AK$6)</f>
        <v>#VALUE!</v>
      </c>
      <c r="AU249" s="93" t="e">
        <f aca="false">(1+$AT249/2)^(-2*($D249-$G$5)/365.25)*$AF249</f>
        <v>#VALUE!</v>
      </c>
      <c r="AV249" s="91" t="e">
        <f aca="false">ROUND(G249*AR249,0)</f>
        <v>#VALUE!</v>
      </c>
      <c r="AW249" s="93" t="e">
        <f aca="false">VLOOKUP($D249,CurveTbl,$AK$8)</f>
        <v>#VALUE!</v>
      </c>
      <c r="AX249" s="93" t="e">
        <f aca="false">VLOOKUP($D249,CurveTbl,$AH$7)</f>
        <v>#VALUE!</v>
      </c>
      <c r="AY249" s="93" t="e">
        <f aca="false">VLOOKUP($D249,CurveTbl,$AH$8)</f>
        <v>#VALUE!</v>
      </c>
      <c r="AZ249" s="93"/>
      <c r="BA249" s="229"/>
      <c r="BB249" s="227" t="e">
        <f aca="false">$H249-$BV249</f>
        <v>#VALUE!</v>
      </c>
      <c r="BC249" s="227" t="e">
        <f aca="false">I249-BW249</f>
        <v>#VALUE!</v>
      </c>
      <c r="BD249" s="93" t="e">
        <f aca="false">N249-BX249</f>
        <v>#VALUE!</v>
      </c>
      <c r="BE249" s="93" t="e">
        <f aca="false">O249-BY249</f>
        <v>#VALUE!</v>
      </c>
      <c r="BF249" s="93" t="e">
        <f aca="false">xSPRDOPT($BW249,$BV249,$CG249,0,$BY249,$BX249,$BZ249,$AJ249,1,4)*$CB249</f>
        <v>#NAME?</v>
      </c>
      <c r="BG249" s="93" t="e">
        <f aca="false">xSPRDOPT($BW249,$BV249,$CG249,0,$BY249,$BX249,$BZ249,$AJ249,1,3)*$CB249</f>
        <v>#NAME?</v>
      </c>
      <c r="BH249" s="93" t="e">
        <f aca="false">IF(OR(BF249&lt;&gt;0,BG249&lt;&gt;0),xSPRDOPT($BW249,$BV249,$CG249,0,$BY249,$BX249,$BZ249,$AJ249,1,12)*$CB249,0)</f>
        <v>#NAME?</v>
      </c>
      <c r="BI249" s="93" t="e">
        <f aca="false">xSPRDOPT($BW249,$BV249,$CG249,2*LN(1+CA249/2),$BY249,$BX249,$BZ249,$AJ249,1,9)</f>
        <v>#NAME?</v>
      </c>
      <c r="BJ249" s="93" t="e">
        <f aca="false">xSPRDOPT($BW249,$BV249,$CG249,0,$BY249,$BX249,$BZ249,$AJ249,1,6)*$CB249</f>
        <v>#NAME?</v>
      </c>
      <c r="BK249" s="93" t="e">
        <f aca="false">xSPRDOPT($BW249,$BV249,$CG249,0,$BY249,$BX249,$BZ249,$AJ249,1,5)*$CB249</f>
        <v>#NAME?</v>
      </c>
      <c r="BL249" s="93" t="e">
        <f aca="false">xSPRDOPT(BW249,BV249,CG249,0,BY249,BX249,BZ249,AJ249,1,2)*CB249</f>
        <v>#NAME?</v>
      </c>
      <c r="BM249" s="93" t="e">
        <f aca="false">xSPRDOPT(BW249,BV249,CG249,0,BY249,BX249,BZ249,AJ249,1,1)*CB249</f>
        <v>#NAME?</v>
      </c>
      <c r="BN249" s="93" t="e">
        <f aca="false">IF(AH249&lt;&gt;0,xSPRDOPT($BW249,$BV249,$CG249,2*LN(1+CA249/2),$BY249,$BX249,$BZ249,$AJ249,1,8)+(AJ249/365.25)*CH249/AH249,0)</f>
        <v>#VALUE!</v>
      </c>
      <c r="BO249" s="93" t="e">
        <f aca="false">xSPRDOPT($BW249,$BV249,$CG249,0,$BY249,$BX249,$BZ249,$AJ249,1,0)</f>
        <v>#NAME?</v>
      </c>
      <c r="BP249" s="93"/>
      <c r="BQ249" s="93"/>
      <c r="BR249" s="93"/>
      <c r="BS249" s="101" t="e">
        <f aca="false">G249*AF249*AH249</f>
        <v>#VALUE!</v>
      </c>
      <c r="BV249" s="230" t="n">
        <v>4.40214035809837</v>
      </c>
      <c r="BW249" s="92" t="n">
        <v>4.4155</v>
      </c>
      <c r="BX249" s="93" t="n">
        <v>0.628251079270582</v>
      </c>
      <c r="BY249" s="93" t="n">
        <v>0.621945092170055</v>
      </c>
      <c r="BZ249" s="93" t="n">
        <v>0.99287864325662</v>
      </c>
      <c r="CA249" s="93" t="n">
        <v>0.068263969545907</v>
      </c>
      <c r="CB249" s="93" t="n">
        <v>0.987217950295506</v>
      </c>
      <c r="CC249" s="227" t="n">
        <v>-0.03</v>
      </c>
      <c r="CD249" s="227" t="n">
        <v>0.06</v>
      </c>
      <c r="CE249" s="227" t="n">
        <v>0.175</v>
      </c>
      <c r="CF249" s="227" t="n">
        <v>-0.0075</v>
      </c>
      <c r="CG249" s="227" t="n">
        <v>0.0192</v>
      </c>
      <c r="CH249" s="227" t="n">
        <v>3.06531173566755</v>
      </c>
      <c r="CI249" s="82" t="n">
        <v>4.248</v>
      </c>
    </row>
    <row r="250" customFormat="false" ht="12.75" hidden="false" customHeight="false" outlineLevel="0" collapsed="false">
      <c r="D250" s="83" t="e">
        <f aca="false">D249+AH249</f>
        <v>#VALUE!</v>
      </c>
      <c r="F250" s="84" t="e">
        <f aca="false">VLOOKUP(AG250,$AL$4:$AS$15,2)</f>
        <v>#VALUE!</v>
      </c>
      <c r="G250" s="84" t="e">
        <f aca="false">F250*$AU250</f>
        <v>#VALUE!</v>
      </c>
      <c r="H250" s="85" t="e">
        <f aca="false">(AL250+AM250+AN250)/(1-(AR250))</f>
        <v>#VALUE!</v>
      </c>
      <c r="I250" s="85" t="e">
        <f aca="false">(AL250+AO250+AP250)</f>
        <v>#VALUE!</v>
      </c>
      <c r="K250" s="85" t="e">
        <f aca="false">MAX(((I250-H250)-AQ250)*AH250*AU250,0)</f>
        <v>#VALUE!</v>
      </c>
      <c r="L250" s="220" t="e">
        <f aca="false">MAX(Q250-K250,0)</f>
        <v>#VALUE!</v>
      </c>
      <c r="M250" s="86"/>
      <c r="N250" s="231" t="e">
        <f aca="false">SQRT(($AX250^2*$AE250+$AW250^2*$AI250)/($AE250+$AI250))</f>
        <v>#VALUE!</v>
      </c>
      <c r="O250" s="231" t="e">
        <f aca="false">SQRT(($AY250^2*$AE250+$AW250^2*$AI250)/($AE250+$AI250))</f>
        <v>#VALUE!</v>
      </c>
      <c r="P250" s="94" t="e">
        <f aca="false">(VLOOKUP(AI250,CorrelationTwo,2)*(AW250^2)*AI250+VLOOKUP(D250,CorrelationOne,$AK$9)*AX250*AY250*AE250)/((AI250+AE250)*O250*N250)</f>
        <v>#VALUE!</v>
      </c>
      <c r="Q250" s="220" t="e">
        <f aca="false">xSPRDOPT(I250,H250,AQ250,0,O250,N250,P250,D250-$G$5,1,0)*AH250*AU250</f>
        <v>#VALUE!</v>
      </c>
      <c r="R250" s="223"/>
      <c r="S250" s="87" t="e">
        <f aca="false">xSPRDOPT(I250,H250,AQ250,AT250,O250,N250,P250,D250-$G$5,1,2)*AF250*F250*AH250</f>
        <v>#VALUE!</v>
      </c>
      <c r="T250" s="87" t="e">
        <f aca="false">xSPRDOPT(I250,H250,AQ250,AT250,O250,N250,P250,D250-$G$5,1,1)*AF250*F250*AH250</f>
        <v>#VALUE!</v>
      </c>
      <c r="U250" s="220"/>
      <c r="V250" s="224" t="e">
        <f aca="false">VLOOKUP($AG250,$AL$4:$AS$15,8)*AH250*AU250</f>
        <v>#VALUE!</v>
      </c>
      <c r="W250" s="224"/>
      <c r="X250" s="225" t="e">
        <f aca="false">((BM250*BC250)+(BL250*BB250))*AH250*F250</f>
        <v>#VALUE!</v>
      </c>
      <c r="Y250" s="225" t="e">
        <f aca="false">($F250*$AH250)*((($BG250/2)*($BC250)^2)+(($BF250/2)*($BB250)^2)+($BH250*$BC250*$BB250))</f>
        <v>#VALUE!</v>
      </c>
      <c r="Z250" s="225" t="e">
        <f aca="false">($BI250*$F250*$AH250*($G$5-$BV$5))/365.25</f>
        <v>#VALUE!</v>
      </c>
      <c r="AA250" s="225" t="e">
        <f aca="false">(($BK250*$BE250)+($BJ250*$BD250))*$F250*$AH250*$AF250</f>
        <v>#VALUE!</v>
      </c>
      <c r="AB250" s="225" t="e">
        <f aca="false">BN250*(AT250-CA250)*F250*AH250</f>
        <v>#VALUE!</v>
      </c>
      <c r="AC250" s="225" t="e">
        <f aca="false">BO250*CB250*F250*AH250*CA250*($G$5-$BV$5)/365.25</f>
        <v>#NAME?</v>
      </c>
      <c r="AE250" s="101" t="n">
        <v>15</v>
      </c>
      <c r="AF250" s="101" t="e">
        <f aca="false">IF(AND(D250&gt;=$G$7,D250&lt;=$G$8),1,0)</f>
        <v>#VALUE!</v>
      </c>
      <c r="AG250" s="101" t="e">
        <f aca="false">MONTH(D250)</f>
        <v>#VALUE!</v>
      </c>
      <c r="AH250" s="101" t="e">
        <f aca="false">(EOMONTH(D250,0)-EOMONTH(D250-DAY(D250),0))*AF250</f>
        <v>#VALUE!</v>
      </c>
      <c r="AI250" s="101" t="e">
        <f aca="false">AI249+AH249</f>
        <v>#VALUE!</v>
      </c>
      <c r="AJ250" s="101" t="e">
        <f aca="false">D250-$BV$5</f>
        <v>#VALUE!</v>
      </c>
      <c r="AK250" s="226" t="e">
        <f aca="false">((AL250+AM250+AN250)/(1-0.03))-(AL250+AM250+AN250)</f>
        <v>#VALUE!</v>
      </c>
      <c r="AL250" s="92" t="e">
        <f aca="false">VLOOKUP($D250,CurveTbl,$AK$4)</f>
        <v>#VALUE!</v>
      </c>
      <c r="AM250" s="227" t="e">
        <f aca="false">VLOOKUP($D250,CurveTbl,$AH$3)</f>
        <v>#VALUE!</v>
      </c>
      <c r="AN250" s="227" t="e">
        <f aca="false">VLOOKUP($D250,CurveTbl,$AH$4)+VLOOKUP($AG250,$AL$3:$AS$15,6)</f>
        <v>#VALUE!</v>
      </c>
      <c r="AO250" s="228" t="e">
        <f aca="false">VLOOKUP($D250,CurveTbl,$AH$5)</f>
        <v>#VALUE!</v>
      </c>
      <c r="AP250" s="227" t="e">
        <f aca="false">VLOOKUP($D250,CurveTbl,$AH$6)+VLOOKUP($AG250,$AL$3:$AS$15,7)</f>
        <v>#VALUE!</v>
      </c>
      <c r="AQ250" s="92" t="e">
        <f aca="false">VLOOKUP($AG250,$AL$4:$AS$15,3)+VLOOKUP($AG250,$AL$4:$AS$15,5)+($AH$10*VLOOKUP(D250,GRITable,2))</f>
        <v>#VALUE!</v>
      </c>
      <c r="AR250" s="93" t="e">
        <f aca="false">VLOOKUP($AG250,$AL$4:$AS$15,4)</f>
        <v>#VALUE!</v>
      </c>
      <c r="AS250" s="92" t="e">
        <f aca="false">(AL250+AM250+AN250)*AR250/(1-AR250)</f>
        <v>#VALUE!</v>
      </c>
      <c r="AT250" s="93" t="e">
        <f aca="false">VLOOKUP(D250,CurveTbl,$AK$6)</f>
        <v>#VALUE!</v>
      </c>
      <c r="AU250" s="93" t="e">
        <f aca="false">(1+$AT250/2)^(-2*($D250-$G$5)/365.25)*$AF250</f>
        <v>#VALUE!</v>
      </c>
      <c r="AV250" s="91" t="e">
        <f aca="false">ROUND(G250*AR250,0)</f>
        <v>#VALUE!</v>
      </c>
      <c r="AW250" s="93" t="e">
        <f aca="false">VLOOKUP($D250,CurveTbl,$AK$8)</f>
        <v>#VALUE!</v>
      </c>
      <c r="AX250" s="93" t="e">
        <f aca="false">VLOOKUP($D250,CurveTbl,$AH$7)</f>
        <v>#VALUE!</v>
      </c>
      <c r="AY250" s="93" t="e">
        <f aca="false">VLOOKUP($D250,CurveTbl,$AH$8)</f>
        <v>#VALUE!</v>
      </c>
      <c r="AZ250" s="93"/>
      <c r="BA250" s="229"/>
      <c r="BB250" s="227" t="e">
        <f aca="false">$H250-$BV250</f>
        <v>#VALUE!</v>
      </c>
      <c r="BC250" s="227" t="e">
        <f aca="false">I250-BW250</f>
        <v>#VALUE!</v>
      </c>
      <c r="BD250" s="93" t="e">
        <f aca="false">N250-BX250</f>
        <v>#VALUE!</v>
      </c>
      <c r="BE250" s="93" t="e">
        <f aca="false">O250-BY250</f>
        <v>#VALUE!</v>
      </c>
      <c r="BF250" s="93" t="e">
        <f aca="false">xSPRDOPT($BW250,$BV250,$CG250,0,$BY250,$BX250,$BZ250,$AJ250,1,4)*$CB250</f>
        <v>#NAME?</v>
      </c>
      <c r="BG250" s="93" t="e">
        <f aca="false">xSPRDOPT($BW250,$BV250,$CG250,0,$BY250,$BX250,$BZ250,$AJ250,1,3)*$CB250</f>
        <v>#NAME?</v>
      </c>
      <c r="BH250" s="93" t="e">
        <f aca="false">IF(OR(BF250&lt;&gt;0,BG250&lt;&gt;0),xSPRDOPT($BW250,$BV250,$CG250,0,$BY250,$BX250,$BZ250,$AJ250,1,12)*$CB250,0)</f>
        <v>#NAME?</v>
      </c>
      <c r="BI250" s="93" t="e">
        <f aca="false">xSPRDOPT($BW250,$BV250,$CG250,2*LN(1+CA250/2),$BY250,$BX250,$BZ250,$AJ250,1,9)</f>
        <v>#NAME?</v>
      </c>
      <c r="BJ250" s="93" t="e">
        <f aca="false">xSPRDOPT($BW250,$BV250,$CG250,0,$BY250,$BX250,$BZ250,$AJ250,1,6)*$CB250</f>
        <v>#NAME?</v>
      </c>
      <c r="BK250" s="93" t="e">
        <f aca="false">xSPRDOPT($BW250,$BV250,$CG250,0,$BY250,$BX250,$BZ250,$AJ250,1,5)*$CB250</f>
        <v>#NAME?</v>
      </c>
      <c r="BL250" s="93" t="e">
        <f aca="false">xSPRDOPT(BW250,BV250,CG250,0,BY250,BX250,BZ250,AJ250,1,2)*CB250</f>
        <v>#NAME?</v>
      </c>
      <c r="BM250" s="93" t="e">
        <f aca="false">xSPRDOPT(BW250,BV250,CG250,0,BY250,BX250,BZ250,AJ250,1,1)*CB250</f>
        <v>#NAME?</v>
      </c>
      <c r="BN250" s="93" t="e">
        <f aca="false">IF(AH250&lt;&gt;0,xSPRDOPT($BW250,$BV250,$CG250,2*LN(1+CA250/2),$BY250,$BX250,$BZ250,$AJ250,1,8)+(AJ250/365.25)*CH250/AH250,0)</f>
        <v>#VALUE!</v>
      </c>
      <c r="BO250" s="93" t="e">
        <f aca="false">xSPRDOPT($BW250,$BV250,$CG250,0,$BY250,$BX250,$BZ250,$AJ250,1,0)</f>
        <v>#NAME?</v>
      </c>
      <c r="BP250" s="93"/>
      <c r="BQ250" s="93"/>
      <c r="BR250" s="93"/>
      <c r="BS250" s="101" t="e">
        <f aca="false">G250*AF250*AH250</f>
        <v>#VALUE!</v>
      </c>
      <c r="BV250" s="230" t="n">
        <v>4.40214035809837</v>
      </c>
      <c r="BW250" s="92" t="n">
        <v>4.4155</v>
      </c>
      <c r="BX250" s="93" t="n">
        <v>0.628251079270582</v>
      </c>
      <c r="BY250" s="93" t="n">
        <v>0.621945092170055</v>
      </c>
      <c r="BZ250" s="93" t="n">
        <v>0.99287864325662</v>
      </c>
      <c r="CA250" s="93" t="n">
        <v>0.068263969545907</v>
      </c>
      <c r="CB250" s="93" t="n">
        <v>0.987217950295506</v>
      </c>
      <c r="CC250" s="227" t="n">
        <v>-0.03</v>
      </c>
      <c r="CD250" s="227" t="n">
        <v>0.06</v>
      </c>
      <c r="CE250" s="227" t="n">
        <v>0.175</v>
      </c>
      <c r="CF250" s="227" t="n">
        <v>-0.0075</v>
      </c>
      <c r="CG250" s="227" t="n">
        <v>0.0192</v>
      </c>
      <c r="CH250" s="227" t="n">
        <v>3.06531173566755</v>
      </c>
      <c r="CI250" s="82" t="n">
        <v>4.248</v>
      </c>
    </row>
    <row r="251" customFormat="false" ht="12.75" hidden="false" customHeight="false" outlineLevel="0" collapsed="false">
      <c r="D251" s="83" t="e">
        <f aca="false">D250+AH250</f>
        <v>#VALUE!</v>
      </c>
      <c r="F251" s="84" t="e">
        <f aca="false">VLOOKUP(AG251,$AL$4:$AS$15,2)</f>
        <v>#VALUE!</v>
      </c>
      <c r="G251" s="84" t="e">
        <f aca="false">F251*$AU251</f>
        <v>#VALUE!</v>
      </c>
      <c r="H251" s="85" t="e">
        <f aca="false">(AL251+AM251+AN251)/(1-(AR251))</f>
        <v>#VALUE!</v>
      </c>
      <c r="I251" s="85" t="e">
        <f aca="false">(AL251+AO251+AP251)</f>
        <v>#VALUE!</v>
      </c>
      <c r="K251" s="85" t="e">
        <f aca="false">MAX(((I251-H251)-AQ251)*AH251*AU251,0)</f>
        <v>#VALUE!</v>
      </c>
      <c r="L251" s="220" t="e">
        <f aca="false">MAX(Q251-K251,0)</f>
        <v>#VALUE!</v>
      </c>
      <c r="M251" s="86"/>
      <c r="N251" s="231" t="e">
        <f aca="false">SQRT(($AX251^2*$AE251+$AW251^2*$AI251)/($AE251+$AI251))</f>
        <v>#VALUE!</v>
      </c>
      <c r="O251" s="231" t="e">
        <f aca="false">SQRT(($AY251^2*$AE251+$AW251^2*$AI251)/($AE251+$AI251))</f>
        <v>#VALUE!</v>
      </c>
      <c r="P251" s="94" t="e">
        <f aca="false">(VLOOKUP(AI251,CorrelationTwo,2)*(AW251^2)*AI251+VLOOKUP(D251,CorrelationOne,$AK$9)*AX251*AY251*AE251)/((AI251+AE251)*O251*N251)</f>
        <v>#VALUE!</v>
      </c>
      <c r="Q251" s="220" t="e">
        <f aca="false">xSPRDOPT(I251,H251,AQ251,0,O251,N251,P251,D251-$G$5,1,0)*AH251*AU251</f>
        <v>#VALUE!</v>
      </c>
      <c r="R251" s="223"/>
      <c r="S251" s="87" t="e">
        <f aca="false">xSPRDOPT(I251,H251,AQ251,AT251,O251,N251,P251,D251-$G$5,1,2)*AF251*F251*AH251</f>
        <v>#VALUE!</v>
      </c>
      <c r="T251" s="87" t="e">
        <f aca="false">xSPRDOPT(I251,H251,AQ251,AT251,O251,N251,P251,D251-$G$5,1,1)*AF251*F251*AH251</f>
        <v>#VALUE!</v>
      </c>
      <c r="U251" s="220"/>
      <c r="V251" s="224" t="e">
        <f aca="false">VLOOKUP($AG251,$AL$4:$AS$15,8)*AH251*AU251</f>
        <v>#VALUE!</v>
      </c>
      <c r="W251" s="224"/>
      <c r="X251" s="225" t="e">
        <f aca="false">((BM251*BC251)+(BL251*BB251))*AH251*F251</f>
        <v>#VALUE!</v>
      </c>
      <c r="Y251" s="225" t="e">
        <f aca="false">($F251*$AH251)*((($BG251/2)*($BC251)^2)+(($BF251/2)*($BB251)^2)+($BH251*$BC251*$BB251))</f>
        <v>#VALUE!</v>
      </c>
      <c r="Z251" s="225" t="e">
        <f aca="false">($BI251*$F251*$AH251*($G$5-$BV$5))/365.25</f>
        <v>#VALUE!</v>
      </c>
      <c r="AA251" s="225" t="e">
        <f aca="false">(($BK251*$BE251)+($BJ251*$BD251))*$F251*$AH251*$AF251</f>
        <v>#VALUE!</v>
      </c>
      <c r="AB251" s="225" t="e">
        <f aca="false">BN251*(AT251-CA251)*F251*AH251</f>
        <v>#VALUE!</v>
      </c>
      <c r="AC251" s="225" t="e">
        <f aca="false">BO251*CB251*F251*AH251*CA251*($G$5-$BV$5)/365.25</f>
        <v>#NAME?</v>
      </c>
      <c r="AE251" s="101" t="n">
        <v>15</v>
      </c>
      <c r="AF251" s="101" t="e">
        <f aca="false">IF(AND(D251&gt;=$G$7,D251&lt;=$G$8),1,0)</f>
        <v>#VALUE!</v>
      </c>
      <c r="AG251" s="101" t="e">
        <f aca="false">MONTH(D251)</f>
        <v>#VALUE!</v>
      </c>
      <c r="AH251" s="101" t="e">
        <f aca="false">(EOMONTH(D251,0)-EOMONTH(D251-DAY(D251),0))*AF251</f>
        <v>#VALUE!</v>
      </c>
      <c r="AI251" s="101" t="e">
        <f aca="false">AI250+AH250</f>
        <v>#VALUE!</v>
      </c>
      <c r="AJ251" s="101" t="e">
        <f aca="false">D251-$BV$5</f>
        <v>#VALUE!</v>
      </c>
      <c r="AK251" s="226" t="e">
        <f aca="false">((AL251+AM251+AN251)/(1-0.03))-(AL251+AM251+AN251)</f>
        <v>#VALUE!</v>
      </c>
      <c r="AL251" s="92" t="e">
        <f aca="false">VLOOKUP($D251,CurveTbl,$AK$4)</f>
        <v>#VALUE!</v>
      </c>
      <c r="AM251" s="227" t="e">
        <f aca="false">VLOOKUP($D251,CurveTbl,$AH$3)</f>
        <v>#VALUE!</v>
      </c>
      <c r="AN251" s="227" t="e">
        <f aca="false">VLOOKUP($D251,CurveTbl,$AH$4)+VLOOKUP($AG251,$AL$3:$AS$15,6)</f>
        <v>#VALUE!</v>
      </c>
      <c r="AO251" s="228" t="e">
        <f aca="false">VLOOKUP($D251,CurveTbl,$AH$5)</f>
        <v>#VALUE!</v>
      </c>
      <c r="AP251" s="227" t="e">
        <f aca="false">VLOOKUP($D251,CurveTbl,$AH$6)+VLOOKUP($AG251,$AL$3:$AS$15,7)</f>
        <v>#VALUE!</v>
      </c>
      <c r="AQ251" s="92" t="e">
        <f aca="false">VLOOKUP($AG251,$AL$4:$AS$15,3)+VLOOKUP($AG251,$AL$4:$AS$15,5)+($AH$10*VLOOKUP(D251,GRITable,2))</f>
        <v>#VALUE!</v>
      </c>
      <c r="AR251" s="93" t="e">
        <f aca="false">VLOOKUP($AG251,$AL$4:$AS$15,4)</f>
        <v>#VALUE!</v>
      </c>
      <c r="AS251" s="92" t="e">
        <f aca="false">(AL251+AM251+AN251)*AR251/(1-AR251)</f>
        <v>#VALUE!</v>
      </c>
      <c r="AT251" s="93" t="e">
        <f aca="false">VLOOKUP(D251,CurveTbl,$AK$6)</f>
        <v>#VALUE!</v>
      </c>
      <c r="AU251" s="93" t="e">
        <f aca="false">(1+$AT251/2)^(-2*($D251-$G$5)/365.25)*$AF251</f>
        <v>#VALUE!</v>
      </c>
      <c r="AV251" s="91" t="e">
        <f aca="false">ROUND(G251*AR251,0)</f>
        <v>#VALUE!</v>
      </c>
      <c r="AW251" s="93" t="e">
        <f aca="false">VLOOKUP($D251,CurveTbl,$AK$8)</f>
        <v>#VALUE!</v>
      </c>
      <c r="AX251" s="93" t="e">
        <f aca="false">VLOOKUP($D251,CurveTbl,$AH$7)</f>
        <v>#VALUE!</v>
      </c>
      <c r="AY251" s="93" t="e">
        <f aca="false">VLOOKUP($D251,CurveTbl,$AH$8)</f>
        <v>#VALUE!</v>
      </c>
      <c r="AZ251" s="93"/>
      <c r="BA251" s="229"/>
      <c r="BB251" s="227" t="e">
        <f aca="false">$H251-$BV251</f>
        <v>#VALUE!</v>
      </c>
      <c r="BC251" s="227" t="e">
        <f aca="false">I251-BW251</f>
        <v>#VALUE!</v>
      </c>
      <c r="BD251" s="93" t="e">
        <f aca="false">N251-BX251</f>
        <v>#VALUE!</v>
      </c>
      <c r="BE251" s="93" t="e">
        <f aca="false">O251-BY251</f>
        <v>#VALUE!</v>
      </c>
      <c r="BF251" s="93" t="e">
        <f aca="false">xSPRDOPT($BW251,$BV251,$CG251,0,$BY251,$BX251,$BZ251,$AJ251,1,4)*$CB251</f>
        <v>#NAME?</v>
      </c>
      <c r="BG251" s="93" t="e">
        <f aca="false">xSPRDOPT($BW251,$BV251,$CG251,0,$BY251,$BX251,$BZ251,$AJ251,1,3)*$CB251</f>
        <v>#NAME?</v>
      </c>
      <c r="BH251" s="93" t="e">
        <f aca="false">IF(OR(BF251&lt;&gt;0,BG251&lt;&gt;0),xSPRDOPT($BW251,$BV251,$CG251,0,$BY251,$BX251,$BZ251,$AJ251,1,12)*$CB251,0)</f>
        <v>#NAME?</v>
      </c>
      <c r="BI251" s="93" t="e">
        <f aca="false">xSPRDOPT($BW251,$BV251,$CG251,2*LN(1+CA251/2),$BY251,$BX251,$BZ251,$AJ251,1,9)</f>
        <v>#NAME?</v>
      </c>
      <c r="BJ251" s="93" t="e">
        <f aca="false">xSPRDOPT($BW251,$BV251,$CG251,0,$BY251,$BX251,$BZ251,$AJ251,1,6)*$CB251</f>
        <v>#NAME?</v>
      </c>
      <c r="BK251" s="93" t="e">
        <f aca="false">xSPRDOPT($BW251,$BV251,$CG251,0,$BY251,$BX251,$BZ251,$AJ251,1,5)*$CB251</f>
        <v>#NAME?</v>
      </c>
      <c r="BL251" s="93" t="e">
        <f aca="false">xSPRDOPT(BW251,BV251,CG251,0,BY251,BX251,BZ251,AJ251,1,2)*CB251</f>
        <v>#NAME?</v>
      </c>
      <c r="BM251" s="93" t="e">
        <f aca="false">xSPRDOPT(BW251,BV251,CG251,0,BY251,BX251,BZ251,AJ251,1,1)*CB251</f>
        <v>#NAME?</v>
      </c>
      <c r="BN251" s="93" t="e">
        <f aca="false">IF(AH251&lt;&gt;0,xSPRDOPT($BW251,$BV251,$CG251,2*LN(1+CA251/2),$BY251,$BX251,$BZ251,$AJ251,1,8)+(AJ251/365.25)*CH251/AH251,0)</f>
        <v>#VALUE!</v>
      </c>
      <c r="BO251" s="93" t="e">
        <f aca="false">xSPRDOPT($BW251,$BV251,$CG251,0,$BY251,$BX251,$BZ251,$AJ251,1,0)</f>
        <v>#NAME?</v>
      </c>
      <c r="BP251" s="93"/>
      <c r="BQ251" s="93"/>
      <c r="BR251" s="93"/>
      <c r="BS251" s="101" t="e">
        <f aca="false">G251*AF251*AH251</f>
        <v>#VALUE!</v>
      </c>
      <c r="BV251" s="230" t="n">
        <v>4.40214035809837</v>
      </c>
      <c r="BW251" s="92" t="n">
        <v>4.4155</v>
      </c>
      <c r="BX251" s="93" t="n">
        <v>0.628251079270582</v>
      </c>
      <c r="BY251" s="93" t="n">
        <v>0.621945092170055</v>
      </c>
      <c r="BZ251" s="93" t="n">
        <v>0.99287864325662</v>
      </c>
      <c r="CA251" s="93" t="n">
        <v>0.068263969545907</v>
      </c>
      <c r="CB251" s="93" t="n">
        <v>0.987217950295506</v>
      </c>
      <c r="CC251" s="227" t="n">
        <v>-0.03</v>
      </c>
      <c r="CD251" s="227" t="n">
        <v>0.06</v>
      </c>
      <c r="CE251" s="227" t="n">
        <v>0.175</v>
      </c>
      <c r="CF251" s="227" t="n">
        <v>-0.0075</v>
      </c>
      <c r="CG251" s="227" t="n">
        <v>0.0192</v>
      </c>
      <c r="CH251" s="227" t="n">
        <v>3.06531173566755</v>
      </c>
      <c r="CI251" s="82" t="n">
        <v>4.248</v>
      </c>
    </row>
    <row r="252" customFormat="false" ht="12.75" hidden="false" customHeight="false" outlineLevel="0" collapsed="false">
      <c r="D252" s="83" t="e">
        <f aca="false">D251+AH251</f>
        <v>#VALUE!</v>
      </c>
      <c r="F252" s="84" t="e">
        <f aca="false">VLOOKUP(AG252,$AL$4:$AS$15,2)</f>
        <v>#VALUE!</v>
      </c>
      <c r="G252" s="84" t="e">
        <f aca="false">F252*$AU252</f>
        <v>#VALUE!</v>
      </c>
      <c r="H252" s="85" t="e">
        <f aca="false">(AL252+AM252+AN252)/(1-(AR252))</f>
        <v>#VALUE!</v>
      </c>
      <c r="I252" s="85" t="e">
        <f aca="false">(AL252+AO252+AP252)</f>
        <v>#VALUE!</v>
      </c>
      <c r="K252" s="85" t="e">
        <f aca="false">MAX(((I252-H252)-AQ252)*AH252*AU252,0)</f>
        <v>#VALUE!</v>
      </c>
      <c r="L252" s="220" t="e">
        <f aca="false">MAX(Q252-K252,0)</f>
        <v>#VALUE!</v>
      </c>
      <c r="M252" s="86"/>
      <c r="N252" s="231" t="e">
        <f aca="false">SQRT(($AX252^2*$AE252+$AW252^2*$AI252)/($AE252+$AI252))</f>
        <v>#VALUE!</v>
      </c>
      <c r="O252" s="231" t="e">
        <f aca="false">SQRT(($AY252^2*$AE252+$AW252^2*$AI252)/($AE252+$AI252))</f>
        <v>#VALUE!</v>
      </c>
      <c r="P252" s="94" t="e">
        <f aca="false">(VLOOKUP(AI252,CorrelationTwo,2)*(AW252^2)*AI252+VLOOKUP(D252,CorrelationOne,$AK$9)*AX252*AY252*AE252)/((AI252+AE252)*O252*N252)</f>
        <v>#VALUE!</v>
      </c>
      <c r="Q252" s="220" t="e">
        <f aca="false">xSPRDOPT(I252,H252,AQ252,0,O252,N252,P252,D252-$G$5,1,0)*AH252*AU252</f>
        <v>#VALUE!</v>
      </c>
      <c r="R252" s="223"/>
      <c r="S252" s="87" t="e">
        <f aca="false">xSPRDOPT(I252,H252,AQ252,AT252,O252,N252,P252,D252-$G$5,1,2)*AF252*F252*AH252</f>
        <v>#VALUE!</v>
      </c>
      <c r="T252" s="87" t="e">
        <f aca="false">xSPRDOPT(I252,H252,AQ252,AT252,O252,N252,P252,D252-$G$5,1,1)*AF252*F252*AH252</f>
        <v>#VALUE!</v>
      </c>
      <c r="U252" s="220"/>
      <c r="V252" s="224" t="e">
        <f aca="false">VLOOKUP($AG252,$AL$4:$AS$15,8)*AH252*AU252</f>
        <v>#VALUE!</v>
      </c>
      <c r="W252" s="224"/>
      <c r="X252" s="225" t="e">
        <f aca="false">((BM252*BC252)+(BL252*BB252))*AH252*F252</f>
        <v>#VALUE!</v>
      </c>
      <c r="Y252" s="225" t="e">
        <f aca="false">($F252*$AH252)*((($BG252/2)*($BC252)^2)+(($BF252/2)*($BB252)^2)+($BH252*$BC252*$BB252))</f>
        <v>#VALUE!</v>
      </c>
      <c r="Z252" s="225" t="e">
        <f aca="false">($BI252*$F252*$AH252*($G$5-$BV$5))/365.25</f>
        <v>#VALUE!</v>
      </c>
      <c r="AA252" s="225" t="e">
        <f aca="false">(($BK252*$BE252)+($BJ252*$BD252))*$F252*$AH252*$AF252</f>
        <v>#VALUE!</v>
      </c>
      <c r="AB252" s="225" t="e">
        <f aca="false">BN252*(AT252-CA252)*F252*AH252</f>
        <v>#VALUE!</v>
      </c>
      <c r="AC252" s="225" t="e">
        <f aca="false">BO252*CB252*F252*AH252*CA252*($G$5-$BV$5)/365.25</f>
        <v>#NAME?</v>
      </c>
      <c r="AE252" s="101" t="n">
        <v>15</v>
      </c>
      <c r="AF252" s="101" t="e">
        <f aca="false">IF(AND(D252&gt;=$G$7,D252&lt;=$G$8),1,0)</f>
        <v>#VALUE!</v>
      </c>
      <c r="AG252" s="101" t="e">
        <f aca="false">MONTH(D252)</f>
        <v>#VALUE!</v>
      </c>
      <c r="AH252" s="101" t="e">
        <f aca="false">(EOMONTH(D252,0)-EOMONTH(D252-DAY(D252),0))*AF252</f>
        <v>#VALUE!</v>
      </c>
      <c r="AI252" s="101" t="e">
        <f aca="false">AI251+AH251</f>
        <v>#VALUE!</v>
      </c>
      <c r="AJ252" s="101" t="e">
        <f aca="false">D252-$BV$5</f>
        <v>#VALUE!</v>
      </c>
      <c r="AK252" s="226" t="e">
        <f aca="false">((AL252+AM252+AN252)/(1-0.03))-(AL252+AM252+AN252)</f>
        <v>#VALUE!</v>
      </c>
      <c r="AL252" s="92" t="e">
        <f aca="false">VLOOKUP($D252,CurveTbl,$AK$4)</f>
        <v>#VALUE!</v>
      </c>
      <c r="AM252" s="227" t="e">
        <f aca="false">VLOOKUP($D252,CurveTbl,$AH$3)</f>
        <v>#VALUE!</v>
      </c>
      <c r="AN252" s="227" t="e">
        <f aca="false">VLOOKUP($D252,CurveTbl,$AH$4)+VLOOKUP($AG252,$AL$3:$AS$15,6)</f>
        <v>#VALUE!</v>
      </c>
      <c r="AO252" s="228" t="e">
        <f aca="false">VLOOKUP($D252,CurveTbl,$AH$5)</f>
        <v>#VALUE!</v>
      </c>
      <c r="AP252" s="227" t="e">
        <f aca="false">VLOOKUP($D252,CurveTbl,$AH$6)+VLOOKUP($AG252,$AL$3:$AS$15,7)</f>
        <v>#VALUE!</v>
      </c>
      <c r="AQ252" s="92" t="e">
        <f aca="false">VLOOKUP($AG252,$AL$4:$AS$15,3)+VLOOKUP($AG252,$AL$4:$AS$15,5)+($AH$10*VLOOKUP(D252,GRITable,2))</f>
        <v>#VALUE!</v>
      </c>
      <c r="AR252" s="93" t="e">
        <f aca="false">VLOOKUP($AG252,$AL$4:$AS$15,4)</f>
        <v>#VALUE!</v>
      </c>
      <c r="AS252" s="92" t="e">
        <f aca="false">(AL252+AM252+AN252)*AR252/(1-AR252)</f>
        <v>#VALUE!</v>
      </c>
      <c r="AT252" s="93" t="e">
        <f aca="false">VLOOKUP(D252,CurveTbl,$AK$6)</f>
        <v>#VALUE!</v>
      </c>
      <c r="AU252" s="93" t="e">
        <f aca="false">(1+$AT252/2)^(-2*($D252-$G$5)/365.25)*$AF252</f>
        <v>#VALUE!</v>
      </c>
      <c r="AV252" s="91" t="e">
        <f aca="false">ROUND(G252*AR252,0)</f>
        <v>#VALUE!</v>
      </c>
      <c r="AW252" s="93" t="e">
        <f aca="false">VLOOKUP($D252,CurveTbl,$AK$8)</f>
        <v>#VALUE!</v>
      </c>
      <c r="AX252" s="93" t="e">
        <f aca="false">VLOOKUP($D252,CurveTbl,$AH$7)</f>
        <v>#VALUE!</v>
      </c>
      <c r="AY252" s="93" t="e">
        <f aca="false">VLOOKUP($D252,CurveTbl,$AH$8)</f>
        <v>#VALUE!</v>
      </c>
      <c r="AZ252" s="93"/>
      <c r="BA252" s="229"/>
      <c r="BB252" s="227" t="e">
        <f aca="false">$H252-$BV252</f>
        <v>#VALUE!</v>
      </c>
      <c r="BC252" s="227" t="e">
        <f aca="false">I252-BW252</f>
        <v>#VALUE!</v>
      </c>
      <c r="BD252" s="93" t="e">
        <f aca="false">N252-BX252</f>
        <v>#VALUE!</v>
      </c>
      <c r="BE252" s="93" t="e">
        <f aca="false">O252-BY252</f>
        <v>#VALUE!</v>
      </c>
      <c r="BF252" s="93" t="e">
        <f aca="false">xSPRDOPT($BW252,$BV252,$CG252,0,$BY252,$BX252,$BZ252,$AJ252,1,4)*$CB252</f>
        <v>#NAME?</v>
      </c>
      <c r="BG252" s="93" t="e">
        <f aca="false">xSPRDOPT($BW252,$BV252,$CG252,0,$BY252,$BX252,$BZ252,$AJ252,1,3)*$CB252</f>
        <v>#NAME?</v>
      </c>
      <c r="BH252" s="93" t="e">
        <f aca="false">IF(OR(BF252&lt;&gt;0,BG252&lt;&gt;0),xSPRDOPT($BW252,$BV252,$CG252,0,$BY252,$BX252,$BZ252,$AJ252,1,12)*$CB252,0)</f>
        <v>#NAME?</v>
      </c>
      <c r="BI252" s="93" t="e">
        <f aca="false">xSPRDOPT($BW252,$BV252,$CG252,2*LN(1+CA252/2),$BY252,$BX252,$BZ252,$AJ252,1,9)</f>
        <v>#NAME?</v>
      </c>
      <c r="BJ252" s="93" t="e">
        <f aca="false">xSPRDOPT($BW252,$BV252,$CG252,0,$BY252,$BX252,$BZ252,$AJ252,1,6)*$CB252</f>
        <v>#NAME?</v>
      </c>
      <c r="BK252" s="93" t="e">
        <f aca="false">xSPRDOPT($BW252,$BV252,$CG252,0,$BY252,$BX252,$BZ252,$AJ252,1,5)*$CB252</f>
        <v>#NAME?</v>
      </c>
      <c r="BL252" s="93" t="e">
        <f aca="false">xSPRDOPT(BW252,BV252,CG252,0,BY252,BX252,BZ252,AJ252,1,2)*CB252</f>
        <v>#NAME?</v>
      </c>
      <c r="BM252" s="93" t="e">
        <f aca="false">xSPRDOPT(BW252,BV252,CG252,0,BY252,BX252,BZ252,AJ252,1,1)*CB252</f>
        <v>#NAME?</v>
      </c>
      <c r="BN252" s="93" t="e">
        <f aca="false">IF(AH252&lt;&gt;0,xSPRDOPT($BW252,$BV252,$CG252,2*LN(1+CA252/2),$BY252,$BX252,$BZ252,$AJ252,1,8)+(AJ252/365.25)*CH252/AH252,0)</f>
        <v>#VALUE!</v>
      </c>
      <c r="BO252" s="93" t="e">
        <f aca="false">xSPRDOPT($BW252,$BV252,$CG252,0,$BY252,$BX252,$BZ252,$AJ252,1,0)</f>
        <v>#NAME?</v>
      </c>
      <c r="BP252" s="93"/>
      <c r="BQ252" s="93"/>
      <c r="BR252" s="93"/>
      <c r="BS252" s="101" t="e">
        <f aca="false">G252*AF252*AH252</f>
        <v>#VALUE!</v>
      </c>
      <c r="BV252" s="230" t="n">
        <v>4.40214035809837</v>
      </c>
      <c r="BW252" s="92" t="n">
        <v>4.4155</v>
      </c>
      <c r="BX252" s="93" t="n">
        <v>0.628251079270582</v>
      </c>
      <c r="BY252" s="93" t="n">
        <v>0.621945092170055</v>
      </c>
      <c r="BZ252" s="93" t="n">
        <v>0.99287864325662</v>
      </c>
      <c r="CA252" s="93" t="n">
        <v>0.068263969545907</v>
      </c>
      <c r="CB252" s="93" t="n">
        <v>0.987217950295506</v>
      </c>
      <c r="CC252" s="227" t="n">
        <v>-0.03</v>
      </c>
      <c r="CD252" s="227" t="n">
        <v>0.06</v>
      </c>
      <c r="CE252" s="227" t="n">
        <v>0.175</v>
      </c>
      <c r="CF252" s="227" t="n">
        <v>-0.0075</v>
      </c>
      <c r="CG252" s="227" t="n">
        <v>0.0192</v>
      </c>
      <c r="CH252" s="227" t="n">
        <v>3.06531173566755</v>
      </c>
      <c r="CI252" s="82" t="n">
        <v>4.248</v>
      </c>
    </row>
    <row r="253" customFormat="false" ht="12.75" hidden="false" customHeight="false" outlineLevel="0" collapsed="false">
      <c r="D253" s="83" t="e">
        <f aca="false">D252+AH252</f>
        <v>#VALUE!</v>
      </c>
      <c r="F253" s="84" t="e">
        <f aca="false">VLOOKUP(AG253,$AL$4:$AS$15,2)</f>
        <v>#VALUE!</v>
      </c>
      <c r="G253" s="84" t="e">
        <f aca="false">F253*$AU253</f>
        <v>#VALUE!</v>
      </c>
      <c r="H253" s="85" t="e">
        <f aca="false">(AL253+AM253+AN253)/(1-(AR253))</f>
        <v>#VALUE!</v>
      </c>
      <c r="I253" s="85" t="e">
        <f aca="false">(AL253+AO253+AP253)</f>
        <v>#VALUE!</v>
      </c>
      <c r="K253" s="85" t="e">
        <f aca="false">MAX(((I253-H253)-AQ253)*AH253*AU253,0)</f>
        <v>#VALUE!</v>
      </c>
      <c r="L253" s="220" t="e">
        <f aca="false">MAX(Q253-K253,0)</f>
        <v>#VALUE!</v>
      </c>
      <c r="M253" s="86"/>
      <c r="N253" s="231" t="e">
        <f aca="false">SQRT(($AX253^2*$AE253+$AW253^2*$AI253)/($AE253+$AI253))</f>
        <v>#VALUE!</v>
      </c>
      <c r="O253" s="231" t="e">
        <f aca="false">SQRT(($AY253^2*$AE253+$AW253^2*$AI253)/($AE253+$AI253))</f>
        <v>#VALUE!</v>
      </c>
      <c r="P253" s="94" t="e">
        <f aca="false">(VLOOKUP(AI253,CorrelationTwo,2)*(AW253^2)*AI253+VLOOKUP(D253,CorrelationOne,$AK$9)*AX253*AY253*AE253)/((AI253+AE253)*O253*N253)</f>
        <v>#VALUE!</v>
      </c>
      <c r="Q253" s="220" t="e">
        <f aca="false">xSPRDOPT(I253,H253,AQ253,0,O253,N253,P253,D253-$G$5,1,0)*AH253*AU253</f>
        <v>#VALUE!</v>
      </c>
      <c r="R253" s="223"/>
      <c r="S253" s="87" t="e">
        <f aca="false">xSPRDOPT(I253,H253,AQ253,AT253,O253,N253,P253,D253-$G$5,1,2)*AF253*F253*AH253</f>
        <v>#VALUE!</v>
      </c>
      <c r="T253" s="87" t="e">
        <f aca="false">xSPRDOPT(I253,H253,AQ253,AT253,O253,N253,P253,D253-$G$5,1,1)*AF253*F253*AH253</f>
        <v>#VALUE!</v>
      </c>
      <c r="U253" s="220"/>
      <c r="V253" s="224" t="e">
        <f aca="false">VLOOKUP($AG253,$AL$4:$AS$15,8)*AH253*AU253</f>
        <v>#VALUE!</v>
      </c>
      <c r="W253" s="224"/>
      <c r="X253" s="225" t="e">
        <f aca="false">((BM253*BC253)+(BL253*BB253))*AH253*F253</f>
        <v>#VALUE!</v>
      </c>
      <c r="Y253" s="225" t="e">
        <f aca="false">($F253*$AH253)*((($BG253/2)*($BC253)^2)+(($BF253/2)*($BB253)^2)+($BH253*$BC253*$BB253))</f>
        <v>#VALUE!</v>
      </c>
      <c r="Z253" s="225" t="e">
        <f aca="false">($BI253*$F253*$AH253*($G$5-$BV$5))/365.25</f>
        <v>#VALUE!</v>
      </c>
      <c r="AA253" s="225" t="e">
        <f aca="false">(($BK253*$BE253)+($BJ253*$BD253))*$F253*$AH253*$AF253</f>
        <v>#VALUE!</v>
      </c>
      <c r="AB253" s="225" t="e">
        <f aca="false">BN253*(AT253-CA253)*F253*AH253</f>
        <v>#VALUE!</v>
      </c>
      <c r="AC253" s="225" t="e">
        <f aca="false">BO253*CB253*F253*AH253*CA253*($G$5-$BV$5)/365.25</f>
        <v>#NAME?</v>
      </c>
      <c r="AE253" s="101" t="n">
        <v>15</v>
      </c>
      <c r="AF253" s="101" t="e">
        <f aca="false">IF(AND(D253&gt;=$G$7,D253&lt;=$G$8),1,0)</f>
        <v>#VALUE!</v>
      </c>
      <c r="AG253" s="101" t="e">
        <f aca="false">MONTH(D253)</f>
        <v>#VALUE!</v>
      </c>
      <c r="AH253" s="101" t="e">
        <f aca="false">(EOMONTH(D253,0)-EOMONTH(D253-DAY(D253),0))*AF253</f>
        <v>#VALUE!</v>
      </c>
      <c r="AI253" s="101" t="e">
        <f aca="false">AI252+AH252</f>
        <v>#VALUE!</v>
      </c>
      <c r="AJ253" s="101" t="e">
        <f aca="false">D253-$BV$5</f>
        <v>#VALUE!</v>
      </c>
      <c r="AK253" s="226" t="e">
        <f aca="false">((AL253+AM253+AN253)/(1-0.03))-(AL253+AM253+AN253)</f>
        <v>#VALUE!</v>
      </c>
      <c r="AL253" s="92" t="e">
        <f aca="false">VLOOKUP($D253,CurveTbl,$AK$4)</f>
        <v>#VALUE!</v>
      </c>
      <c r="AM253" s="227" t="e">
        <f aca="false">VLOOKUP($D253,CurveTbl,$AH$3)</f>
        <v>#VALUE!</v>
      </c>
      <c r="AN253" s="227" t="e">
        <f aca="false">VLOOKUP($D253,CurveTbl,$AH$4)+VLOOKUP($AG253,$AL$3:$AS$15,6)</f>
        <v>#VALUE!</v>
      </c>
      <c r="AO253" s="228" t="e">
        <f aca="false">VLOOKUP($D253,CurveTbl,$AH$5)</f>
        <v>#VALUE!</v>
      </c>
      <c r="AP253" s="227" t="e">
        <f aca="false">VLOOKUP($D253,CurveTbl,$AH$6)+VLOOKUP($AG253,$AL$3:$AS$15,7)</f>
        <v>#VALUE!</v>
      </c>
      <c r="AQ253" s="92" t="e">
        <f aca="false">VLOOKUP($AG253,$AL$4:$AS$15,3)+VLOOKUP($AG253,$AL$4:$AS$15,5)+($AH$10*VLOOKUP(D253,GRITable,2))</f>
        <v>#VALUE!</v>
      </c>
      <c r="AR253" s="93" t="e">
        <f aca="false">VLOOKUP($AG253,$AL$4:$AS$15,4)</f>
        <v>#VALUE!</v>
      </c>
      <c r="AS253" s="92" t="e">
        <f aca="false">(AL253+AM253+AN253)*AR253/(1-AR253)</f>
        <v>#VALUE!</v>
      </c>
      <c r="AT253" s="93" t="e">
        <f aca="false">VLOOKUP(D253,CurveTbl,$AK$6)</f>
        <v>#VALUE!</v>
      </c>
      <c r="AU253" s="93" t="e">
        <f aca="false">(1+$AT253/2)^(-2*($D253-$G$5)/365.25)*$AF253</f>
        <v>#VALUE!</v>
      </c>
      <c r="AV253" s="91" t="e">
        <f aca="false">ROUND(G253*AR253,0)</f>
        <v>#VALUE!</v>
      </c>
      <c r="AW253" s="93" t="e">
        <f aca="false">VLOOKUP($D253,CurveTbl,$AK$8)</f>
        <v>#VALUE!</v>
      </c>
      <c r="AX253" s="93" t="e">
        <f aca="false">VLOOKUP($D253,CurveTbl,$AH$7)</f>
        <v>#VALUE!</v>
      </c>
      <c r="AY253" s="93" t="e">
        <f aca="false">VLOOKUP($D253,CurveTbl,$AH$8)</f>
        <v>#VALUE!</v>
      </c>
      <c r="AZ253" s="93"/>
      <c r="BA253" s="229"/>
      <c r="BB253" s="227" t="e">
        <f aca="false">$H253-$BV253</f>
        <v>#VALUE!</v>
      </c>
      <c r="BC253" s="227" t="e">
        <f aca="false">I253-BW253</f>
        <v>#VALUE!</v>
      </c>
      <c r="BD253" s="93" t="e">
        <f aca="false">N253-BX253</f>
        <v>#VALUE!</v>
      </c>
      <c r="BE253" s="93" t="e">
        <f aca="false">O253-BY253</f>
        <v>#VALUE!</v>
      </c>
      <c r="BF253" s="93" t="e">
        <f aca="false">xSPRDOPT($BW253,$BV253,$CG253,0,$BY253,$BX253,$BZ253,$AJ253,1,4)*$CB253</f>
        <v>#NAME?</v>
      </c>
      <c r="BG253" s="93" t="e">
        <f aca="false">xSPRDOPT($BW253,$BV253,$CG253,0,$BY253,$BX253,$BZ253,$AJ253,1,3)*$CB253</f>
        <v>#NAME?</v>
      </c>
      <c r="BH253" s="93" t="e">
        <f aca="false">IF(OR(BF253&lt;&gt;0,BG253&lt;&gt;0),xSPRDOPT($BW253,$BV253,$CG253,0,$BY253,$BX253,$BZ253,$AJ253,1,12)*$CB253,0)</f>
        <v>#NAME?</v>
      </c>
      <c r="BI253" s="93" t="e">
        <f aca="false">xSPRDOPT($BW253,$BV253,$CG253,2*LN(1+CA253/2),$BY253,$BX253,$BZ253,$AJ253,1,9)</f>
        <v>#NAME?</v>
      </c>
      <c r="BJ253" s="93" t="e">
        <f aca="false">xSPRDOPT($BW253,$BV253,$CG253,0,$BY253,$BX253,$BZ253,$AJ253,1,6)*$CB253</f>
        <v>#NAME?</v>
      </c>
      <c r="BK253" s="93" t="e">
        <f aca="false">xSPRDOPT($BW253,$BV253,$CG253,0,$BY253,$BX253,$BZ253,$AJ253,1,5)*$CB253</f>
        <v>#NAME?</v>
      </c>
      <c r="BL253" s="93" t="e">
        <f aca="false">xSPRDOPT(BW253,BV253,CG253,0,BY253,BX253,BZ253,AJ253,1,2)*CB253</f>
        <v>#NAME?</v>
      </c>
      <c r="BM253" s="93" t="e">
        <f aca="false">xSPRDOPT(BW253,BV253,CG253,0,BY253,BX253,BZ253,AJ253,1,1)*CB253</f>
        <v>#NAME?</v>
      </c>
      <c r="BN253" s="93" t="e">
        <f aca="false">IF(AH253&lt;&gt;0,xSPRDOPT($BW253,$BV253,$CG253,2*LN(1+CA253/2),$BY253,$BX253,$BZ253,$AJ253,1,8)+(AJ253/365.25)*CH253/AH253,0)</f>
        <v>#VALUE!</v>
      </c>
      <c r="BO253" s="93" t="e">
        <f aca="false">xSPRDOPT($BW253,$BV253,$CG253,0,$BY253,$BX253,$BZ253,$AJ253,1,0)</f>
        <v>#NAME?</v>
      </c>
      <c r="BP253" s="93"/>
      <c r="BQ253" s="93"/>
      <c r="BR253" s="93"/>
      <c r="BS253" s="101" t="e">
        <f aca="false">G253*AF253*AH253</f>
        <v>#VALUE!</v>
      </c>
      <c r="BV253" s="230" t="n">
        <v>4.40214035809837</v>
      </c>
      <c r="BW253" s="92" t="n">
        <v>4.4155</v>
      </c>
      <c r="BX253" s="93" t="n">
        <v>0.628251079270582</v>
      </c>
      <c r="BY253" s="93" t="n">
        <v>0.621945092170055</v>
      </c>
      <c r="BZ253" s="93" t="n">
        <v>0.99287864325662</v>
      </c>
      <c r="CA253" s="93" t="n">
        <v>0.068263969545907</v>
      </c>
      <c r="CB253" s="93" t="n">
        <v>0.987217950295506</v>
      </c>
      <c r="CC253" s="227" t="n">
        <v>-0.03</v>
      </c>
      <c r="CD253" s="227" t="n">
        <v>0.06</v>
      </c>
      <c r="CE253" s="227" t="n">
        <v>0.175</v>
      </c>
      <c r="CF253" s="227" t="n">
        <v>-0.0075</v>
      </c>
      <c r="CG253" s="227" t="n">
        <v>0.0192</v>
      </c>
      <c r="CH253" s="227" t="n">
        <v>3.06531173566755</v>
      </c>
      <c r="CI253" s="82" t="n">
        <v>4.248</v>
      </c>
    </row>
    <row r="254" customFormat="false" ht="12.75" hidden="false" customHeight="false" outlineLevel="0" collapsed="false">
      <c r="D254" s="83" t="e">
        <f aca="false">D253+AH253</f>
        <v>#VALUE!</v>
      </c>
      <c r="F254" s="84" t="e">
        <f aca="false">VLOOKUP(AG254,$AL$4:$AS$15,2)</f>
        <v>#VALUE!</v>
      </c>
      <c r="G254" s="84" t="e">
        <f aca="false">F254*$AU254</f>
        <v>#VALUE!</v>
      </c>
      <c r="H254" s="85" t="e">
        <f aca="false">(AL254+AM254+AN254)/(1-(AR254))</f>
        <v>#VALUE!</v>
      </c>
      <c r="I254" s="85" t="e">
        <f aca="false">(AL254+AO254+AP254)</f>
        <v>#VALUE!</v>
      </c>
      <c r="K254" s="85" t="e">
        <f aca="false">MAX(((I254-H254)-AQ254)*AH254*AU254,0)</f>
        <v>#VALUE!</v>
      </c>
      <c r="L254" s="220" t="e">
        <f aca="false">MAX(Q254-K254,0)</f>
        <v>#VALUE!</v>
      </c>
      <c r="M254" s="86"/>
      <c r="N254" s="231" t="e">
        <f aca="false">SQRT(($AX254^2*$AE254+$AW254^2*$AI254)/($AE254+$AI254))</f>
        <v>#VALUE!</v>
      </c>
      <c r="O254" s="231" t="e">
        <f aca="false">SQRT(($AY254^2*$AE254+$AW254^2*$AI254)/($AE254+$AI254))</f>
        <v>#VALUE!</v>
      </c>
      <c r="P254" s="94" t="e">
        <f aca="false">(VLOOKUP(AI254,CorrelationTwo,2)*(AW254^2)*AI254+VLOOKUP(D254,CorrelationOne,$AK$9)*AX254*AY254*AE254)/((AI254+AE254)*O254*N254)</f>
        <v>#VALUE!</v>
      </c>
      <c r="Q254" s="220" t="e">
        <f aca="false">xSPRDOPT(I254,H254,AQ254,0,O254,N254,P254,D254-$G$5,1,0)*AH254*AU254</f>
        <v>#VALUE!</v>
      </c>
      <c r="R254" s="223"/>
      <c r="S254" s="87" t="e">
        <f aca="false">xSPRDOPT(I254,H254,AQ254,AT254,O254,N254,P254,D254-$G$5,1,2)*AF254*F254*AH254</f>
        <v>#VALUE!</v>
      </c>
      <c r="T254" s="87" t="e">
        <f aca="false">xSPRDOPT(I254,H254,AQ254,AT254,O254,N254,P254,D254-$G$5,1,1)*AF254*F254*AH254</f>
        <v>#VALUE!</v>
      </c>
      <c r="U254" s="220"/>
      <c r="V254" s="224" t="e">
        <f aca="false">VLOOKUP($AG254,$AL$4:$AS$15,8)*AH254*AU254</f>
        <v>#VALUE!</v>
      </c>
      <c r="W254" s="224"/>
      <c r="X254" s="225" t="e">
        <f aca="false">((BM254*BC254)+(BL254*BB254))*AH254*F254</f>
        <v>#VALUE!</v>
      </c>
      <c r="Y254" s="225" t="e">
        <f aca="false">($F254*$AH254)*((($BG254/2)*($BC254)^2)+(($BF254/2)*($BB254)^2)+($BH254*$BC254*$BB254))</f>
        <v>#VALUE!</v>
      </c>
      <c r="Z254" s="225" t="e">
        <f aca="false">($BI254*$F254*$AH254*($G$5-$BV$5))/365.25</f>
        <v>#VALUE!</v>
      </c>
      <c r="AA254" s="225" t="e">
        <f aca="false">(($BK254*$BE254)+($BJ254*$BD254))*$F254*$AH254*$AF254</f>
        <v>#VALUE!</v>
      </c>
      <c r="AB254" s="225" t="e">
        <f aca="false">BN254*(AT254-CA254)*F254*AH254</f>
        <v>#VALUE!</v>
      </c>
      <c r="AC254" s="225" t="e">
        <f aca="false">BO254*CB254*F254*AH254*CA254*($G$5-$BV$5)/365.25</f>
        <v>#NAME?</v>
      </c>
      <c r="AE254" s="101" t="n">
        <v>15</v>
      </c>
      <c r="AF254" s="101" t="e">
        <f aca="false">IF(AND(D254&gt;=$G$7,D254&lt;=$G$8),1,0)</f>
        <v>#VALUE!</v>
      </c>
      <c r="AG254" s="101" t="e">
        <f aca="false">MONTH(D254)</f>
        <v>#VALUE!</v>
      </c>
      <c r="AH254" s="101" t="e">
        <f aca="false">(EOMONTH(D254,0)-EOMONTH(D254-DAY(D254),0))*AF254</f>
        <v>#VALUE!</v>
      </c>
      <c r="AI254" s="101" t="e">
        <f aca="false">AI253+AH253</f>
        <v>#VALUE!</v>
      </c>
      <c r="AJ254" s="101" t="e">
        <f aca="false">D254-$BV$5</f>
        <v>#VALUE!</v>
      </c>
      <c r="AK254" s="226" t="e">
        <f aca="false">((AL254+AM254+AN254)/(1-0.03))-(AL254+AM254+AN254)</f>
        <v>#VALUE!</v>
      </c>
      <c r="AL254" s="92" t="e">
        <f aca="false">VLOOKUP($D254,CurveTbl,$AK$4)</f>
        <v>#VALUE!</v>
      </c>
      <c r="AM254" s="227" t="e">
        <f aca="false">VLOOKUP($D254,CurveTbl,$AH$3)</f>
        <v>#VALUE!</v>
      </c>
      <c r="AN254" s="227" t="e">
        <f aca="false">VLOOKUP($D254,CurveTbl,$AH$4)+VLOOKUP($AG254,$AL$3:$AS$15,6)</f>
        <v>#VALUE!</v>
      </c>
      <c r="AO254" s="228" t="e">
        <f aca="false">VLOOKUP($D254,CurveTbl,$AH$5)</f>
        <v>#VALUE!</v>
      </c>
      <c r="AP254" s="227" t="e">
        <f aca="false">VLOOKUP($D254,CurveTbl,$AH$6)+VLOOKUP($AG254,$AL$3:$AS$15,7)</f>
        <v>#VALUE!</v>
      </c>
      <c r="AQ254" s="92" t="e">
        <f aca="false">VLOOKUP($AG254,$AL$4:$AS$15,3)+VLOOKUP($AG254,$AL$4:$AS$15,5)+($AH$10*VLOOKUP(D254,GRITable,2))</f>
        <v>#VALUE!</v>
      </c>
      <c r="AR254" s="93" t="e">
        <f aca="false">VLOOKUP($AG254,$AL$4:$AS$15,4)</f>
        <v>#VALUE!</v>
      </c>
      <c r="AS254" s="92" t="e">
        <f aca="false">(AL254+AM254+AN254)*AR254/(1-AR254)</f>
        <v>#VALUE!</v>
      </c>
      <c r="AT254" s="93" t="e">
        <f aca="false">VLOOKUP(D254,CurveTbl,$AK$6)</f>
        <v>#VALUE!</v>
      </c>
      <c r="AU254" s="93" t="e">
        <f aca="false">(1+$AT254/2)^(-2*($D254-$G$5)/365.25)*$AF254</f>
        <v>#VALUE!</v>
      </c>
      <c r="AV254" s="91" t="e">
        <f aca="false">ROUND(G254*AR254,0)</f>
        <v>#VALUE!</v>
      </c>
      <c r="AW254" s="93" t="e">
        <f aca="false">VLOOKUP($D254,CurveTbl,$AK$8)</f>
        <v>#VALUE!</v>
      </c>
      <c r="AX254" s="93" t="e">
        <f aca="false">VLOOKUP($D254,CurveTbl,$AH$7)</f>
        <v>#VALUE!</v>
      </c>
      <c r="AY254" s="93" t="e">
        <f aca="false">VLOOKUP($D254,CurveTbl,$AH$8)</f>
        <v>#VALUE!</v>
      </c>
      <c r="AZ254" s="93"/>
      <c r="BA254" s="229"/>
      <c r="BB254" s="227" t="e">
        <f aca="false">$H254-$BV254</f>
        <v>#VALUE!</v>
      </c>
      <c r="BC254" s="227" t="e">
        <f aca="false">I254-BW254</f>
        <v>#VALUE!</v>
      </c>
      <c r="BD254" s="93" t="e">
        <f aca="false">N254-BX254</f>
        <v>#VALUE!</v>
      </c>
      <c r="BE254" s="93" t="e">
        <f aca="false">O254-BY254</f>
        <v>#VALUE!</v>
      </c>
      <c r="BF254" s="93" t="e">
        <f aca="false">xSPRDOPT($BW254,$BV254,$CG254,0,$BY254,$BX254,$BZ254,$AJ254,1,4)*$CB254</f>
        <v>#NAME?</v>
      </c>
      <c r="BG254" s="93" t="e">
        <f aca="false">xSPRDOPT($BW254,$BV254,$CG254,0,$BY254,$BX254,$BZ254,$AJ254,1,3)*$CB254</f>
        <v>#NAME?</v>
      </c>
      <c r="BH254" s="93" t="e">
        <f aca="false">IF(OR(BF254&lt;&gt;0,BG254&lt;&gt;0),xSPRDOPT($BW254,$BV254,$CG254,0,$BY254,$BX254,$BZ254,$AJ254,1,12)*$CB254,0)</f>
        <v>#NAME?</v>
      </c>
      <c r="BI254" s="93" t="e">
        <f aca="false">xSPRDOPT($BW254,$BV254,$CG254,2*LN(1+CA254/2),$BY254,$BX254,$BZ254,$AJ254,1,9)</f>
        <v>#NAME?</v>
      </c>
      <c r="BJ254" s="93" t="e">
        <f aca="false">xSPRDOPT($BW254,$BV254,$CG254,0,$BY254,$BX254,$BZ254,$AJ254,1,6)*$CB254</f>
        <v>#NAME?</v>
      </c>
      <c r="BK254" s="93" t="e">
        <f aca="false">xSPRDOPT($BW254,$BV254,$CG254,0,$BY254,$BX254,$BZ254,$AJ254,1,5)*$CB254</f>
        <v>#NAME?</v>
      </c>
      <c r="BL254" s="93" t="e">
        <f aca="false">xSPRDOPT(BW254,BV254,CG254,0,BY254,BX254,BZ254,AJ254,1,2)*CB254</f>
        <v>#NAME?</v>
      </c>
      <c r="BM254" s="93" t="e">
        <f aca="false">xSPRDOPT(BW254,BV254,CG254,0,BY254,BX254,BZ254,AJ254,1,1)*CB254</f>
        <v>#NAME?</v>
      </c>
      <c r="BN254" s="93" t="e">
        <f aca="false">IF(AH254&lt;&gt;0,xSPRDOPT($BW254,$BV254,$CG254,2*LN(1+CA254/2),$BY254,$BX254,$BZ254,$AJ254,1,8)+(AJ254/365.25)*CH254/AH254,0)</f>
        <v>#VALUE!</v>
      </c>
      <c r="BO254" s="93" t="e">
        <f aca="false">xSPRDOPT($BW254,$BV254,$CG254,0,$BY254,$BX254,$BZ254,$AJ254,1,0)</f>
        <v>#NAME?</v>
      </c>
      <c r="BP254" s="93"/>
      <c r="BQ254" s="93"/>
      <c r="BR254" s="93"/>
      <c r="BS254" s="101" t="e">
        <f aca="false">G254*AF254*AH254</f>
        <v>#VALUE!</v>
      </c>
      <c r="BV254" s="230" t="n">
        <v>4.40214035809837</v>
      </c>
      <c r="BW254" s="92" t="n">
        <v>4.4155</v>
      </c>
      <c r="BX254" s="93" t="n">
        <v>0.628251079270582</v>
      </c>
      <c r="BY254" s="93" t="n">
        <v>0.621945092170055</v>
      </c>
      <c r="BZ254" s="93" t="n">
        <v>0.99287864325662</v>
      </c>
      <c r="CA254" s="93" t="n">
        <v>0.068263969545907</v>
      </c>
      <c r="CB254" s="93" t="n">
        <v>0.987217950295506</v>
      </c>
      <c r="CC254" s="227" t="n">
        <v>-0.03</v>
      </c>
      <c r="CD254" s="227" t="n">
        <v>0.06</v>
      </c>
      <c r="CE254" s="227" t="n">
        <v>0.175</v>
      </c>
      <c r="CF254" s="227" t="n">
        <v>-0.0075</v>
      </c>
      <c r="CG254" s="227" t="n">
        <v>0.0192</v>
      </c>
      <c r="CH254" s="227" t="n">
        <v>3.06531173566755</v>
      </c>
      <c r="CI254" s="82" t="n">
        <v>4.248</v>
      </c>
    </row>
    <row r="255" customFormat="false" ht="12.75" hidden="false" customHeight="false" outlineLevel="0" collapsed="false">
      <c r="D255" s="83" t="e">
        <f aca="false">D254+AH254</f>
        <v>#VALUE!</v>
      </c>
      <c r="F255" s="84" t="e">
        <f aca="false">VLOOKUP(AG255,$AL$4:$AS$15,2)</f>
        <v>#VALUE!</v>
      </c>
      <c r="G255" s="84" t="e">
        <f aca="false">F255*$AU255</f>
        <v>#VALUE!</v>
      </c>
      <c r="H255" s="85" t="e">
        <f aca="false">(AL255+AM255+AN255)/(1-(AR255))</f>
        <v>#VALUE!</v>
      </c>
      <c r="I255" s="85" t="e">
        <f aca="false">(AL255+AO255+AP255)</f>
        <v>#VALUE!</v>
      </c>
      <c r="K255" s="85" t="e">
        <f aca="false">MAX(((I255-H255)-AQ255)*AH255*AU255,0)</f>
        <v>#VALUE!</v>
      </c>
      <c r="L255" s="220" t="e">
        <f aca="false">MAX(Q255-K255,0)</f>
        <v>#VALUE!</v>
      </c>
      <c r="M255" s="86"/>
      <c r="N255" s="231" t="e">
        <f aca="false">SQRT(($AX255^2*$AE255+$AW255^2*$AI255)/($AE255+$AI255))</f>
        <v>#VALUE!</v>
      </c>
      <c r="O255" s="231" t="e">
        <f aca="false">SQRT(($AY255^2*$AE255+$AW255^2*$AI255)/($AE255+$AI255))</f>
        <v>#VALUE!</v>
      </c>
      <c r="P255" s="94" t="e">
        <f aca="false">(VLOOKUP(AI255,CorrelationTwo,2)*(AW255^2)*AI255+VLOOKUP(D255,CorrelationOne,$AK$9)*AX255*AY255*AE255)/((AI255+AE255)*O255*N255)</f>
        <v>#VALUE!</v>
      </c>
      <c r="Q255" s="220" t="e">
        <f aca="false">xSPRDOPT(I255,H255,AQ255,0,O255,N255,P255,D255-$G$5,1,0)*AH255*AU255</f>
        <v>#VALUE!</v>
      </c>
      <c r="R255" s="223"/>
      <c r="S255" s="87" t="e">
        <f aca="false">xSPRDOPT(I255,H255,AQ255,AT255,O255,N255,P255,D255-$G$5,1,2)*AF255*F255*AH255</f>
        <v>#VALUE!</v>
      </c>
      <c r="T255" s="87" t="e">
        <f aca="false">xSPRDOPT(I255,H255,AQ255,AT255,O255,N255,P255,D255-$G$5,1,1)*AF255*F255*AH255</f>
        <v>#VALUE!</v>
      </c>
      <c r="U255" s="220"/>
      <c r="V255" s="224" t="e">
        <f aca="false">VLOOKUP($AG255,$AL$4:$AS$15,8)*AH255*AU255</f>
        <v>#VALUE!</v>
      </c>
      <c r="W255" s="224"/>
      <c r="X255" s="225" t="e">
        <f aca="false">((BM255*BC255)+(BL255*BB255))*AH255*F255</f>
        <v>#VALUE!</v>
      </c>
      <c r="Y255" s="225" t="e">
        <f aca="false">($F255*$AH255)*((($BG255/2)*($BC255)^2)+(($BF255/2)*($BB255)^2)+($BH255*$BC255*$BB255))</f>
        <v>#VALUE!</v>
      </c>
      <c r="Z255" s="225" t="e">
        <f aca="false">($BI255*$F255*$AH255*($G$5-$BV$5))/365.25</f>
        <v>#VALUE!</v>
      </c>
      <c r="AA255" s="225" t="e">
        <f aca="false">(($BK255*$BE255)+($BJ255*$BD255))*$F255*$AH255*$AF255</f>
        <v>#VALUE!</v>
      </c>
      <c r="AB255" s="225" t="e">
        <f aca="false">BN255*(AT255-CA255)*F255*AH255</f>
        <v>#VALUE!</v>
      </c>
      <c r="AC255" s="225" t="e">
        <f aca="false">BO255*CB255*F255*AH255*CA255*($G$5-$BV$5)/365.25</f>
        <v>#NAME?</v>
      </c>
      <c r="AE255" s="101" t="n">
        <v>15</v>
      </c>
      <c r="AF255" s="101" t="e">
        <f aca="false">IF(AND(D255&gt;=$G$7,D255&lt;=$G$8),1,0)</f>
        <v>#VALUE!</v>
      </c>
      <c r="AG255" s="101" t="e">
        <f aca="false">MONTH(D255)</f>
        <v>#VALUE!</v>
      </c>
      <c r="AH255" s="101" t="e">
        <f aca="false">(EOMONTH(D255,0)-EOMONTH(D255-DAY(D255),0))*AF255</f>
        <v>#VALUE!</v>
      </c>
      <c r="AI255" s="101" t="e">
        <f aca="false">AI254+AH254</f>
        <v>#VALUE!</v>
      </c>
      <c r="AJ255" s="101" t="e">
        <f aca="false">D255-$BV$5</f>
        <v>#VALUE!</v>
      </c>
      <c r="AK255" s="226" t="e">
        <f aca="false">((AL255+AM255+AN255)/(1-0.03))-(AL255+AM255+AN255)</f>
        <v>#VALUE!</v>
      </c>
      <c r="AL255" s="92" t="e">
        <f aca="false">VLOOKUP($D255,CurveTbl,$AK$4)</f>
        <v>#VALUE!</v>
      </c>
      <c r="AM255" s="227" t="e">
        <f aca="false">VLOOKUP($D255,CurveTbl,$AH$3)</f>
        <v>#VALUE!</v>
      </c>
      <c r="AN255" s="227" t="e">
        <f aca="false">VLOOKUP($D255,CurveTbl,$AH$4)+VLOOKUP($AG255,$AL$3:$AS$15,6)</f>
        <v>#VALUE!</v>
      </c>
      <c r="AO255" s="228" t="e">
        <f aca="false">VLOOKUP($D255,CurveTbl,$AH$5)</f>
        <v>#VALUE!</v>
      </c>
      <c r="AP255" s="227" t="e">
        <f aca="false">VLOOKUP($D255,CurveTbl,$AH$6)+VLOOKUP($AG255,$AL$3:$AS$15,7)</f>
        <v>#VALUE!</v>
      </c>
      <c r="AQ255" s="92" t="e">
        <f aca="false">VLOOKUP($AG255,$AL$4:$AS$15,3)+VLOOKUP($AG255,$AL$4:$AS$15,5)+($AH$10*VLOOKUP(D255,GRITable,2))</f>
        <v>#VALUE!</v>
      </c>
      <c r="AR255" s="93" t="e">
        <f aca="false">VLOOKUP($AG255,$AL$4:$AS$15,4)</f>
        <v>#VALUE!</v>
      </c>
      <c r="AS255" s="92" t="e">
        <f aca="false">(AL255+AM255+AN255)*AR255/(1-AR255)</f>
        <v>#VALUE!</v>
      </c>
      <c r="AT255" s="93" t="e">
        <f aca="false">VLOOKUP(D255,CurveTbl,$AK$6)</f>
        <v>#VALUE!</v>
      </c>
      <c r="AU255" s="93" t="e">
        <f aca="false">(1+$AT255/2)^(-2*($D255-$G$5)/365.25)*$AF255</f>
        <v>#VALUE!</v>
      </c>
      <c r="AV255" s="91" t="e">
        <f aca="false">ROUND(G255*AR255,0)</f>
        <v>#VALUE!</v>
      </c>
      <c r="AW255" s="93" t="e">
        <f aca="false">VLOOKUP($D255,CurveTbl,$AK$8)</f>
        <v>#VALUE!</v>
      </c>
      <c r="AX255" s="93" t="e">
        <f aca="false">VLOOKUP($D255,CurveTbl,$AH$7)</f>
        <v>#VALUE!</v>
      </c>
      <c r="AY255" s="93" t="e">
        <f aca="false">VLOOKUP($D255,CurveTbl,$AH$8)</f>
        <v>#VALUE!</v>
      </c>
      <c r="AZ255" s="93"/>
      <c r="BA255" s="229"/>
      <c r="BB255" s="227" t="e">
        <f aca="false">$H255-$BV255</f>
        <v>#VALUE!</v>
      </c>
      <c r="BC255" s="227" t="e">
        <f aca="false">I255-BW255</f>
        <v>#VALUE!</v>
      </c>
      <c r="BD255" s="93" t="e">
        <f aca="false">N255-BX255</f>
        <v>#VALUE!</v>
      </c>
      <c r="BE255" s="93" t="e">
        <f aca="false">O255-BY255</f>
        <v>#VALUE!</v>
      </c>
      <c r="BF255" s="93" t="e">
        <f aca="false">xSPRDOPT($BW255,$BV255,$CG255,0,$BY255,$BX255,$BZ255,$AJ255,1,4)*$CB255</f>
        <v>#NAME?</v>
      </c>
      <c r="BG255" s="93" t="e">
        <f aca="false">xSPRDOPT($BW255,$BV255,$CG255,0,$BY255,$BX255,$BZ255,$AJ255,1,3)*$CB255</f>
        <v>#NAME?</v>
      </c>
      <c r="BH255" s="93" t="e">
        <f aca="false">IF(OR(BF255&lt;&gt;0,BG255&lt;&gt;0),xSPRDOPT($BW255,$BV255,$CG255,0,$BY255,$BX255,$BZ255,$AJ255,1,12)*$CB255,0)</f>
        <v>#NAME?</v>
      </c>
      <c r="BI255" s="93" t="e">
        <f aca="false">xSPRDOPT($BW255,$BV255,$CG255,2*LN(1+CA255/2),$BY255,$BX255,$BZ255,$AJ255,1,9)</f>
        <v>#NAME?</v>
      </c>
      <c r="BJ255" s="93" t="e">
        <f aca="false">xSPRDOPT($BW255,$BV255,$CG255,0,$BY255,$BX255,$BZ255,$AJ255,1,6)*$CB255</f>
        <v>#NAME?</v>
      </c>
      <c r="BK255" s="93" t="e">
        <f aca="false">xSPRDOPT($BW255,$BV255,$CG255,0,$BY255,$BX255,$BZ255,$AJ255,1,5)*$CB255</f>
        <v>#NAME?</v>
      </c>
      <c r="BL255" s="93" t="e">
        <f aca="false">xSPRDOPT(BW255,BV255,CG255,0,BY255,BX255,BZ255,AJ255,1,2)*CB255</f>
        <v>#NAME?</v>
      </c>
      <c r="BM255" s="93" t="e">
        <f aca="false">xSPRDOPT(BW255,BV255,CG255,0,BY255,BX255,BZ255,AJ255,1,1)*CB255</f>
        <v>#NAME?</v>
      </c>
      <c r="BN255" s="93" t="e">
        <f aca="false">IF(AH255&lt;&gt;0,xSPRDOPT($BW255,$BV255,$CG255,2*LN(1+CA255/2),$BY255,$BX255,$BZ255,$AJ255,1,8)+(AJ255/365.25)*CH255/AH255,0)</f>
        <v>#VALUE!</v>
      </c>
      <c r="BO255" s="93" t="e">
        <f aca="false">xSPRDOPT($BW255,$BV255,$CG255,0,$BY255,$BX255,$BZ255,$AJ255,1,0)</f>
        <v>#NAME?</v>
      </c>
      <c r="BP255" s="93"/>
      <c r="BQ255" s="93"/>
      <c r="BR255" s="93"/>
      <c r="BS255" s="101" t="e">
        <f aca="false">G255*AF255*AH255</f>
        <v>#VALUE!</v>
      </c>
      <c r="BV255" s="230" t="n">
        <v>4.40214035809837</v>
      </c>
      <c r="BW255" s="92" t="n">
        <v>4.4155</v>
      </c>
      <c r="BX255" s="93" t="n">
        <v>0.628251079270582</v>
      </c>
      <c r="BY255" s="93" t="n">
        <v>0.621945092170055</v>
      </c>
      <c r="BZ255" s="93" t="n">
        <v>0.99287864325662</v>
      </c>
      <c r="CA255" s="93" t="n">
        <v>0.068263969545907</v>
      </c>
      <c r="CB255" s="93" t="n">
        <v>0.987217950295506</v>
      </c>
      <c r="CC255" s="227" t="n">
        <v>-0.03</v>
      </c>
      <c r="CD255" s="227" t="n">
        <v>0.06</v>
      </c>
      <c r="CE255" s="227" t="n">
        <v>0.175</v>
      </c>
      <c r="CF255" s="227" t="n">
        <v>-0.0075</v>
      </c>
      <c r="CG255" s="227" t="n">
        <v>0.0192</v>
      </c>
      <c r="CH255" s="227" t="n">
        <v>3.06531173566755</v>
      </c>
      <c r="CI255" s="82" t="n">
        <v>4.248</v>
      </c>
    </row>
    <row r="256" customFormat="false" ht="12.75" hidden="false" customHeight="false" outlineLevel="0" collapsed="false">
      <c r="D256" s="83" t="e">
        <f aca="false">D255+AH255</f>
        <v>#VALUE!</v>
      </c>
      <c r="F256" s="84" t="e">
        <f aca="false">VLOOKUP(AG256,$AL$4:$AS$15,2)</f>
        <v>#VALUE!</v>
      </c>
      <c r="G256" s="84" t="e">
        <f aca="false">F256*$AU256</f>
        <v>#VALUE!</v>
      </c>
      <c r="H256" s="85" t="e">
        <f aca="false">(AL256+AM256+AN256)/(1-(AR256))</f>
        <v>#VALUE!</v>
      </c>
      <c r="I256" s="85" t="e">
        <f aca="false">(AL256+AO256+AP256)</f>
        <v>#VALUE!</v>
      </c>
      <c r="K256" s="85" t="e">
        <f aca="false">MAX(((I256-H256)-AQ256)*AH256*AU256,0)</f>
        <v>#VALUE!</v>
      </c>
      <c r="L256" s="220" t="e">
        <f aca="false">MAX(Q256-K256,0)</f>
        <v>#VALUE!</v>
      </c>
      <c r="M256" s="86"/>
      <c r="N256" s="231" t="e">
        <f aca="false">SQRT(($AX256^2*$AE256+$AW256^2*$AI256)/($AE256+$AI256))</f>
        <v>#VALUE!</v>
      </c>
      <c r="O256" s="231" t="e">
        <f aca="false">SQRT(($AY256^2*$AE256+$AW256^2*$AI256)/($AE256+$AI256))</f>
        <v>#VALUE!</v>
      </c>
      <c r="P256" s="94" t="e">
        <f aca="false">(VLOOKUP(AI256,CorrelationTwo,2)*(AW256^2)*AI256+VLOOKUP(D256,CorrelationOne,$AK$9)*AX256*AY256*AE256)/((AI256+AE256)*O256*N256)</f>
        <v>#VALUE!</v>
      </c>
      <c r="Q256" s="220" t="e">
        <f aca="false">xSPRDOPT(I256,H256,AQ256,0,O256,N256,P256,D256-$G$5,1,0)*AH256*AU256</f>
        <v>#VALUE!</v>
      </c>
      <c r="R256" s="223"/>
      <c r="S256" s="87" t="e">
        <f aca="false">xSPRDOPT(I256,H256,AQ256,AT256,O256,N256,P256,D256-$G$5,1,2)*AF256*F256*AH256</f>
        <v>#VALUE!</v>
      </c>
      <c r="T256" s="87" t="e">
        <f aca="false">xSPRDOPT(I256,H256,AQ256,AT256,O256,N256,P256,D256-$G$5,1,1)*AF256*F256*AH256</f>
        <v>#VALUE!</v>
      </c>
      <c r="U256" s="220"/>
      <c r="V256" s="224" t="e">
        <f aca="false">VLOOKUP($AG256,$AL$4:$AS$15,8)*AH256*AU256</f>
        <v>#VALUE!</v>
      </c>
      <c r="W256" s="224"/>
      <c r="X256" s="225" t="e">
        <f aca="false">((BM256*BC256)+(BL256*BB256))*AH256*F256</f>
        <v>#VALUE!</v>
      </c>
      <c r="Y256" s="225" t="e">
        <f aca="false">($F256*$AH256)*((($BG256/2)*($BC256)^2)+(($BF256/2)*($BB256)^2)+($BH256*$BC256*$BB256))</f>
        <v>#VALUE!</v>
      </c>
      <c r="Z256" s="225" t="e">
        <f aca="false">($BI256*$F256*$AH256*($G$5-$BV$5))/365.25</f>
        <v>#VALUE!</v>
      </c>
      <c r="AA256" s="225" t="e">
        <f aca="false">(($BK256*$BE256)+($BJ256*$BD256))*$F256*$AH256*$AF256</f>
        <v>#VALUE!</v>
      </c>
      <c r="AB256" s="225" t="e">
        <f aca="false">BN256*(AT256-CA256)*F256*AH256</f>
        <v>#VALUE!</v>
      </c>
      <c r="AC256" s="225" t="e">
        <f aca="false">BO256*CB256*F256*AH256*CA256*($G$5-$BV$5)/365.25</f>
        <v>#NAME?</v>
      </c>
      <c r="AE256" s="101" t="n">
        <v>15</v>
      </c>
      <c r="AF256" s="101" t="e">
        <f aca="false">IF(AND(D256&gt;=$G$7,D256&lt;=$G$8),1,0)</f>
        <v>#VALUE!</v>
      </c>
      <c r="AG256" s="101" t="e">
        <f aca="false">MONTH(D256)</f>
        <v>#VALUE!</v>
      </c>
      <c r="AH256" s="101" t="e">
        <f aca="false">(EOMONTH(D256,0)-EOMONTH(D256-DAY(D256),0))*AF256</f>
        <v>#VALUE!</v>
      </c>
      <c r="AI256" s="101" t="e">
        <f aca="false">AI255+AH255</f>
        <v>#VALUE!</v>
      </c>
      <c r="AJ256" s="101" t="e">
        <f aca="false">D256-$BV$5</f>
        <v>#VALUE!</v>
      </c>
      <c r="AK256" s="226" t="e">
        <f aca="false">((AL256+AM256+AN256)/(1-0.03))-(AL256+AM256+AN256)</f>
        <v>#VALUE!</v>
      </c>
      <c r="AL256" s="92" t="e">
        <f aca="false">VLOOKUP($D256,CurveTbl,$AK$4)</f>
        <v>#VALUE!</v>
      </c>
      <c r="AM256" s="227" t="e">
        <f aca="false">VLOOKUP($D256,CurveTbl,$AH$3)</f>
        <v>#VALUE!</v>
      </c>
      <c r="AN256" s="227" t="e">
        <f aca="false">VLOOKUP($D256,CurveTbl,$AH$4)+VLOOKUP($AG256,$AL$3:$AS$15,6)</f>
        <v>#VALUE!</v>
      </c>
      <c r="AO256" s="228" t="e">
        <f aca="false">VLOOKUP($D256,CurveTbl,$AH$5)</f>
        <v>#VALUE!</v>
      </c>
      <c r="AP256" s="227" t="e">
        <f aca="false">VLOOKUP($D256,CurveTbl,$AH$6)+VLOOKUP($AG256,$AL$3:$AS$15,7)</f>
        <v>#VALUE!</v>
      </c>
      <c r="AQ256" s="92" t="e">
        <f aca="false">VLOOKUP($AG256,$AL$4:$AS$15,3)+VLOOKUP($AG256,$AL$4:$AS$15,5)+($AH$10*VLOOKUP(D256,GRITable,2))</f>
        <v>#VALUE!</v>
      </c>
      <c r="AR256" s="93" t="e">
        <f aca="false">VLOOKUP($AG256,$AL$4:$AS$15,4)</f>
        <v>#VALUE!</v>
      </c>
      <c r="AS256" s="92" t="e">
        <f aca="false">(AL256+AM256+AN256)*AR256/(1-AR256)</f>
        <v>#VALUE!</v>
      </c>
      <c r="AT256" s="93" t="e">
        <f aca="false">VLOOKUP(D256,CurveTbl,$AK$6)</f>
        <v>#VALUE!</v>
      </c>
      <c r="AU256" s="93" t="e">
        <f aca="false">(1+$AT256/2)^(-2*($D256-$G$5)/365.25)*$AF256</f>
        <v>#VALUE!</v>
      </c>
      <c r="AV256" s="91" t="e">
        <f aca="false">ROUND(G256*AR256,0)</f>
        <v>#VALUE!</v>
      </c>
      <c r="AW256" s="93" t="e">
        <f aca="false">VLOOKUP($D256,CurveTbl,$AK$8)</f>
        <v>#VALUE!</v>
      </c>
      <c r="AX256" s="93" t="e">
        <f aca="false">VLOOKUP($D256,CurveTbl,$AH$7)</f>
        <v>#VALUE!</v>
      </c>
      <c r="AY256" s="93" t="e">
        <f aca="false">VLOOKUP($D256,CurveTbl,$AH$8)</f>
        <v>#VALUE!</v>
      </c>
      <c r="AZ256" s="93"/>
      <c r="BA256" s="229"/>
      <c r="BB256" s="227" t="e">
        <f aca="false">$H256-$BV256</f>
        <v>#VALUE!</v>
      </c>
      <c r="BC256" s="227" t="e">
        <f aca="false">I256-BW256</f>
        <v>#VALUE!</v>
      </c>
      <c r="BD256" s="93" t="e">
        <f aca="false">N256-BX256</f>
        <v>#VALUE!</v>
      </c>
      <c r="BE256" s="93" t="e">
        <f aca="false">O256-BY256</f>
        <v>#VALUE!</v>
      </c>
      <c r="BF256" s="93" t="e">
        <f aca="false">xSPRDOPT($BW256,$BV256,$CG256,0,$BY256,$BX256,$BZ256,$AJ256,1,4)*$CB256</f>
        <v>#NAME?</v>
      </c>
      <c r="BG256" s="93" t="e">
        <f aca="false">xSPRDOPT($BW256,$BV256,$CG256,0,$BY256,$BX256,$BZ256,$AJ256,1,3)*$CB256</f>
        <v>#NAME?</v>
      </c>
      <c r="BH256" s="93" t="e">
        <f aca="false">IF(OR(BF256&lt;&gt;0,BG256&lt;&gt;0),xSPRDOPT($BW256,$BV256,$CG256,0,$BY256,$BX256,$BZ256,$AJ256,1,12)*$CB256,0)</f>
        <v>#NAME?</v>
      </c>
      <c r="BI256" s="93" t="e">
        <f aca="false">xSPRDOPT($BW256,$BV256,$CG256,2*LN(1+CA256/2),$BY256,$BX256,$BZ256,$AJ256,1,9)</f>
        <v>#NAME?</v>
      </c>
      <c r="BJ256" s="93" t="e">
        <f aca="false">xSPRDOPT($BW256,$BV256,$CG256,0,$BY256,$BX256,$BZ256,$AJ256,1,6)*$CB256</f>
        <v>#NAME?</v>
      </c>
      <c r="BK256" s="93" t="e">
        <f aca="false">xSPRDOPT($BW256,$BV256,$CG256,0,$BY256,$BX256,$BZ256,$AJ256,1,5)*$CB256</f>
        <v>#NAME?</v>
      </c>
      <c r="BL256" s="93" t="e">
        <f aca="false">xSPRDOPT(BW256,BV256,CG256,0,BY256,BX256,BZ256,AJ256,1,2)*CB256</f>
        <v>#NAME?</v>
      </c>
      <c r="BM256" s="93" t="e">
        <f aca="false">xSPRDOPT(BW256,BV256,CG256,0,BY256,BX256,BZ256,AJ256,1,1)*CB256</f>
        <v>#NAME?</v>
      </c>
      <c r="BN256" s="93" t="e">
        <f aca="false">IF(AH256&lt;&gt;0,xSPRDOPT($BW256,$BV256,$CG256,2*LN(1+CA256/2),$BY256,$BX256,$BZ256,$AJ256,1,8)+(AJ256/365.25)*CH256/AH256,0)</f>
        <v>#VALUE!</v>
      </c>
      <c r="BO256" s="93" t="e">
        <f aca="false">xSPRDOPT($BW256,$BV256,$CG256,0,$BY256,$BX256,$BZ256,$AJ256,1,0)</f>
        <v>#NAME?</v>
      </c>
      <c r="BP256" s="93"/>
      <c r="BQ256" s="93"/>
      <c r="BR256" s="93"/>
      <c r="BS256" s="101" t="e">
        <f aca="false">G256*AF256*AH256</f>
        <v>#VALUE!</v>
      </c>
      <c r="BV256" s="230" t="n">
        <v>4.40214035809837</v>
      </c>
      <c r="BW256" s="92" t="n">
        <v>4.4155</v>
      </c>
      <c r="BX256" s="93" t="n">
        <v>0.628251079270582</v>
      </c>
      <c r="BY256" s="93" t="n">
        <v>0.621945092170055</v>
      </c>
      <c r="BZ256" s="93" t="n">
        <v>0.99287864325662</v>
      </c>
      <c r="CA256" s="93" t="n">
        <v>0.068263969545907</v>
      </c>
      <c r="CB256" s="93" t="n">
        <v>0.987217950295506</v>
      </c>
      <c r="CC256" s="227" t="n">
        <v>-0.03</v>
      </c>
      <c r="CD256" s="227" t="n">
        <v>0.06</v>
      </c>
      <c r="CE256" s="227" t="n">
        <v>0.175</v>
      </c>
      <c r="CF256" s="227" t="n">
        <v>-0.0075</v>
      </c>
      <c r="CG256" s="227" t="n">
        <v>0.0192</v>
      </c>
      <c r="CH256" s="227" t="n">
        <v>3.06531173566755</v>
      </c>
      <c r="CI256" s="82" t="n">
        <v>4.248</v>
      </c>
    </row>
    <row r="257" customFormat="false" ht="12.75" hidden="false" customHeight="false" outlineLevel="0" collapsed="false">
      <c r="D257" s="83" t="e">
        <f aca="false">D256+AH256</f>
        <v>#VALUE!</v>
      </c>
      <c r="F257" s="84" t="e">
        <f aca="false">VLOOKUP(AG257,$AL$4:$AS$15,2)</f>
        <v>#VALUE!</v>
      </c>
      <c r="G257" s="84" t="e">
        <f aca="false">F257*$AU257</f>
        <v>#VALUE!</v>
      </c>
      <c r="H257" s="85" t="e">
        <f aca="false">(AL257+AM257+AN257)/(1-(AR257))</f>
        <v>#VALUE!</v>
      </c>
      <c r="I257" s="85" t="e">
        <f aca="false">(AL257+AO257+AP257)</f>
        <v>#VALUE!</v>
      </c>
      <c r="K257" s="85" t="e">
        <f aca="false">MAX(((I257-H257)-AQ257)*AH257*AU257,0)</f>
        <v>#VALUE!</v>
      </c>
      <c r="L257" s="220" t="e">
        <f aca="false">MAX(Q257-K257,0)</f>
        <v>#VALUE!</v>
      </c>
      <c r="M257" s="86"/>
      <c r="N257" s="231" t="e">
        <f aca="false">SQRT(($AX257^2*$AE257+$AW257^2*$AI257)/($AE257+$AI257))</f>
        <v>#VALUE!</v>
      </c>
      <c r="O257" s="231" t="e">
        <f aca="false">SQRT(($AY257^2*$AE257+$AW257^2*$AI257)/($AE257+$AI257))</f>
        <v>#VALUE!</v>
      </c>
      <c r="P257" s="94" t="e">
        <f aca="false">(VLOOKUP(AI257,CorrelationTwo,2)*(AW257^2)*AI257+VLOOKUP(D257,CorrelationOne,$AK$9)*AX257*AY257*AE257)/((AI257+AE257)*O257*N257)</f>
        <v>#VALUE!</v>
      </c>
      <c r="Q257" s="220" t="e">
        <f aca="false">xSPRDOPT(I257,H257,AQ257,0,O257,N257,P257,D257-$G$5,1,0)*AH257*AU257</f>
        <v>#VALUE!</v>
      </c>
      <c r="R257" s="223"/>
      <c r="S257" s="87" t="e">
        <f aca="false">xSPRDOPT(I257,H257,AQ257,AT257,O257,N257,P257,D257-$G$5,1,2)*AF257*F257*AH257</f>
        <v>#VALUE!</v>
      </c>
      <c r="T257" s="87" t="e">
        <f aca="false">xSPRDOPT(I257,H257,AQ257,AT257,O257,N257,P257,D257-$G$5,1,1)*AF257*F257*AH257</f>
        <v>#VALUE!</v>
      </c>
      <c r="U257" s="220"/>
      <c r="V257" s="224" t="e">
        <f aca="false">VLOOKUP($AG257,$AL$4:$AS$15,8)*AH257*AU257</f>
        <v>#VALUE!</v>
      </c>
      <c r="W257" s="224"/>
      <c r="X257" s="225" t="e">
        <f aca="false">((BM257*BC257)+(BL257*BB257))*AH257*F257</f>
        <v>#VALUE!</v>
      </c>
      <c r="Y257" s="225" t="e">
        <f aca="false">($F257*$AH257)*((($BG257/2)*($BC257)^2)+(($BF257/2)*($BB257)^2)+($BH257*$BC257*$BB257))</f>
        <v>#VALUE!</v>
      </c>
      <c r="Z257" s="225" t="e">
        <f aca="false">($BI257*$F257*$AH257*($G$5-$BV$5))/365.25</f>
        <v>#VALUE!</v>
      </c>
      <c r="AA257" s="225" t="e">
        <f aca="false">(($BK257*$BE257)+($BJ257*$BD257))*$F257*$AH257*$AF257</f>
        <v>#VALUE!</v>
      </c>
      <c r="AB257" s="225" t="e">
        <f aca="false">BN257*(AT257-CA257)*F257*AH257</f>
        <v>#VALUE!</v>
      </c>
      <c r="AC257" s="225" t="e">
        <f aca="false">BO257*CB257*F257*AH257*CA257*($G$5-$BV$5)/365.25</f>
        <v>#NAME?</v>
      </c>
      <c r="AE257" s="101" t="n">
        <v>15</v>
      </c>
      <c r="AF257" s="101" t="e">
        <f aca="false">IF(AND(D257&gt;=$G$7,D257&lt;=$G$8),1,0)</f>
        <v>#VALUE!</v>
      </c>
      <c r="AG257" s="101" t="e">
        <f aca="false">MONTH(D257)</f>
        <v>#VALUE!</v>
      </c>
      <c r="AH257" s="101" t="e">
        <f aca="false">(EOMONTH(D257,0)-EOMONTH(D257-DAY(D257),0))*AF257</f>
        <v>#VALUE!</v>
      </c>
      <c r="AI257" s="101" t="e">
        <f aca="false">AI256+AH256</f>
        <v>#VALUE!</v>
      </c>
      <c r="AJ257" s="101" t="e">
        <f aca="false">D257-$BV$5</f>
        <v>#VALUE!</v>
      </c>
      <c r="AK257" s="226" t="e">
        <f aca="false">((AL257+AM257+AN257)/(1-0.03))-(AL257+AM257+AN257)</f>
        <v>#VALUE!</v>
      </c>
      <c r="AL257" s="92" t="e">
        <f aca="false">VLOOKUP($D257,CurveTbl,$AK$4)</f>
        <v>#VALUE!</v>
      </c>
      <c r="AM257" s="227" t="e">
        <f aca="false">VLOOKUP($D257,CurveTbl,$AH$3)</f>
        <v>#VALUE!</v>
      </c>
      <c r="AN257" s="227" t="e">
        <f aca="false">VLOOKUP($D257,CurveTbl,$AH$4)+VLOOKUP($AG257,$AL$3:$AS$15,6)</f>
        <v>#VALUE!</v>
      </c>
      <c r="AO257" s="228" t="e">
        <f aca="false">VLOOKUP($D257,CurveTbl,$AH$5)</f>
        <v>#VALUE!</v>
      </c>
      <c r="AP257" s="227" t="e">
        <f aca="false">VLOOKUP($D257,CurveTbl,$AH$6)+VLOOKUP($AG257,$AL$3:$AS$15,7)</f>
        <v>#VALUE!</v>
      </c>
      <c r="AQ257" s="92" t="e">
        <f aca="false">VLOOKUP($AG257,$AL$4:$AS$15,3)+VLOOKUP($AG257,$AL$4:$AS$15,5)+($AH$10*VLOOKUP(D257,GRITable,2))</f>
        <v>#VALUE!</v>
      </c>
      <c r="AR257" s="93" t="e">
        <f aca="false">VLOOKUP($AG257,$AL$4:$AS$15,4)</f>
        <v>#VALUE!</v>
      </c>
      <c r="AS257" s="92" t="e">
        <f aca="false">(AL257+AM257+AN257)*AR257/(1-AR257)</f>
        <v>#VALUE!</v>
      </c>
      <c r="AT257" s="93" t="e">
        <f aca="false">VLOOKUP(D257,CurveTbl,$AK$6)</f>
        <v>#VALUE!</v>
      </c>
      <c r="AU257" s="93" t="e">
        <f aca="false">(1+$AT257/2)^(-2*($D257-$G$5)/365.25)*$AF257</f>
        <v>#VALUE!</v>
      </c>
      <c r="AV257" s="91" t="e">
        <f aca="false">ROUND(G257*AR257,0)</f>
        <v>#VALUE!</v>
      </c>
      <c r="AW257" s="93" t="e">
        <f aca="false">VLOOKUP($D257,CurveTbl,$AK$8)</f>
        <v>#VALUE!</v>
      </c>
      <c r="AX257" s="93" t="e">
        <f aca="false">VLOOKUP($D257,CurveTbl,$AH$7)</f>
        <v>#VALUE!</v>
      </c>
      <c r="AY257" s="93" t="e">
        <f aca="false">VLOOKUP($D257,CurveTbl,$AH$8)</f>
        <v>#VALUE!</v>
      </c>
      <c r="AZ257" s="93"/>
      <c r="BA257" s="229"/>
      <c r="BB257" s="227" t="e">
        <f aca="false">$H257-$BV257</f>
        <v>#VALUE!</v>
      </c>
      <c r="BC257" s="227" t="e">
        <f aca="false">I257-BW257</f>
        <v>#VALUE!</v>
      </c>
      <c r="BD257" s="93" t="e">
        <f aca="false">N257-BX257</f>
        <v>#VALUE!</v>
      </c>
      <c r="BE257" s="93" t="e">
        <f aca="false">O257-BY257</f>
        <v>#VALUE!</v>
      </c>
      <c r="BF257" s="93" t="e">
        <f aca="false">xSPRDOPT($BW257,$BV257,$CG257,0,$BY257,$BX257,$BZ257,$AJ257,1,4)*$CB257</f>
        <v>#NAME?</v>
      </c>
      <c r="BG257" s="93" t="e">
        <f aca="false">xSPRDOPT($BW257,$BV257,$CG257,0,$BY257,$BX257,$BZ257,$AJ257,1,3)*$CB257</f>
        <v>#NAME?</v>
      </c>
      <c r="BH257" s="93" t="e">
        <f aca="false">IF(OR(BF257&lt;&gt;0,BG257&lt;&gt;0),xSPRDOPT($BW257,$BV257,$CG257,0,$BY257,$BX257,$BZ257,$AJ257,1,12)*$CB257,0)</f>
        <v>#NAME?</v>
      </c>
      <c r="BI257" s="93" t="e">
        <f aca="false">xSPRDOPT($BW257,$BV257,$CG257,2*LN(1+CA257/2),$BY257,$BX257,$BZ257,$AJ257,1,9)</f>
        <v>#NAME?</v>
      </c>
      <c r="BJ257" s="93" t="e">
        <f aca="false">xSPRDOPT($BW257,$BV257,$CG257,0,$BY257,$BX257,$BZ257,$AJ257,1,6)*$CB257</f>
        <v>#NAME?</v>
      </c>
      <c r="BK257" s="93" t="e">
        <f aca="false">xSPRDOPT($BW257,$BV257,$CG257,0,$BY257,$BX257,$BZ257,$AJ257,1,5)*$CB257</f>
        <v>#NAME?</v>
      </c>
      <c r="BL257" s="93" t="e">
        <f aca="false">xSPRDOPT(BW257,BV257,CG257,0,BY257,BX257,BZ257,AJ257,1,2)*CB257</f>
        <v>#NAME?</v>
      </c>
      <c r="BM257" s="93" t="e">
        <f aca="false">xSPRDOPT(BW257,BV257,CG257,0,BY257,BX257,BZ257,AJ257,1,1)*CB257</f>
        <v>#NAME?</v>
      </c>
      <c r="BN257" s="93" t="e">
        <f aca="false">IF(AH257&lt;&gt;0,xSPRDOPT($BW257,$BV257,$CG257,2*LN(1+CA257/2),$BY257,$BX257,$BZ257,$AJ257,1,8)+(AJ257/365.25)*CH257/AH257,0)</f>
        <v>#VALUE!</v>
      </c>
      <c r="BO257" s="93" t="e">
        <f aca="false">xSPRDOPT($BW257,$BV257,$CG257,0,$BY257,$BX257,$BZ257,$AJ257,1,0)</f>
        <v>#NAME?</v>
      </c>
      <c r="BP257" s="93"/>
      <c r="BQ257" s="93"/>
      <c r="BR257" s="93"/>
      <c r="BS257" s="101" t="e">
        <f aca="false">G257*AF257*AH257</f>
        <v>#VALUE!</v>
      </c>
      <c r="BV257" s="230" t="n">
        <v>4.40214035809837</v>
      </c>
      <c r="BW257" s="92" t="n">
        <v>4.4155</v>
      </c>
      <c r="BX257" s="93" t="n">
        <v>0.628251079270582</v>
      </c>
      <c r="BY257" s="93" t="n">
        <v>0.621945092170055</v>
      </c>
      <c r="BZ257" s="93" t="n">
        <v>0.99287864325662</v>
      </c>
      <c r="CA257" s="93" t="n">
        <v>0.068263969545907</v>
      </c>
      <c r="CB257" s="93" t="n">
        <v>0.987217950295506</v>
      </c>
      <c r="CC257" s="227" t="n">
        <v>-0.03</v>
      </c>
      <c r="CD257" s="227" t="n">
        <v>0.06</v>
      </c>
      <c r="CE257" s="227" t="n">
        <v>0.175</v>
      </c>
      <c r="CF257" s="227" t="n">
        <v>-0.0075</v>
      </c>
      <c r="CG257" s="227" t="n">
        <v>0.0192</v>
      </c>
      <c r="CH257" s="227" t="n">
        <v>3.06531173566755</v>
      </c>
      <c r="CI257" s="82" t="n">
        <v>4.248</v>
      </c>
    </row>
    <row r="258" customFormat="false" ht="12.75" hidden="false" customHeight="false" outlineLevel="0" collapsed="false">
      <c r="D258" s="83" t="e">
        <f aca="false">D257+AH257</f>
        <v>#VALUE!</v>
      </c>
      <c r="F258" s="84" t="e">
        <f aca="false">VLOOKUP(AG258,$AL$4:$AS$15,2)</f>
        <v>#VALUE!</v>
      </c>
      <c r="G258" s="84" t="e">
        <f aca="false">F258*$AU258</f>
        <v>#VALUE!</v>
      </c>
      <c r="H258" s="85" t="e">
        <f aca="false">(AL258+AM258+AN258)/(1-(AR258))</f>
        <v>#VALUE!</v>
      </c>
      <c r="I258" s="85" t="e">
        <f aca="false">(AL258+AO258+AP258)</f>
        <v>#VALUE!</v>
      </c>
      <c r="K258" s="85" t="e">
        <f aca="false">MAX(((I258-H258)-AQ258)*AH258*AU258,0)</f>
        <v>#VALUE!</v>
      </c>
      <c r="L258" s="220" t="e">
        <f aca="false">MAX(Q258-K258,0)</f>
        <v>#VALUE!</v>
      </c>
      <c r="M258" s="86"/>
      <c r="N258" s="231" t="e">
        <f aca="false">SQRT(($AX258^2*$AE258+$AW258^2*$AI258)/($AE258+$AI258))</f>
        <v>#VALUE!</v>
      </c>
      <c r="O258" s="231" t="e">
        <f aca="false">SQRT(($AY258^2*$AE258+$AW258^2*$AI258)/($AE258+$AI258))</f>
        <v>#VALUE!</v>
      </c>
      <c r="P258" s="94" t="e">
        <f aca="false">(VLOOKUP(AI258,CorrelationTwo,2)*(AW258^2)*AI258+VLOOKUP(D258,CorrelationOne,$AK$9)*AX258*AY258*AE258)/((AI258+AE258)*O258*N258)</f>
        <v>#VALUE!</v>
      </c>
      <c r="Q258" s="220" t="e">
        <f aca="false">xSPRDOPT(I258,H258,AQ258,0,O258,N258,P258,D258-$G$5,1,0)*AH258*AU258</f>
        <v>#VALUE!</v>
      </c>
      <c r="R258" s="223"/>
      <c r="S258" s="87" t="e">
        <f aca="false">xSPRDOPT(I258,H258,AQ258,AT258,O258,N258,P258,D258-$G$5,1,2)*AF258*F258*AH258</f>
        <v>#VALUE!</v>
      </c>
      <c r="T258" s="87" t="e">
        <f aca="false">xSPRDOPT(I258,H258,AQ258,AT258,O258,N258,P258,D258-$G$5,1,1)*AF258*F258*AH258</f>
        <v>#VALUE!</v>
      </c>
      <c r="U258" s="220"/>
      <c r="V258" s="224" t="e">
        <f aca="false">VLOOKUP($AG258,$AL$4:$AS$15,8)*AH258*AU258</f>
        <v>#VALUE!</v>
      </c>
      <c r="W258" s="224"/>
      <c r="X258" s="225" t="e">
        <f aca="false">((BM258*BC258)+(BL258*BB258))*AH258*F258</f>
        <v>#VALUE!</v>
      </c>
      <c r="Y258" s="225" t="e">
        <f aca="false">($F258*$AH258)*((($BG258/2)*($BC258)^2)+(($BF258/2)*($BB258)^2)+($BH258*$BC258*$BB258))</f>
        <v>#VALUE!</v>
      </c>
      <c r="Z258" s="225" t="e">
        <f aca="false">($BI258*$F258*$AH258*($G$5-$BV$5))/365.25</f>
        <v>#VALUE!</v>
      </c>
      <c r="AA258" s="225" t="e">
        <f aca="false">(($BK258*$BE258)+($BJ258*$BD258))*$F258*$AH258*$AF258</f>
        <v>#VALUE!</v>
      </c>
      <c r="AB258" s="225" t="e">
        <f aca="false">BN258*(AT258-CA258)*F258*AH258</f>
        <v>#VALUE!</v>
      </c>
      <c r="AC258" s="225" t="e">
        <f aca="false">BO258*CB258*F258*AH258*CA258*($G$5-$BV$5)/365.25</f>
        <v>#NAME?</v>
      </c>
      <c r="AE258" s="101" t="n">
        <v>15</v>
      </c>
      <c r="AF258" s="101" t="e">
        <f aca="false">IF(AND(D258&gt;=$G$7,D258&lt;=$G$8),1,0)</f>
        <v>#VALUE!</v>
      </c>
      <c r="AG258" s="101" t="e">
        <f aca="false">MONTH(D258)</f>
        <v>#VALUE!</v>
      </c>
      <c r="AH258" s="101" t="e">
        <f aca="false">(EOMONTH(D258,0)-EOMONTH(D258-DAY(D258),0))*AF258</f>
        <v>#VALUE!</v>
      </c>
      <c r="AI258" s="101" t="e">
        <f aca="false">AI257+AH257</f>
        <v>#VALUE!</v>
      </c>
      <c r="AJ258" s="101" t="e">
        <f aca="false">D258-$BV$5</f>
        <v>#VALUE!</v>
      </c>
      <c r="AK258" s="226" t="e">
        <f aca="false">((AL258+AM258+AN258)/(1-0.03))-(AL258+AM258+AN258)</f>
        <v>#VALUE!</v>
      </c>
      <c r="AL258" s="92" t="e">
        <f aca="false">VLOOKUP($D258,CurveTbl,$AK$4)</f>
        <v>#VALUE!</v>
      </c>
      <c r="AM258" s="227" t="e">
        <f aca="false">VLOOKUP($D258,CurveTbl,$AH$3)</f>
        <v>#VALUE!</v>
      </c>
      <c r="AN258" s="227" t="e">
        <f aca="false">VLOOKUP($D258,CurveTbl,$AH$4)+VLOOKUP($AG258,$AL$3:$AS$15,6)</f>
        <v>#VALUE!</v>
      </c>
      <c r="AO258" s="228" t="e">
        <f aca="false">VLOOKUP($D258,CurveTbl,$AH$5)</f>
        <v>#VALUE!</v>
      </c>
      <c r="AP258" s="227" t="e">
        <f aca="false">VLOOKUP($D258,CurveTbl,$AH$6)+VLOOKUP($AG258,$AL$3:$AS$15,7)</f>
        <v>#VALUE!</v>
      </c>
      <c r="AQ258" s="92" t="e">
        <f aca="false">VLOOKUP($AG258,$AL$4:$AS$15,3)+VLOOKUP($AG258,$AL$4:$AS$15,5)+($AH$10*VLOOKUP(D258,GRITable,2))</f>
        <v>#VALUE!</v>
      </c>
      <c r="AR258" s="93" t="e">
        <f aca="false">VLOOKUP($AG258,$AL$4:$AS$15,4)</f>
        <v>#VALUE!</v>
      </c>
      <c r="AS258" s="92" t="e">
        <f aca="false">(AL258+AM258+AN258)*AR258/(1-AR258)</f>
        <v>#VALUE!</v>
      </c>
      <c r="AT258" s="93" t="e">
        <f aca="false">VLOOKUP(D258,CurveTbl,$AK$6)</f>
        <v>#VALUE!</v>
      </c>
      <c r="AU258" s="93" t="e">
        <f aca="false">(1+$AT258/2)^(-2*($D258-$G$5)/365.25)*$AF258</f>
        <v>#VALUE!</v>
      </c>
      <c r="AV258" s="91" t="e">
        <f aca="false">ROUND(G258*AR258,0)</f>
        <v>#VALUE!</v>
      </c>
      <c r="AW258" s="93" t="e">
        <f aca="false">VLOOKUP($D258,CurveTbl,$AK$8)</f>
        <v>#VALUE!</v>
      </c>
      <c r="AX258" s="93" t="e">
        <f aca="false">VLOOKUP($D258,CurveTbl,$AH$7)</f>
        <v>#VALUE!</v>
      </c>
      <c r="AY258" s="93" t="e">
        <f aca="false">VLOOKUP($D258,CurveTbl,$AH$8)</f>
        <v>#VALUE!</v>
      </c>
      <c r="AZ258" s="93"/>
      <c r="BA258" s="229"/>
      <c r="BB258" s="227" t="e">
        <f aca="false">$H258-$BV258</f>
        <v>#VALUE!</v>
      </c>
      <c r="BC258" s="227" t="e">
        <f aca="false">I258-BW258</f>
        <v>#VALUE!</v>
      </c>
      <c r="BD258" s="93" t="e">
        <f aca="false">N258-BX258</f>
        <v>#VALUE!</v>
      </c>
      <c r="BE258" s="93" t="e">
        <f aca="false">O258-BY258</f>
        <v>#VALUE!</v>
      </c>
      <c r="BF258" s="93" t="e">
        <f aca="false">xSPRDOPT($BW258,$BV258,$CG258,0,$BY258,$BX258,$BZ258,$AJ258,1,4)*$CB258</f>
        <v>#NAME?</v>
      </c>
      <c r="BG258" s="93" t="e">
        <f aca="false">xSPRDOPT($BW258,$BV258,$CG258,0,$BY258,$BX258,$BZ258,$AJ258,1,3)*$CB258</f>
        <v>#NAME?</v>
      </c>
      <c r="BH258" s="93" t="e">
        <f aca="false">IF(OR(BF258&lt;&gt;0,BG258&lt;&gt;0),xSPRDOPT($BW258,$BV258,$CG258,0,$BY258,$BX258,$BZ258,$AJ258,1,12)*$CB258,0)</f>
        <v>#NAME?</v>
      </c>
      <c r="BI258" s="93" t="e">
        <f aca="false">xSPRDOPT($BW258,$BV258,$CG258,2*LN(1+CA258/2),$BY258,$BX258,$BZ258,$AJ258,1,9)</f>
        <v>#NAME?</v>
      </c>
      <c r="BJ258" s="93" t="e">
        <f aca="false">xSPRDOPT($BW258,$BV258,$CG258,0,$BY258,$BX258,$BZ258,$AJ258,1,6)*$CB258</f>
        <v>#NAME?</v>
      </c>
      <c r="BK258" s="93" t="e">
        <f aca="false">xSPRDOPT($BW258,$BV258,$CG258,0,$BY258,$BX258,$BZ258,$AJ258,1,5)*$CB258</f>
        <v>#NAME?</v>
      </c>
      <c r="BL258" s="93" t="e">
        <f aca="false">xSPRDOPT(BW258,BV258,CG258,0,BY258,BX258,BZ258,AJ258,1,2)*CB258</f>
        <v>#NAME?</v>
      </c>
      <c r="BM258" s="93" t="e">
        <f aca="false">xSPRDOPT(BW258,BV258,CG258,0,BY258,BX258,BZ258,AJ258,1,1)*CB258</f>
        <v>#NAME?</v>
      </c>
      <c r="BN258" s="93" t="e">
        <f aca="false">IF(AH258&lt;&gt;0,xSPRDOPT($BW258,$BV258,$CG258,2*LN(1+CA258/2),$BY258,$BX258,$BZ258,$AJ258,1,8)+(AJ258/365.25)*CH258/AH258,0)</f>
        <v>#VALUE!</v>
      </c>
      <c r="BO258" s="93" t="e">
        <f aca="false">xSPRDOPT($BW258,$BV258,$CG258,0,$BY258,$BX258,$BZ258,$AJ258,1,0)</f>
        <v>#NAME?</v>
      </c>
      <c r="BP258" s="93"/>
      <c r="BQ258" s="93"/>
      <c r="BR258" s="93"/>
      <c r="BS258" s="101" t="e">
        <f aca="false">G258*AF258*AH258</f>
        <v>#VALUE!</v>
      </c>
      <c r="BV258" s="230" t="n">
        <v>4.40214035809837</v>
      </c>
      <c r="BW258" s="92" t="n">
        <v>4.4155</v>
      </c>
      <c r="BX258" s="93" t="n">
        <v>0.628251079270582</v>
      </c>
      <c r="BY258" s="93" t="n">
        <v>0.621945092170055</v>
      </c>
      <c r="BZ258" s="93" t="n">
        <v>0.99287864325662</v>
      </c>
      <c r="CA258" s="93" t="n">
        <v>0.068263969545907</v>
      </c>
      <c r="CB258" s="93" t="n">
        <v>0.987217950295506</v>
      </c>
      <c r="CC258" s="227" t="n">
        <v>-0.03</v>
      </c>
      <c r="CD258" s="227" t="n">
        <v>0.06</v>
      </c>
      <c r="CE258" s="227" t="n">
        <v>0.175</v>
      </c>
      <c r="CF258" s="227" t="n">
        <v>-0.0075</v>
      </c>
      <c r="CG258" s="227" t="n">
        <v>0.0192</v>
      </c>
      <c r="CH258" s="227" t="n">
        <v>3.06531173566755</v>
      </c>
      <c r="CI258" s="82" t="n">
        <v>4.248</v>
      </c>
    </row>
    <row r="259" customFormat="false" ht="12.75" hidden="false" customHeight="false" outlineLevel="0" collapsed="false">
      <c r="D259" s="83" t="e">
        <f aca="false">D258+AH258</f>
        <v>#VALUE!</v>
      </c>
      <c r="F259" s="84" t="e">
        <f aca="false">VLOOKUP(AG259,$AL$4:$AS$15,2)</f>
        <v>#VALUE!</v>
      </c>
      <c r="G259" s="84" t="e">
        <f aca="false">F259*$AU259</f>
        <v>#VALUE!</v>
      </c>
      <c r="H259" s="85" t="e">
        <f aca="false">(AL259+AM259+AN259)/(1-(AR259))</f>
        <v>#VALUE!</v>
      </c>
      <c r="I259" s="85" t="e">
        <f aca="false">(AL259+AO259+AP259)</f>
        <v>#VALUE!</v>
      </c>
      <c r="K259" s="85" t="e">
        <f aca="false">MAX(((I259-H259)-AQ259)*AH259*AU259,0)</f>
        <v>#VALUE!</v>
      </c>
      <c r="L259" s="220" t="e">
        <f aca="false">MAX(Q259-K259,0)</f>
        <v>#VALUE!</v>
      </c>
      <c r="M259" s="86"/>
      <c r="N259" s="231" t="e">
        <f aca="false">SQRT(($AX259^2*$AE259+$AW259^2*$AI259)/($AE259+$AI259))</f>
        <v>#VALUE!</v>
      </c>
      <c r="O259" s="231" t="e">
        <f aca="false">SQRT(($AY259^2*$AE259+$AW259^2*$AI259)/($AE259+$AI259))</f>
        <v>#VALUE!</v>
      </c>
      <c r="P259" s="94" t="e">
        <f aca="false">(VLOOKUP(AI259,CorrelationTwo,2)*(AW259^2)*AI259+VLOOKUP(D259,CorrelationOne,$AK$9)*AX259*AY259*AE259)/((AI259+AE259)*O259*N259)</f>
        <v>#VALUE!</v>
      </c>
      <c r="Q259" s="220" t="e">
        <f aca="false">xSPRDOPT(I259,H259,AQ259,0,O259,N259,P259,D259-$G$5,1,0)*AH259*AU259</f>
        <v>#VALUE!</v>
      </c>
      <c r="R259" s="223"/>
      <c r="S259" s="87" t="e">
        <f aca="false">xSPRDOPT(I259,H259,AQ259,AT259,O259,N259,P259,D259-$G$5,1,2)*AF259*F259*AH259</f>
        <v>#VALUE!</v>
      </c>
      <c r="T259" s="87" t="e">
        <f aca="false">xSPRDOPT(I259,H259,AQ259,AT259,O259,N259,P259,D259-$G$5,1,1)*AF259*F259*AH259</f>
        <v>#VALUE!</v>
      </c>
      <c r="U259" s="220"/>
      <c r="V259" s="224" t="e">
        <f aca="false">VLOOKUP($AG259,$AL$4:$AS$15,8)*AH259*AU259</f>
        <v>#VALUE!</v>
      </c>
      <c r="W259" s="224"/>
      <c r="X259" s="225" t="e">
        <f aca="false">((BM259*BC259)+(BL259*BB259))*AH259*F259</f>
        <v>#VALUE!</v>
      </c>
      <c r="Y259" s="225" t="e">
        <f aca="false">($F259*$AH259)*((($BG259/2)*($BC259)^2)+(($BF259/2)*($BB259)^2)+($BH259*$BC259*$BB259))</f>
        <v>#VALUE!</v>
      </c>
      <c r="Z259" s="225" t="e">
        <f aca="false">($BI259*$F259*$AH259*($G$5-$BV$5))/365.25</f>
        <v>#VALUE!</v>
      </c>
      <c r="AA259" s="225" t="e">
        <f aca="false">(($BK259*$BE259)+($BJ259*$BD259))*$F259*$AH259*$AF259</f>
        <v>#VALUE!</v>
      </c>
      <c r="AB259" s="225" t="e">
        <f aca="false">BN259*(AT259-CA259)*F259*AH259</f>
        <v>#VALUE!</v>
      </c>
      <c r="AC259" s="225" t="e">
        <f aca="false">BO259*CB259*F259*AH259*CA259*($G$5-$BV$5)/365.25</f>
        <v>#NAME?</v>
      </c>
      <c r="AE259" s="101" t="n">
        <v>15</v>
      </c>
      <c r="AF259" s="101" t="e">
        <f aca="false">IF(AND(D259&gt;=$G$7,D259&lt;=$G$8),1,0)</f>
        <v>#VALUE!</v>
      </c>
      <c r="AG259" s="101" t="e">
        <f aca="false">MONTH(D259)</f>
        <v>#VALUE!</v>
      </c>
      <c r="AH259" s="101" t="e">
        <f aca="false">(EOMONTH(D259,0)-EOMONTH(D259-DAY(D259),0))*AF259</f>
        <v>#VALUE!</v>
      </c>
      <c r="AI259" s="101" t="e">
        <f aca="false">AI258+AH258</f>
        <v>#VALUE!</v>
      </c>
      <c r="AJ259" s="101" t="e">
        <f aca="false">D259-$BV$5</f>
        <v>#VALUE!</v>
      </c>
      <c r="AK259" s="226" t="e">
        <f aca="false">((AL259+AM259+AN259)/(1-0.03))-(AL259+AM259+AN259)</f>
        <v>#VALUE!</v>
      </c>
      <c r="AL259" s="92" t="e">
        <f aca="false">VLOOKUP($D259,CurveTbl,$AK$4)</f>
        <v>#VALUE!</v>
      </c>
      <c r="AM259" s="227" t="e">
        <f aca="false">VLOOKUP($D259,CurveTbl,$AH$3)</f>
        <v>#VALUE!</v>
      </c>
      <c r="AN259" s="227" t="e">
        <f aca="false">VLOOKUP($D259,CurveTbl,$AH$4)+VLOOKUP($AG259,$AL$3:$AS$15,6)</f>
        <v>#VALUE!</v>
      </c>
      <c r="AO259" s="228" t="e">
        <f aca="false">VLOOKUP($D259,CurveTbl,$AH$5)</f>
        <v>#VALUE!</v>
      </c>
      <c r="AP259" s="227" t="e">
        <f aca="false">VLOOKUP($D259,CurveTbl,$AH$6)+VLOOKUP($AG259,$AL$3:$AS$15,7)</f>
        <v>#VALUE!</v>
      </c>
      <c r="AQ259" s="92" t="e">
        <f aca="false">VLOOKUP($AG259,$AL$4:$AS$15,3)+VLOOKUP($AG259,$AL$4:$AS$15,5)+($AH$10*VLOOKUP(D259,GRITable,2))</f>
        <v>#VALUE!</v>
      </c>
      <c r="AR259" s="93" t="e">
        <f aca="false">VLOOKUP($AG259,$AL$4:$AS$15,4)</f>
        <v>#VALUE!</v>
      </c>
      <c r="AS259" s="92" t="e">
        <f aca="false">(AL259+AM259+AN259)*AR259/(1-AR259)</f>
        <v>#VALUE!</v>
      </c>
      <c r="AT259" s="93" t="e">
        <f aca="false">VLOOKUP(D259,CurveTbl,$AK$6)</f>
        <v>#VALUE!</v>
      </c>
      <c r="AU259" s="93" t="e">
        <f aca="false">(1+$AT259/2)^(-2*($D259-$G$5)/365.25)*$AF259</f>
        <v>#VALUE!</v>
      </c>
      <c r="AV259" s="91" t="e">
        <f aca="false">ROUND(G259*AR259,0)</f>
        <v>#VALUE!</v>
      </c>
      <c r="AW259" s="93" t="e">
        <f aca="false">VLOOKUP($D259,CurveTbl,$AK$8)</f>
        <v>#VALUE!</v>
      </c>
      <c r="AX259" s="93" t="e">
        <f aca="false">VLOOKUP($D259,CurveTbl,$AH$7)</f>
        <v>#VALUE!</v>
      </c>
      <c r="AY259" s="93" t="e">
        <f aca="false">VLOOKUP($D259,CurveTbl,$AH$8)</f>
        <v>#VALUE!</v>
      </c>
      <c r="AZ259" s="93"/>
      <c r="BA259" s="229"/>
      <c r="BB259" s="227" t="e">
        <f aca="false">$H259-$BV259</f>
        <v>#VALUE!</v>
      </c>
      <c r="BC259" s="227" t="e">
        <f aca="false">I259-BW259</f>
        <v>#VALUE!</v>
      </c>
      <c r="BD259" s="93" t="e">
        <f aca="false">N259-BX259</f>
        <v>#VALUE!</v>
      </c>
      <c r="BE259" s="93" t="e">
        <f aca="false">O259-BY259</f>
        <v>#VALUE!</v>
      </c>
      <c r="BF259" s="93" t="e">
        <f aca="false">xSPRDOPT($BW259,$BV259,$CG259,0,$BY259,$BX259,$BZ259,$AJ259,1,4)*$CB259</f>
        <v>#NAME?</v>
      </c>
      <c r="BG259" s="93" t="e">
        <f aca="false">xSPRDOPT($BW259,$BV259,$CG259,0,$BY259,$BX259,$BZ259,$AJ259,1,3)*$CB259</f>
        <v>#NAME?</v>
      </c>
      <c r="BH259" s="93" t="e">
        <f aca="false">IF(OR(BF259&lt;&gt;0,BG259&lt;&gt;0),xSPRDOPT($BW259,$BV259,$CG259,0,$BY259,$BX259,$BZ259,$AJ259,1,12)*$CB259,0)</f>
        <v>#NAME?</v>
      </c>
      <c r="BI259" s="93" t="e">
        <f aca="false">xSPRDOPT($BW259,$BV259,$CG259,2*LN(1+CA259/2),$BY259,$BX259,$BZ259,$AJ259,1,9)</f>
        <v>#NAME?</v>
      </c>
      <c r="BJ259" s="93" t="e">
        <f aca="false">xSPRDOPT($BW259,$BV259,$CG259,0,$BY259,$BX259,$BZ259,$AJ259,1,6)*$CB259</f>
        <v>#NAME?</v>
      </c>
      <c r="BK259" s="93" t="e">
        <f aca="false">xSPRDOPT($BW259,$BV259,$CG259,0,$BY259,$BX259,$BZ259,$AJ259,1,5)*$CB259</f>
        <v>#NAME?</v>
      </c>
      <c r="BL259" s="93" t="e">
        <f aca="false">xSPRDOPT(BW259,BV259,CG259,0,BY259,BX259,BZ259,AJ259,1,2)*CB259</f>
        <v>#NAME?</v>
      </c>
      <c r="BM259" s="93" t="e">
        <f aca="false">xSPRDOPT(BW259,BV259,CG259,0,BY259,BX259,BZ259,AJ259,1,1)*CB259</f>
        <v>#NAME?</v>
      </c>
      <c r="BN259" s="93" t="e">
        <f aca="false">IF(AH259&lt;&gt;0,xSPRDOPT($BW259,$BV259,$CG259,2*LN(1+CA259/2),$BY259,$BX259,$BZ259,$AJ259,1,8)+(AJ259/365.25)*CH259/AH259,0)</f>
        <v>#VALUE!</v>
      </c>
      <c r="BO259" s="93" t="e">
        <f aca="false">xSPRDOPT($BW259,$BV259,$CG259,0,$BY259,$BX259,$BZ259,$AJ259,1,0)</f>
        <v>#NAME?</v>
      </c>
      <c r="BP259" s="93"/>
      <c r="BQ259" s="93"/>
      <c r="BR259" s="93"/>
      <c r="BS259" s="101" t="e">
        <f aca="false">G259*AF259*AH259</f>
        <v>#VALUE!</v>
      </c>
      <c r="BV259" s="230" t="n">
        <v>4.40214035809837</v>
      </c>
      <c r="BW259" s="92" t="n">
        <v>4.4155</v>
      </c>
      <c r="BX259" s="93" t="n">
        <v>0.628251079270582</v>
      </c>
      <c r="BY259" s="93" t="n">
        <v>0.621945092170055</v>
      </c>
      <c r="BZ259" s="93" t="n">
        <v>0.99287864325662</v>
      </c>
      <c r="CA259" s="93" t="n">
        <v>0.068263969545907</v>
      </c>
      <c r="CB259" s="93" t="n">
        <v>0.987217950295506</v>
      </c>
      <c r="CC259" s="227" t="n">
        <v>-0.03</v>
      </c>
      <c r="CD259" s="227" t="n">
        <v>0.06</v>
      </c>
      <c r="CE259" s="227" t="n">
        <v>0.175</v>
      </c>
      <c r="CF259" s="227" t="n">
        <v>-0.0075</v>
      </c>
      <c r="CG259" s="227" t="n">
        <v>0.0192</v>
      </c>
      <c r="CH259" s="227" t="n">
        <v>3.06531173566755</v>
      </c>
      <c r="CI259" s="82" t="n">
        <v>4.248</v>
      </c>
    </row>
    <row r="260" customFormat="false" ht="12.75" hidden="false" customHeight="false" outlineLevel="0" collapsed="false">
      <c r="BS260" s="101"/>
    </row>
  </sheetData>
  <mergeCells count="23">
    <mergeCell ref="F1:G1"/>
    <mergeCell ref="L1:P1"/>
    <mergeCell ref="AE1:AK1"/>
    <mergeCell ref="BA1:BH1"/>
    <mergeCell ref="BU1:CB1"/>
    <mergeCell ref="L3:M3"/>
    <mergeCell ref="L4:M4"/>
    <mergeCell ref="L5:M5"/>
    <mergeCell ref="L6:M6"/>
    <mergeCell ref="L7:M7"/>
    <mergeCell ref="L8:M8"/>
    <mergeCell ref="L9:M9"/>
    <mergeCell ref="D10:H10"/>
    <mergeCell ref="L10:M10"/>
    <mergeCell ref="L11:M11"/>
    <mergeCell ref="L12:M12"/>
    <mergeCell ref="L13:M13"/>
    <mergeCell ref="L14:M14"/>
    <mergeCell ref="L15:M15"/>
    <mergeCell ref="L16:M16"/>
    <mergeCell ref="L17:M17"/>
    <mergeCell ref="AM18:AN18"/>
    <mergeCell ref="AO18:AP1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4">
              <controlPr defaultSize="0" print="false" autoFill="0" autoPict="0" macro="Module3.Button74_Click">
                <anchor moveWithCells="true" sizeWithCells="false">
                  <from>
                    <xdr:col>3</xdr:col>
                    <xdr:colOff>0</xdr:colOff>
                    <xdr:row>3</xdr:row>
                    <xdr:rowOff>37800</xdr:rowOff>
                  </from>
                  <to>
                    <xdr:col>5</xdr:col>
                    <xdr:colOff>1080</xdr:colOff>
                    <xdr:row>5</xdr:row>
                    <xdr:rowOff>56880</xdr:rowOff>
                  </to>
                </anchor>
              </controlPr>
            </control>
          </mc:Choice>
        </mc:AlternateContent>
        <mc:AlternateContent xmlns:mc="http://schemas.openxmlformats.org/markup-compatibility/2006">
          <mc:Choice Requires="x14">
            <control shapeId="1002" r:id="rId5" name="Button 5">
              <controlPr defaultSize="0" print="false" autoFill="0" autoPict="0" macro="Module5.Button8_Click">
                <anchor moveWithCells="true" sizeWithCells="false">
                  <from>
                    <xdr:col>3</xdr:col>
                    <xdr:colOff>0</xdr:colOff>
                    <xdr:row>5</xdr:row>
                    <xdr:rowOff>133200</xdr:rowOff>
                  </from>
                  <to>
                    <xdr:col>5</xdr:col>
                    <xdr:colOff>1080</xdr:colOff>
                    <xdr:row>7</xdr:row>
                    <xdr:rowOff>142920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37"/>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selection pane="topLeft" activeCell="E31" activeCellId="0" sqref="E31"/>
    </sheetView>
  </sheetViews>
  <sheetFormatPr defaultColWidth="9.13671875" defaultRowHeight="12.75" customHeight="true" zeroHeight="false" outlineLevelRow="0" outlineLevelCol="0"/>
  <cols>
    <col collapsed="false" customWidth="true" hidden="false" outlineLevel="0" max="2" min="1" style="1" width="3.7"/>
    <col collapsed="false" customWidth="true" hidden="false" outlineLevel="0" max="5" min="3" style="1" width="15.7"/>
    <col collapsed="false" customWidth="true" hidden="false" outlineLevel="0" max="7" min="6" style="1" width="3.7"/>
    <col collapsed="false" customWidth="true" hidden="false" outlineLevel="0" max="10" min="8" style="1" width="15.7"/>
    <col collapsed="false" customWidth="false" hidden="false" outlineLevel="0" max="257" min="11" style="1" width="9.14"/>
  </cols>
  <sheetData>
    <row r="1" customFormat="false" ht="12.75" hidden="false" customHeight="false" outlineLevel="0" collapsed="false">
      <c r="A1" s="232"/>
    </row>
    <row r="3" customFormat="false" ht="12.75" hidden="false" customHeight="false" outlineLevel="0" collapsed="false">
      <c r="C3" s="233" t="s">
        <v>2</v>
      </c>
      <c r="D3" s="234" t="n">
        <f aca="false">'Daily Operation'!D7</f>
        <v>36753</v>
      </c>
      <c r="H3" s="233" t="s">
        <v>138</v>
      </c>
      <c r="I3" s="235" t="n">
        <v>46022</v>
      </c>
      <c r="O3" s="232"/>
    </row>
    <row r="4" customFormat="false" ht="12.75" hidden="false" customHeight="false" outlineLevel="0" collapsed="false">
      <c r="C4" s="233" t="s">
        <v>54</v>
      </c>
      <c r="D4" s="236"/>
    </row>
    <row r="5" customFormat="false" ht="12.75" hidden="false" customHeight="false" outlineLevel="0" collapsed="false">
      <c r="C5" s="233" t="s">
        <v>139</v>
      </c>
      <c r="D5" s="237" t="n">
        <v>14</v>
      </c>
    </row>
    <row r="6" customFormat="false" ht="12.75" hidden="false" customHeight="false" outlineLevel="0" collapsed="false">
      <c r="C6" s="233" t="s">
        <v>57</v>
      </c>
      <c r="D6" s="238" t="s">
        <v>140</v>
      </c>
    </row>
    <row r="7" customFormat="false" ht="12.75" hidden="false" customHeight="false" outlineLevel="0" collapsed="false">
      <c r="C7" s="233" t="s">
        <v>65</v>
      </c>
      <c r="D7" s="238" t="s">
        <v>141</v>
      </c>
    </row>
    <row r="8" customFormat="false" ht="12.75" hidden="false" customHeight="false" outlineLevel="0" collapsed="false">
      <c r="C8" s="233" t="s">
        <v>72</v>
      </c>
      <c r="D8" s="238" t="s">
        <v>142</v>
      </c>
    </row>
    <row r="9" customFormat="false" ht="12.75" hidden="false" customHeight="false" outlineLevel="0" collapsed="false">
      <c r="C9" s="233"/>
      <c r="V9" s="239" t="s">
        <v>143</v>
      </c>
      <c r="W9" s="240"/>
      <c r="X9" s="240"/>
      <c r="Y9" s="240"/>
      <c r="Z9" s="241"/>
      <c r="AA9" s="241"/>
      <c r="AB9" s="242"/>
    </row>
    <row r="10" customFormat="false" ht="12.75" hidden="false" customHeight="false" outlineLevel="0" collapsed="false">
      <c r="C10" s="233" t="s">
        <v>144</v>
      </c>
      <c r="D10" s="243" t="s">
        <v>145</v>
      </c>
      <c r="E10" s="243"/>
      <c r="F10" s="243"/>
      <c r="G10" s="243"/>
      <c r="H10" s="243"/>
      <c r="I10" s="243"/>
      <c r="J10" s="243"/>
      <c r="K10" s="1" t="s">
        <v>146</v>
      </c>
      <c r="V10" s="244" t="s">
        <v>147</v>
      </c>
      <c r="W10" s="245"/>
      <c r="X10" s="245"/>
      <c r="Y10" s="245"/>
      <c r="Z10" s="245"/>
      <c r="AA10" s="245"/>
      <c r="AB10" s="246"/>
    </row>
    <row r="11" customFormat="false" ht="12.75" hidden="false" customHeight="false" outlineLevel="0" collapsed="false">
      <c r="C11" s="233" t="s">
        <v>148</v>
      </c>
      <c r="D11" s="243" t="s">
        <v>149</v>
      </c>
      <c r="E11" s="243"/>
      <c r="F11" s="1" t="s">
        <v>150</v>
      </c>
      <c r="V11" s="247" t="s">
        <v>151</v>
      </c>
      <c r="W11" s="22"/>
      <c r="X11" s="22"/>
      <c r="Y11" s="22"/>
      <c r="Z11" s="22"/>
      <c r="AA11" s="22"/>
      <c r="AB11" s="248"/>
    </row>
    <row r="12" customFormat="false" ht="12.75" hidden="false" customHeight="false" outlineLevel="0" collapsed="false">
      <c r="C12" s="233" t="s">
        <v>152</v>
      </c>
      <c r="D12" s="237" t="s">
        <v>153</v>
      </c>
      <c r="E12" s="1" t="s">
        <v>154</v>
      </c>
      <c r="V12" s="247" t="s">
        <v>155</v>
      </c>
      <c r="W12" s="22"/>
      <c r="X12" s="22"/>
      <c r="Y12" s="22"/>
      <c r="Z12" s="22"/>
      <c r="AA12" s="22"/>
      <c r="AB12" s="248"/>
    </row>
    <row r="13" customFormat="false" ht="12.75" hidden="false" customHeight="false" outlineLevel="0" collapsed="false">
      <c r="C13" s="233"/>
      <c r="V13" s="247" t="s">
        <v>156</v>
      </c>
      <c r="W13" s="22"/>
      <c r="X13" s="22"/>
      <c r="Y13" s="22"/>
      <c r="Z13" s="22"/>
      <c r="AA13" s="22"/>
      <c r="AB13" s="248"/>
    </row>
    <row r="14" customFormat="false" ht="12.75" hidden="false" customHeight="false" outlineLevel="0" collapsed="false">
      <c r="V14" s="247" t="s">
        <v>157</v>
      </c>
      <c r="W14" s="22"/>
      <c r="X14" s="22"/>
      <c r="Y14" s="22"/>
      <c r="Z14" s="22"/>
      <c r="AA14" s="22"/>
      <c r="AB14" s="248"/>
    </row>
    <row r="15" customFormat="false" ht="15.75" hidden="false" customHeight="false" outlineLevel="0" collapsed="false">
      <c r="C15" s="249" t="s">
        <v>158</v>
      </c>
      <c r="D15" s="249"/>
      <c r="E15" s="249"/>
      <c r="H15" s="249" t="s">
        <v>159</v>
      </c>
      <c r="I15" s="249"/>
      <c r="V15" s="250" t="s">
        <v>160</v>
      </c>
      <c r="W15" s="251"/>
      <c r="X15" s="251"/>
      <c r="Y15" s="251"/>
      <c r="Z15" s="251"/>
      <c r="AA15" s="251"/>
      <c r="AB15" s="252"/>
    </row>
    <row r="16" customFormat="false" ht="12.75" hidden="false" customHeight="false" outlineLevel="0" collapsed="false">
      <c r="C16" s="253" t="n">
        <v>0</v>
      </c>
      <c r="D16" s="254" t="n">
        <v>0.99</v>
      </c>
      <c r="E16" s="255" t="n">
        <v>0.99</v>
      </c>
      <c r="H16" s="256" t="n">
        <v>36526</v>
      </c>
      <c r="I16" s="257" t="n">
        <v>0.007</v>
      </c>
      <c r="V16" s="22"/>
      <c r="W16" s="22"/>
      <c r="X16" s="22"/>
      <c r="Y16" s="22"/>
    </row>
    <row r="17" customFormat="false" ht="12.75" hidden="false" customHeight="false" outlineLevel="0" collapsed="false">
      <c r="C17" s="258" t="n">
        <v>30</v>
      </c>
      <c r="D17" s="259" t="n">
        <v>0.995</v>
      </c>
      <c r="E17" s="260" t="n">
        <v>0.995</v>
      </c>
      <c r="H17" s="261" t="n">
        <v>36892</v>
      </c>
      <c r="I17" s="262" t="n">
        <v>0.005</v>
      </c>
      <c r="V17" s="22"/>
      <c r="W17" s="22"/>
      <c r="X17" s="22"/>
      <c r="Y17" s="22"/>
    </row>
    <row r="18" customFormat="false" ht="12.75" hidden="false" customHeight="false" outlineLevel="0" collapsed="false">
      <c r="C18" s="258" t="n">
        <v>60</v>
      </c>
      <c r="D18" s="259" t="n">
        <v>0.9975</v>
      </c>
      <c r="E18" s="260" t="n">
        <v>0.9975</v>
      </c>
      <c r="H18" s="261" t="n">
        <v>37257</v>
      </c>
      <c r="I18" s="262" t="n">
        <v>0.0042</v>
      </c>
      <c r="V18" s="22"/>
      <c r="W18" s="22"/>
      <c r="X18" s="22"/>
      <c r="Y18" s="22"/>
    </row>
    <row r="19" customFormat="false" ht="12.75" hidden="false" customHeight="false" outlineLevel="0" collapsed="false">
      <c r="C19" s="258" t="n">
        <v>90</v>
      </c>
      <c r="D19" s="259" t="n">
        <v>1</v>
      </c>
      <c r="E19" s="260" t="n">
        <v>1</v>
      </c>
      <c r="G19" s="263"/>
      <c r="H19" s="264" t="n">
        <v>37622</v>
      </c>
      <c r="I19" s="265" t="n">
        <v>0.004</v>
      </c>
      <c r="V19" s="22"/>
      <c r="W19" s="22"/>
      <c r="X19" s="22"/>
      <c r="Y19" s="22"/>
    </row>
    <row r="20" customFormat="false" ht="12.75" hidden="false" customHeight="false" outlineLevel="0" collapsed="false">
      <c r="C20" s="258" t="n">
        <v>120</v>
      </c>
      <c r="D20" s="259" t="n">
        <v>1</v>
      </c>
      <c r="E20" s="260" t="n">
        <v>1</v>
      </c>
      <c r="H20" s="266" t="n">
        <v>37987</v>
      </c>
      <c r="I20" s="267" t="n">
        <v>0</v>
      </c>
    </row>
    <row r="21" customFormat="false" ht="12.75" hidden="false" customHeight="false" outlineLevel="0" collapsed="false">
      <c r="C21" s="268" t="n">
        <v>150</v>
      </c>
      <c r="D21" s="269" t="n">
        <v>1</v>
      </c>
      <c r="E21" s="270" t="n">
        <v>1</v>
      </c>
    </row>
    <row r="24" customFormat="false" ht="15.75" hidden="false" customHeight="false" outlineLevel="0" collapsed="false">
      <c r="C24" s="249" t="s">
        <v>161</v>
      </c>
      <c r="D24" s="249"/>
      <c r="E24" s="249"/>
      <c r="H24" s="271" t="s">
        <v>162</v>
      </c>
      <c r="I24" s="271"/>
      <c r="J24" s="271"/>
    </row>
    <row r="25" customFormat="false" ht="12.75" hidden="false" customHeight="true" outlineLevel="0" collapsed="false">
      <c r="C25" s="253" t="s">
        <v>163</v>
      </c>
      <c r="D25" s="272" t="n">
        <v>36708</v>
      </c>
      <c r="E25" s="273" t="n">
        <v>36738</v>
      </c>
      <c r="H25" s="274" t="s">
        <v>164</v>
      </c>
      <c r="I25" s="275" t="s">
        <v>165</v>
      </c>
      <c r="J25" s="276" t="s">
        <v>166</v>
      </c>
    </row>
    <row r="26" customFormat="false" ht="12.75" hidden="false" customHeight="false" outlineLevel="0" collapsed="false">
      <c r="C26" s="258" t="s">
        <v>167</v>
      </c>
      <c r="D26" s="277" t="n">
        <v>36739</v>
      </c>
      <c r="E26" s="278" t="n">
        <v>36769</v>
      </c>
      <c r="H26" s="274"/>
      <c r="I26" s="275"/>
      <c r="J26" s="276"/>
    </row>
    <row r="27" customFormat="false" ht="12.75" hidden="false" customHeight="false" outlineLevel="0" collapsed="false">
      <c r="C27" s="258" t="s">
        <v>168</v>
      </c>
      <c r="D27" s="277" t="n">
        <v>36770</v>
      </c>
      <c r="E27" s="278" t="n">
        <v>36799</v>
      </c>
      <c r="H27" s="279" t="s">
        <v>169</v>
      </c>
      <c r="I27" s="280" t="s">
        <v>45</v>
      </c>
      <c r="J27" s="281" t="s">
        <v>170</v>
      </c>
    </row>
    <row r="28" customFormat="false" ht="12.75" hidden="false" customHeight="false" outlineLevel="0" collapsed="false">
      <c r="C28" s="258" t="s">
        <v>171</v>
      </c>
      <c r="D28" s="277" t="n">
        <v>36800</v>
      </c>
      <c r="E28" s="278" t="n">
        <v>36830</v>
      </c>
      <c r="H28" s="282" t="s">
        <v>172</v>
      </c>
      <c r="I28" s="283" t="s">
        <v>45</v>
      </c>
      <c r="J28" s="284" t="s">
        <v>170</v>
      </c>
    </row>
    <row r="29" customFormat="false" ht="12.75" hidden="false" customHeight="false" outlineLevel="0" collapsed="false">
      <c r="C29" s="258" t="s">
        <v>173</v>
      </c>
      <c r="D29" s="277" t="n">
        <v>36800</v>
      </c>
      <c r="E29" s="278" t="n">
        <v>36830</v>
      </c>
      <c r="H29" s="282" t="s">
        <v>174</v>
      </c>
      <c r="I29" s="283" t="s">
        <v>175</v>
      </c>
      <c r="J29" s="284" t="s">
        <v>170</v>
      </c>
    </row>
    <row r="30" customFormat="false" ht="12.75" hidden="false" customHeight="false" outlineLevel="0" collapsed="false">
      <c r="C30" s="258" t="s">
        <v>176</v>
      </c>
      <c r="D30" s="277" t="n">
        <v>36831</v>
      </c>
      <c r="E30" s="278" t="n">
        <v>36891</v>
      </c>
      <c r="H30" s="282"/>
      <c r="I30" s="283"/>
      <c r="J30" s="284"/>
    </row>
    <row r="31" customFormat="false" ht="12.75" hidden="false" customHeight="false" outlineLevel="0" collapsed="false">
      <c r="C31" s="258" t="s">
        <v>177</v>
      </c>
      <c r="D31" s="277" t="n">
        <v>36892</v>
      </c>
      <c r="E31" s="278" t="n">
        <v>37256</v>
      </c>
      <c r="H31" s="282"/>
      <c r="I31" s="283"/>
      <c r="J31" s="284"/>
    </row>
    <row r="32" customFormat="false" ht="12.75" hidden="false" customHeight="false" outlineLevel="0" collapsed="false">
      <c r="C32" s="258" t="s">
        <v>178</v>
      </c>
      <c r="D32" s="277" t="n">
        <v>37257</v>
      </c>
      <c r="E32" s="278" t="n">
        <v>37621</v>
      </c>
      <c r="H32" s="282"/>
      <c r="I32" s="285"/>
      <c r="J32" s="284"/>
    </row>
    <row r="33" customFormat="false" ht="12.75" hidden="false" customHeight="false" outlineLevel="0" collapsed="false">
      <c r="C33" s="258" t="s">
        <v>179</v>
      </c>
      <c r="D33" s="277" t="n">
        <v>37622</v>
      </c>
      <c r="E33" s="278" t="n">
        <v>37986</v>
      </c>
      <c r="H33" s="282"/>
      <c r="I33" s="285"/>
      <c r="J33" s="284"/>
    </row>
    <row r="34" customFormat="false" ht="12.75" hidden="false" customHeight="false" outlineLevel="0" collapsed="false">
      <c r="C34" s="258" t="s">
        <v>180</v>
      </c>
      <c r="D34" s="277" t="n">
        <v>37987</v>
      </c>
      <c r="E34" s="278" t="n">
        <v>38352</v>
      </c>
      <c r="H34" s="282"/>
      <c r="I34" s="285"/>
      <c r="J34" s="284"/>
    </row>
    <row r="35" customFormat="false" ht="12.75" hidden="false" customHeight="false" outlineLevel="0" collapsed="false">
      <c r="C35" s="258" t="s">
        <v>181</v>
      </c>
      <c r="D35" s="277" t="n">
        <v>38353</v>
      </c>
      <c r="E35" s="278" t="n">
        <v>40543</v>
      </c>
      <c r="H35" s="282"/>
      <c r="I35" s="285"/>
      <c r="J35" s="284"/>
    </row>
    <row r="36" customFormat="false" ht="12.75" hidden="false" customHeight="false" outlineLevel="0" collapsed="false">
      <c r="C36" s="258" t="s">
        <v>182</v>
      </c>
      <c r="D36" s="277" t="n">
        <v>40544</v>
      </c>
      <c r="E36" s="278" t="n">
        <v>42369</v>
      </c>
      <c r="H36" s="282"/>
      <c r="I36" s="285"/>
      <c r="J36" s="284"/>
    </row>
    <row r="37" customFormat="false" ht="12.75" hidden="false" customHeight="false" outlineLevel="0" collapsed="false">
      <c r="C37" s="268" t="s">
        <v>183</v>
      </c>
      <c r="D37" s="286" t="n">
        <v>42370</v>
      </c>
      <c r="E37" s="287" t="n">
        <v>45657</v>
      </c>
      <c r="H37" s="288"/>
      <c r="I37" s="289"/>
      <c r="J37" s="284"/>
    </row>
  </sheetData>
  <mergeCells count="9">
    <mergeCell ref="D10:J10"/>
    <mergeCell ref="D11:E11"/>
    <mergeCell ref="C15:E15"/>
    <mergeCell ref="H15:I15"/>
    <mergeCell ref="C24:E24"/>
    <mergeCell ref="H24:J24"/>
    <mergeCell ref="H25:H26"/>
    <mergeCell ref="I25:I26"/>
    <mergeCell ref="J25:J2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Q436"/>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14.85"/>
    <col collapsed="false" customWidth="true" hidden="false" outlineLevel="0" max="3" min="3" style="0" width="15.85"/>
    <col collapsed="false" customWidth="true" hidden="false" outlineLevel="0" max="4" min="4" style="0" width="12.14"/>
    <col collapsed="false" customWidth="true" hidden="false" outlineLevel="0" max="5" min="5" style="0" width="10.28"/>
    <col collapsed="false" customWidth="true" hidden="false" outlineLevel="0" max="6" min="6" style="0" width="13.28"/>
    <col collapsed="false" customWidth="true" hidden="false" outlineLevel="0" max="7" min="7" style="0" width="11.56"/>
    <col collapsed="false" customWidth="true" hidden="false" outlineLevel="0" max="8" min="8" style="0" width="15.41"/>
    <col collapsed="false" customWidth="true" hidden="false" outlineLevel="0" max="9" min="9" style="0" width="10.85"/>
    <col collapsed="false" customWidth="true" hidden="false" outlineLevel="0" max="10" min="10" style="0" width="17.42"/>
    <col collapsed="false" customWidth="true" hidden="false" outlineLevel="0" max="11" min="11" style="0" width="10.99"/>
    <col collapsed="false" customWidth="true" hidden="false" outlineLevel="0" max="16" min="12" style="0" width="15.85"/>
    <col collapsed="false" customWidth="true" hidden="false" outlineLevel="0" max="17" min="17" style="0" width="15.41"/>
    <col collapsed="false" customWidth="true" hidden="false" outlineLevel="0" max="18" min="18" style="0" width="10.99"/>
    <col collapsed="false" customWidth="true" hidden="false" outlineLevel="0" max="19" min="19" style="0" width="15.85"/>
    <col collapsed="false" customWidth="true" hidden="false" outlineLevel="0" max="43" min="20" style="0" width="10.99"/>
    <col collapsed="false" customWidth="true" hidden="false" outlineLevel="0" max="44" min="44" style="0" width="14.28"/>
    <col collapsed="false" customWidth="true" hidden="false" outlineLevel="0" max="45" min="45" style="0" width="17.14"/>
    <col collapsed="false" customWidth="true" hidden="false" outlineLevel="0" max="63" min="46" style="0" width="10.99"/>
    <col collapsed="false" customWidth="true" hidden="false" outlineLevel="0" max="65" min="64" style="0" width="11.99"/>
    <col collapsed="false" customWidth="true" hidden="false" outlineLevel="0" max="66" min="66" style="0" width="9.56"/>
    <col collapsed="false" customWidth="true" hidden="false" outlineLevel="0" max="67" min="67" style="0" width="15.99"/>
    <col collapsed="false" customWidth="true" hidden="false" outlineLevel="0" max="80" min="68" style="0" width="9.56"/>
    <col collapsed="false" customWidth="true" hidden="false" outlineLevel="0" max="87" min="87" style="0" width="14.28"/>
    <col collapsed="false" customWidth="true" hidden="false" outlineLevel="0" max="90" min="90" style="0" width="12.56"/>
    <col collapsed="false" customWidth="true" hidden="false" outlineLevel="0" max="91" min="91" style="0" width="14.85"/>
    <col collapsed="false" customWidth="true" hidden="false" outlineLevel="0" max="92" min="92" style="0" width="16.42"/>
    <col collapsed="false" customWidth="true" hidden="false" outlineLevel="0" max="105" min="105" style="0" width="9.41"/>
    <col collapsed="false" customWidth="true" hidden="false" outlineLevel="0" max="109" min="109" style="0" width="13.14"/>
    <col collapsed="false" customWidth="true" hidden="false" outlineLevel="0" max="111" min="111" style="0" width="13.56"/>
    <col collapsed="false" customWidth="true" hidden="false" outlineLevel="0" max="115" min="115" style="0" width="15.85"/>
  </cols>
  <sheetData>
    <row r="1" customFormat="false" ht="12.75" hidden="false" customHeight="false" outlineLevel="0" collapsed="false">
      <c r="B1" s="290" t="s">
        <v>184</v>
      </c>
      <c r="C1" s="291" t="s">
        <v>185</v>
      </c>
      <c r="D1" s="292" t="s">
        <v>186</v>
      </c>
      <c r="E1" s="293" t="s">
        <v>187</v>
      </c>
      <c r="F1" s="292" t="s">
        <v>188</v>
      </c>
      <c r="G1" s="292" t="s">
        <v>189</v>
      </c>
      <c r="H1" s="292" t="s">
        <v>190</v>
      </c>
      <c r="I1" s="292" t="s">
        <v>191</v>
      </c>
      <c r="J1" s="292" t="s">
        <v>192</v>
      </c>
      <c r="K1" s="294" t="s">
        <v>189</v>
      </c>
      <c r="L1" s="295" t="s">
        <v>193</v>
      </c>
      <c r="M1" s="295" t="s">
        <v>194</v>
      </c>
      <c r="N1" s="295" t="s">
        <v>195</v>
      </c>
      <c r="O1" s="295" t="s">
        <v>195</v>
      </c>
      <c r="P1" s="296" t="s">
        <v>196</v>
      </c>
      <c r="Q1" s="296" t="s">
        <v>193</v>
      </c>
      <c r="R1" s="296" t="s">
        <v>197</v>
      </c>
      <c r="S1" s="296" t="s">
        <v>198</v>
      </c>
      <c r="T1" s="296" t="s">
        <v>199</v>
      </c>
      <c r="U1" s="296" t="s">
        <v>200</v>
      </c>
      <c r="V1" s="296" t="s">
        <v>201</v>
      </c>
      <c r="W1" s="296" t="s">
        <v>202</v>
      </c>
      <c r="X1" s="296" t="s">
        <v>199</v>
      </c>
      <c r="Y1" s="296" t="s">
        <v>200</v>
      </c>
      <c r="Z1" s="296" t="s">
        <v>201</v>
      </c>
      <c r="AA1" s="296" t="s">
        <v>202</v>
      </c>
      <c r="AB1" s="296" t="s">
        <v>196</v>
      </c>
      <c r="AC1" s="296" t="s">
        <v>203</v>
      </c>
      <c r="AD1" s="296" t="s">
        <v>196</v>
      </c>
      <c r="AE1" s="296" t="s">
        <v>203</v>
      </c>
      <c r="AF1" s="296" t="s">
        <v>204</v>
      </c>
      <c r="AG1" s="297" t="s">
        <v>205</v>
      </c>
      <c r="AH1" s="298" t="s">
        <v>206</v>
      </c>
      <c r="AI1" s="298" t="s">
        <v>207</v>
      </c>
      <c r="AJ1" s="298" t="s">
        <v>208</v>
      </c>
      <c r="AK1" s="298" t="s">
        <v>209</v>
      </c>
      <c r="AL1" s="298" t="s">
        <v>210</v>
      </c>
      <c r="AM1" s="298" t="s">
        <v>211</v>
      </c>
      <c r="AN1" s="298" t="s">
        <v>212</v>
      </c>
      <c r="AO1" s="299" t="s">
        <v>213</v>
      </c>
      <c r="AP1" s="298" t="s">
        <v>214</v>
      </c>
      <c r="AQ1" s="298" t="s">
        <v>215</v>
      </c>
      <c r="AR1" s="298" t="s">
        <v>216</v>
      </c>
      <c r="AS1" s="298" t="s">
        <v>214</v>
      </c>
      <c r="AT1" s="298" t="s">
        <v>217</v>
      </c>
      <c r="AU1" s="298" t="s">
        <v>206</v>
      </c>
      <c r="AV1" s="298" t="s">
        <v>218</v>
      </c>
      <c r="AW1" s="0" t="s">
        <v>219</v>
      </c>
      <c r="AX1" s="0" t="s">
        <v>188</v>
      </c>
      <c r="AY1" s="0" t="s">
        <v>220</v>
      </c>
      <c r="AZ1" s="298" t="s">
        <v>216</v>
      </c>
      <c r="BA1" s="298" t="s">
        <v>215</v>
      </c>
      <c r="BB1" s="0" t="s">
        <v>221</v>
      </c>
      <c r="BC1" s="0" t="s">
        <v>222</v>
      </c>
      <c r="BE1" s="0" t="s">
        <v>184</v>
      </c>
      <c r="BF1" s="0" t="s">
        <v>185</v>
      </c>
      <c r="BG1" s="0" t="s">
        <v>186</v>
      </c>
      <c r="BH1" s="0" t="s">
        <v>187</v>
      </c>
      <c r="BI1" s="0" t="s">
        <v>188</v>
      </c>
      <c r="BJ1" s="0" t="s">
        <v>189</v>
      </c>
      <c r="BK1" s="0" t="s">
        <v>190</v>
      </c>
      <c r="BL1" s="0" t="s">
        <v>191</v>
      </c>
      <c r="BM1" s="0" t="s">
        <v>192</v>
      </c>
      <c r="BN1" s="0" t="s">
        <v>189</v>
      </c>
      <c r="BO1" s="0" t="s">
        <v>193</v>
      </c>
      <c r="BP1" s="0" t="s">
        <v>194</v>
      </c>
      <c r="BQ1" s="0" t="s">
        <v>195</v>
      </c>
      <c r="BR1" s="0" t="s">
        <v>195</v>
      </c>
      <c r="BS1" s="0" t="s">
        <v>196</v>
      </c>
      <c r="BU1" s="0" t="s">
        <v>206</v>
      </c>
      <c r="CC1" s="0" t="s">
        <v>184</v>
      </c>
      <c r="CD1" s="0" t="s">
        <v>185</v>
      </c>
      <c r="CE1" s="0" t="s">
        <v>186</v>
      </c>
      <c r="CF1" s="0" t="s">
        <v>187</v>
      </c>
      <c r="CG1" s="0" t="s">
        <v>188</v>
      </c>
      <c r="CH1" s="0" t="s">
        <v>189</v>
      </c>
      <c r="CI1" s="0" t="s">
        <v>190</v>
      </c>
      <c r="CJ1" s="0" t="s">
        <v>191</v>
      </c>
      <c r="CK1" s="0" t="s">
        <v>192</v>
      </c>
      <c r="CL1" s="0" t="s">
        <v>189</v>
      </c>
      <c r="CM1" s="0" t="s">
        <v>193</v>
      </c>
      <c r="CN1" s="0" t="s">
        <v>194</v>
      </c>
      <c r="CO1" s="0" t="s">
        <v>195</v>
      </c>
      <c r="CP1" s="0" t="s">
        <v>195</v>
      </c>
      <c r="CQ1" s="0" t="s">
        <v>196</v>
      </c>
      <c r="CR1" s="0" t="s">
        <v>206</v>
      </c>
      <c r="CS1" s="0" t="s">
        <v>212</v>
      </c>
      <c r="CT1" s="0" t="s">
        <v>213</v>
      </c>
      <c r="CU1" s="0" t="s">
        <v>214</v>
      </c>
      <c r="CV1" s="0" t="s">
        <v>217</v>
      </c>
      <c r="DA1" s="0" t="s">
        <v>184</v>
      </c>
      <c r="DB1" s="0" t="s">
        <v>185</v>
      </c>
      <c r="DC1" s="0" t="s">
        <v>186</v>
      </c>
      <c r="DD1" s="0" t="s">
        <v>187</v>
      </c>
      <c r="DE1" s="0" t="s">
        <v>188</v>
      </c>
      <c r="DF1" s="0" t="s">
        <v>189</v>
      </c>
      <c r="DG1" s="0" t="s">
        <v>190</v>
      </c>
      <c r="DH1" s="0" t="s">
        <v>191</v>
      </c>
      <c r="DI1" s="0" t="s">
        <v>192</v>
      </c>
      <c r="DJ1" s="0" t="s">
        <v>189</v>
      </c>
      <c r="DK1" s="0" t="s">
        <v>193</v>
      </c>
      <c r="DL1" s="0" t="s">
        <v>194</v>
      </c>
      <c r="DM1" s="0" t="s">
        <v>195</v>
      </c>
      <c r="DN1" s="0" t="s">
        <v>195</v>
      </c>
      <c r="DO1" s="0" t="s">
        <v>196</v>
      </c>
      <c r="DQ1" s="0" t="s">
        <v>206</v>
      </c>
    </row>
    <row r="2" customFormat="false" ht="12.75" hidden="false" customHeight="false" outlineLevel="0" collapsed="false">
      <c r="B2" s="292" t="s">
        <v>222</v>
      </c>
      <c r="C2" s="291" t="s">
        <v>223</v>
      </c>
      <c r="D2" s="292" t="s">
        <v>220</v>
      </c>
      <c r="E2" s="293" t="s">
        <v>220</v>
      </c>
      <c r="F2" s="292" t="s">
        <v>224</v>
      </c>
      <c r="G2" s="292" t="s">
        <v>225</v>
      </c>
      <c r="H2" s="292" t="s">
        <v>189</v>
      </c>
      <c r="I2" s="292" t="s">
        <v>226</v>
      </c>
      <c r="J2" s="292" t="s">
        <v>227</v>
      </c>
      <c r="K2" s="300" t="s">
        <v>191</v>
      </c>
      <c r="L2" s="301" t="s">
        <v>223</v>
      </c>
      <c r="M2" s="301" t="s">
        <v>223</v>
      </c>
      <c r="N2" s="301" t="s">
        <v>228</v>
      </c>
      <c r="O2" s="301" t="s">
        <v>19</v>
      </c>
      <c r="P2" s="296" t="s">
        <v>229</v>
      </c>
      <c r="Q2" s="302" t="s">
        <v>194</v>
      </c>
      <c r="R2" s="302" t="s">
        <v>230</v>
      </c>
      <c r="S2" s="302" t="s">
        <v>223</v>
      </c>
      <c r="T2" s="302" t="s">
        <v>228</v>
      </c>
      <c r="U2" s="302" t="s">
        <v>228</v>
      </c>
      <c r="V2" s="302" t="s">
        <v>228</v>
      </c>
      <c r="W2" s="302" t="s">
        <v>228</v>
      </c>
      <c r="X2" s="296" t="s">
        <v>19</v>
      </c>
      <c r="Y2" s="296" t="s">
        <v>19</v>
      </c>
      <c r="Z2" s="296" t="s">
        <v>19</v>
      </c>
      <c r="AA2" s="296" t="s">
        <v>19</v>
      </c>
      <c r="AB2" s="296" t="s">
        <v>231</v>
      </c>
      <c r="AC2" s="296" t="s">
        <v>231</v>
      </c>
      <c r="AD2" s="296" t="s">
        <v>232</v>
      </c>
      <c r="AE2" s="296" t="s">
        <v>232</v>
      </c>
      <c r="AF2" s="296" t="s">
        <v>233</v>
      </c>
      <c r="AG2" s="297" t="s">
        <v>234</v>
      </c>
      <c r="AH2" s="303" t="s">
        <v>235</v>
      </c>
      <c r="AI2" s="298" t="s">
        <v>236</v>
      </c>
      <c r="AJ2" s="298" t="s">
        <v>194</v>
      </c>
      <c r="AK2" s="298" t="s">
        <v>209</v>
      </c>
      <c r="AL2" s="298" t="s">
        <v>191</v>
      </c>
      <c r="AM2" s="298" t="s">
        <v>217</v>
      </c>
      <c r="AN2" s="298" t="s">
        <v>184</v>
      </c>
      <c r="AO2" s="299" t="s">
        <v>222</v>
      </c>
      <c r="AP2" s="298" t="s">
        <v>215</v>
      </c>
      <c r="AQ2" s="298" t="s">
        <v>217</v>
      </c>
      <c r="AR2" s="298" t="s">
        <v>217</v>
      </c>
      <c r="AS2" s="298" t="s">
        <v>212</v>
      </c>
      <c r="AT2" s="304" t="s">
        <v>237</v>
      </c>
      <c r="AU2" s="303" t="s">
        <v>217</v>
      </c>
      <c r="AV2" s="303" t="s">
        <v>220</v>
      </c>
      <c r="AW2" s="303" t="s">
        <v>220</v>
      </c>
      <c r="AX2" s="0" t="s">
        <v>220</v>
      </c>
      <c r="AY2" s="305" t="s">
        <v>222</v>
      </c>
      <c r="AZ2" s="298" t="s">
        <v>238</v>
      </c>
      <c r="BA2" s="0" t="s">
        <v>238</v>
      </c>
      <c r="BB2" s="0" t="s">
        <v>239</v>
      </c>
      <c r="BC2" s="0" t="s">
        <v>240</v>
      </c>
      <c r="BE2" s="0" t="s">
        <v>222</v>
      </c>
      <c r="BF2" s="0" t="s">
        <v>223</v>
      </c>
      <c r="BG2" s="0" t="s">
        <v>220</v>
      </c>
      <c r="BH2" s="0" t="s">
        <v>220</v>
      </c>
      <c r="BI2" s="0" t="s">
        <v>224</v>
      </c>
      <c r="BJ2" s="0" t="s">
        <v>225</v>
      </c>
      <c r="BK2" s="0" t="s">
        <v>189</v>
      </c>
      <c r="BL2" s="0" t="s">
        <v>226</v>
      </c>
      <c r="BM2" s="0" t="s">
        <v>227</v>
      </c>
      <c r="BN2" s="0" t="s">
        <v>191</v>
      </c>
      <c r="BO2" s="0" t="s">
        <v>223</v>
      </c>
      <c r="BP2" s="0" t="s">
        <v>223</v>
      </c>
      <c r="BQ2" s="0" t="s">
        <v>228</v>
      </c>
      <c r="BR2" s="0" t="s">
        <v>19</v>
      </c>
      <c r="BS2" s="0" t="s">
        <v>229</v>
      </c>
      <c r="BU2" s="0" t="s">
        <v>235</v>
      </c>
      <c r="CC2" s="0" t="s">
        <v>222</v>
      </c>
      <c r="CD2" s="0" t="s">
        <v>223</v>
      </c>
      <c r="CE2" s="0" t="s">
        <v>220</v>
      </c>
      <c r="CF2" s="0" t="s">
        <v>220</v>
      </c>
      <c r="CG2" s="0" t="s">
        <v>224</v>
      </c>
      <c r="CH2" s="0" t="s">
        <v>225</v>
      </c>
      <c r="CI2" s="0" t="s">
        <v>189</v>
      </c>
      <c r="CJ2" s="0" t="s">
        <v>226</v>
      </c>
      <c r="CK2" s="0" t="s">
        <v>227</v>
      </c>
      <c r="CL2" s="0" t="s">
        <v>191</v>
      </c>
      <c r="CM2" s="0" t="s">
        <v>223</v>
      </c>
      <c r="CN2" s="0" t="s">
        <v>223</v>
      </c>
      <c r="CO2" s="0" t="s">
        <v>228</v>
      </c>
      <c r="CP2" s="0" t="s">
        <v>19</v>
      </c>
      <c r="CQ2" s="0" t="s">
        <v>229</v>
      </c>
      <c r="CR2" s="0" t="s">
        <v>235</v>
      </c>
      <c r="CS2" s="0" t="s">
        <v>241</v>
      </c>
      <c r="CT2" s="0" t="s">
        <v>222</v>
      </c>
      <c r="CU2" s="0" t="s">
        <v>215</v>
      </c>
      <c r="CV2" s="0" t="s">
        <v>237</v>
      </c>
      <c r="DA2" s="0" t="s">
        <v>222</v>
      </c>
      <c r="DB2" s="0" t="s">
        <v>223</v>
      </c>
      <c r="DC2" s="0" t="s">
        <v>220</v>
      </c>
      <c r="DD2" s="0" t="s">
        <v>220</v>
      </c>
      <c r="DE2" s="0" t="s">
        <v>224</v>
      </c>
      <c r="DF2" s="0" t="s">
        <v>225</v>
      </c>
      <c r="DG2" s="0" t="s">
        <v>189</v>
      </c>
      <c r="DH2" s="0" t="s">
        <v>226</v>
      </c>
      <c r="DI2" s="0" t="s">
        <v>227</v>
      </c>
      <c r="DJ2" s="0" t="s">
        <v>191</v>
      </c>
      <c r="DK2" s="0" t="s">
        <v>223</v>
      </c>
      <c r="DL2" s="0" t="s">
        <v>223</v>
      </c>
      <c r="DM2" s="0" t="s">
        <v>228</v>
      </c>
      <c r="DN2" s="0" t="s">
        <v>19</v>
      </c>
      <c r="DO2" s="0" t="s">
        <v>229</v>
      </c>
      <c r="DQ2" s="0" t="s">
        <v>235</v>
      </c>
    </row>
    <row r="3" customFormat="false" ht="12.75" hidden="false" customHeight="false" outlineLevel="0" collapsed="false">
      <c r="A3" s="306" t="n">
        <v>36465</v>
      </c>
      <c r="B3" s="0" t="n">
        <v>0.945</v>
      </c>
      <c r="C3" s="0" t="n">
        <v>0.89</v>
      </c>
      <c r="D3" s="0" t="n">
        <v>0.89</v>
      </c>
      <c r="E3" s="0" t="n">
        <v>0.89</v>
      </c>
      <c r="F3" s="0" t="n">
        <v>0.977</v>
      </c>
      <c r="G3" s="0" t="n">
        <v>0.48</v>
      </c>
      <c r="H3" s="0" t="n">
        <v>0.45</v>
      </c>
      <c r="I3" s="0" t="n">
        <v>0.895</v>
      </c>
      <c r="J3" s="0" t="n">
        <v>0.485</v>
      </c>
      <c r="K3" s="0" t="n">
        <v>0.475</v>
      </c>
      <c r="L3" s="0" t="n">
        <v>0.79</v>
      </c>
      <c r="M3" s="0" t="n">
        <v>0.8225</v>
      </c>
      <c r="N3" s="0" t="n">
        <v>0.85</v>
      </c>
      <c r="O3" s="0" t="n">
        <v>0.9025</v>
      </c>
      <c r="P3" s="0" t="n">
        <v>0.85</v>
      </c>
      <c r="Q3" s="0" t="n">
        <v>0.79</v>
      </c>
      <c r="R3" s="0" t="n">
        <v>0.79</v>
      </c>
      <c r="S3" s="0" t="n">
        <v>0.79</v>
      </c>
      <c r="T3" s="0" t="n">
        <v>0.85</v>
      </c>
      <c r="U3" s="0" t="n">
        <v>0.85</v>
      </c>
      <c r="V3" s="0" t="n">
        <v>0.85</v>
      </c>
      <c r="W3" s="0" t="n">
        <v>0.85</v>
      </c>
      <c r="X3" s="0" t="n">
        <v>0.9025</v>
      </c>
      <c r="Y3" s="0" t="n">
        <v>0.9025</v>
      </c>
      <c r="Z3" s="0" t="n">
        <v>0.9025</v>
      </c>
      <c r="AA3" s="0" t="n">
        <v>0.9025</v>
      </c>
      <c r="AB3" s="0" t="n">
        <v>0.85</v>
      </c>
      <c r="AC3" s="0" t="n">
        <v>0.85</v>
      </c>
      <c r="AD3" s="0" t="n">
        <v>0.9025</v>
      </c>
      <c r="AE3" s="0" t="n">
        <v>0.9025</v>
      </c>
      <c r="AF3" s="0" t="n">
        <v>0.85</v>
      </c>
      <c r="AG3" s="307" t="n">
        <v>0.99</v>
      </c>
      <c r="AH3" s="0" t="n">
        <v>0.89</v>
      </c>
      <c r="AI3" s="0" t="n">
        <v>0.89</v>
      </c>
      <c r="AJ3" s="0" t="n">
        <v>0.85</v>
      </c>
      <c r="AK3" s="0" t="n">
        <v>1</v>
      </c>
      <c r="AL3" s="0" t="n">
        <v>0.475</v>
      </c>
      <c r="AM3" s="0" t="n">
        <v>1</v>
      </c>
      <c r="AN3" s="304" t="n">
        <v>1</v>
      </c>
      <c r="AO3" s="304" t="n">
        <v>1</v>
      </c>
      <c r="AP3" s="304" t="n">
        <v>1</v>
      </c>
      <c r="AQ3" s="0" t="n">
        <v>1</v>
      </c>
      <c r="AR3" s="0" t="n">
        <v>0.89</v>
      </c>
      <c r="AS3" s="0" t="n">
        <v>0.977</v>
      </c>
      <c r="AT3" s="304" t="n">
        <v>1</v>
      </c>
      <c r="AU3" s="0" t="n">
        <v>0.89</v>
      </c>
      <c r="AV3" s="0" t="n">
        <v>0.89</v>
      </c>
      <c r="AW3" s="0" t="n">
        <v>0.89</v>
      </c>
      <c r="AX3" s="0" t="n">
        <v>0.89</v>
      </c>
      <c r="AY3" s="0" t="n">
        <v>0.89</v>
      </c>
      <c r="AZ3" s="0" t="n">
        <v>0.89</v>
      </c>
      <c r="BA3" s="0" t="n">
        <v>0.89</v>
      </c>
      <c r="BB3" s="0" t="n">
        <v>0.64</v>
      </c>
      <c r="BC3" s="308" t="n">
        <v>1</v>
      </c>
      <c r="BE3" s="0" t="n">
        <v>1</v>
      </c>
      <c r="BF3" s="0" t="n">
        <v>1</v>
      </c>
      <c r="BG3" s="0" t="n">
        <v>1</v>
      </c>
      <c r="BH3" s="0" t="n">
        <v>1</v>
      </c>
      <c r="BI3" s="0" t="n">
        <v>1</v>
      </c>
      <c r="BJ3" s="0" t="n">
        <v>1</v>
      </c>
      <c r="BK3" s="0" t="n">
        <v>1</v>
      </c>
      <c r="BL3" s="0" t="n">
        <v>1</v>
      </c>
      <c r="BM3" s="0" t="n">
        <v>1</v>
      </c>
      <c r="BN3" s="0" t="n">
        <v>1</v>
      </c>
      <c r="BO3" s="0" t="n">
        <v>1</v>
      </c>
      <c r="BP3" s="0" t="n">
        <v>1</v>
      </c>
      <c r="BQ3" s="0" t="n">
        <v>1</v>
      </c>
      <c r="BR3" s="0" t="n">
        <v>1</v>
      </c>
      <c r="BS3" s="0" t="n">
        <v>1</v>
      </c>
      <c r="BU3" s="0" t="n">
        <v>1</v>
      </c>
      <c r="CC3" s="0" t="n">
        <v>0.945</v>
      </c>
      <c r="CD3" s="0" t="n">
        <v>0.89</v>
      </c>
      <c r="CE3" s="0" t="n">
        <v>0.89</v>
      </c>
      <c r="CF3" s="0" t="n">
        <v>0.92</v>
      </c>
      <c r="CG3" s="0" t="n">
        <v>0.999</v>
      </c>
      <c r="CH3" s="0" t="n">
        <v>0.48</v>
      </c>
      <c r="CI3" s="0" t="n">
        <v>0.45</v>
      </c>
      <c r="CJ3" s="0" t="n">
        <v>0.895</v>
      </c>
      <c r="CK3" s="0" t="n">
        <v>0.485</v>
      </c>
      <c r="CL3" s="0" t="n">
        <v>0.475</v>
      </c>
      <c r="CM3" s="0" t="n">
        <v>0.79</v>
      </c>
      <c r="CN3" s="0" t="n">
        <v>0.8225</v>
      </c>
      <c r="CO3" s="0" t="n">
        <v>0.85</v>
      </c>
      <c r="CP3" s="0" t="n">
        <v>0.9025</v>
      </c>
      <c r="CQ3" s="0" t="n">
        <v>0.82</v>
      </c>
      <c r="CR3" s="0" t="n">
        <v>0.89</v>
      </c>
      <c r="CS3" s="0" t="n">
        <v>1</v>
      </c>
      <c r="CT3" s="0" t="n">
        <v>1</v>
      </c>
      <c r="CU3" s="0" t="n">
        <v>1</v>
      </c>
      <c r="DA3" s="309"/>
      <c r="DB3" s="309"/>
      <c r="DC3" s="309"/>
      <c r="DD3" s="309"/>
      <c r="DE3" s="309"/>
      <c r="DF3" s="309"/>
      <c r="DG3" s="309"/>
      <c r="DH3" s="309"/>
      <c r="DI3" s="309"/>
      <c r="DJ3" s="309"/>
      <c r="DK3" s="309"/>
      <c r="DL3" s="309"/>
      <c r="DM3" s="309"/>
      <c r="DN3" s="309"/>
      <c r="DO3" s="309"/>
      <c r="DQ3" s="309"/>
    </row>
    <row r="4" customFormat="false" ht="12.75" hidden="false" customHeight="false" outlineLevel="0" collapsed="false">
      <c r="A4" s="306" t="n">
        <v>36495</v>
      </c>
      <c r="B4" s="0" t="n">
        <v>0.935</v>
      </c>
      <c r="C4" s="0" t="n">
        <v>0.87</v>
      </c>
      <c r="D4" s="0" t="n">
        <v>0.87</v>
      </c>
      <c r="E4" s="0" t="n">
        <v>0.87</v>
      </c>
      <c r="F4" s="0" t="n">
        <v>0.977</v>
      </c>
      <c r="G4" s="0" t="n">
        <v>0.51</v>
      </c>
      <c r="H4" s="0" t="n">
        <v>0.47</v>
      </c>
      <c r="I4" s="0" t="n">
        <v>0.865</v>
      </c>
      <c r="J4" s="0" t="n">
        <v>0.49</v>
      </c>
      <c r="K4" s="0" t="n">
        <v>0.475</v>
      </c>
      <c r="L4" s="0" t="n">
        <v>0.59</v>
      </c>
      <c r="M4" s="0" t="n">
        <v>0.6225</v>
      </c>
      <c r="N4" s="0" t="n">
        <v>0.69</v>
      </c>
      <c r="O4" s="0" t="n">
        <v>0.8925</v>
      </c>
      <c r="P4" s="0" t="n">
        <v>0.69</v>
      </c>
      <c r="Q4" s="0" t="n">
        <v>0.59</v>
      </c>
      <c r="R4" s="0" t="n">
        <v>0.59</v>
      </c>
      <c r="S4" s="0" t="n">
        <v>0.59</v>
      </c>
      <c r="T4" s="0" t="n">
        <v>0.69</v>
      </c>
      <c r="U4" s="0" t="n">
        <v>0.69</v>
      </c>
      <c r="V4" s="0" t="n">
        <v>0.69</v>
      </c>
      <c r="W4" s="0" t="n">
        <v>0.69</v>
      </c>
      <c r="X4" s="0" t="n">
        <v>0.8925</v>
      </c>
      <c r="Y4" s="0" t="n">
        <v>0.8925</v>
      </c>
      <c r="Z4" s="0" t="n">
        <v>0.8925</v>
      </c>
      <c r="AA4" s="0" t="n">
        <v>0.8925</v>
      </c>
      <c r="AB4" s="0" t="n">
        <v>0.69</v>
      </c>
      <c r="AC4" s="0" t="n">
        <v>0.69</v>
      </c>
      <c r="AD4" s="0" t="n">
        <v>0.8925</v>
      </c>
      <c r="AE4" s="0" t="n">
        <v>0.8925</v>
      </c>
      <c r="AF4" s="0" t="n">
        <v>0.69</v>
      </c>
      <c r="AG4" s="307" t="n">
        <v>0.98</v>
      </c>
      <c r="AH4" s="0" t="n">
        <v>0.89</v>
      </c>
      <c r="AI4" s="0" t="n">
        <v>0.89</v>
      </c>
      <c r="AJ4" s="0" t="n">
        <v>0.69</v>
      </c>
      <c r="AK4" s="0" t="n">
        <v>1</v>
      </c>
      <c r="AL4" s="0" t="n">
        <v>0.475</v>
      </c>
      <c r="AM4" s="0" t="n">
        <v>1</v>
      </c>
      <c r="AN4" s="304" t="n">
        <v>1</v>
      </c>
      <c r="AO4" s="304" t="n">
        <v>1</v>
      </c>
      <c r="AP4" s="304" t="n">
        <v>1</v>
      </c>
      <c r="AQ4" s="0" t="n">
        <v>1</v>
      </c>
      <c r="AR4" s="0" t="n">
        <v>0.89</v>
      </c>
      <c r="AS4" s="0" t="n">
        <v>0.977</v>
      </c>
      <c r="AT4" s="304" t="n">
        <v>1</v>
      </c>
      <c r="AU4" s="0" t="n">
        <v>0.89</v>
      </c>
      <c r="AV4" s="0" t="n">
        <v>0.87</v>
      </c>
      <c r="AW4" s="0" t="n">
        <v>0.87</v>
      </c>
      <c r="AX4" s="0" t="n">
        <v>0.87</v>
      </c>
      <c r="AY4" s="0" t="n">
        <v>0.89</v>
      </c>
      <c r="AZ4" s="0" t="n">
        <v>0.89</v>
      </c>
      <c r="BA4" s="0" t="n">
        <v>0.87</v>
      </c>
      <c r="BB4" s="0" t="n">
        <v>0.64</v>
      </c>
      <c r="BC4" s="0" t="n">
        <f aca="false">BC3</f>
        <v>1</v>
      </c>
      <c r="BE4" s="0" t="n">
        <v>1</v>
      </c>
      <c r="BF4" s="0" t="n">
        <v>1</v>
      </c>
      <c r="BG4" s="0" t="n">
        <v>1</v>
      </c>
      <c r="BH4" s="0" t="n">
        <v>1</v>
      </c>
      <c r="BI4" s="0" t="n">
        <v>1</v>
      </c>
      <c r="BJ4" s="0" t="n">
        <v>1</v>
      </c>
      <c r="BK4" s="0" t="n">
        <v>1</v>
      </c>
      <c r="BL4" s="0" t="n">
        <v>1</v>
      </c>
      <c r="BM4" s="0" t="n">
        <v>1</v>
      </c>
      <c r="BN4" s="0" t="n">
        <v>1</v>
      </c>
      <c r="BO4" s="0" t="n">
        <v>1</v>
      </c>
      <c r="BP4" s="0" t="n">
        <v>1</v>
      </c>
      <c r="BQ4" s="0" t="n">
        <v>1</v>
      </c>
      <c r="BR4" s="0" t="n">
        <v>1</v>
      </c>
      <c r="BS4" s="0" t="n">
        <v>1</v>
      </c>
      <c r="BT4" s="309"/>
      <c r="BU4" s="0" t="n">
        <v>1</v>
      </c>
      <c r="BV4" s="309"/>
      <c r="BW4" s="309"/>
      <c r="BX4" s="309"/>
      <c r="BY4" s="309"/>
      <c r="BZ4" s="309"/>
      <c r="CA4" s="309"/>
      <c r="CB4" s="309"/>
      <c r="CC4" s="0" t="n">
        <v>0.935</v>
      </c>
      <c r="CD4" s="0" t="n">
        <v>0.87</v>
      </c>
      <c r="CE4" s="0" t="n">
        <v>0.87</v>
      </c>
      <c r="CF4" s="0" t="n">
        <v>0.91</v>
      </c>
      <c r="CG4" s="0" t="n">
        <v>0.999</v>
      </c>
      <c r="CH4" s="0" t="n">
        <v>0.51</v>
      </c>
      <c r="CI4" s="0" t="n">
        <v>0.47</v>
      </c>
      <c r="CJ4" s="0" t="n">
        <v>0.865</v>
      </c>
      <c r="CK4" s="0" t="n">
        <v>0.49</v>
      </c>
      <c r="CL4" s="0" t="n">
        <v>0.475</v>
      </c>
      <c r="CM4" s="0" t="n">
        <v>0.59</v>
      </c>
      <c r="CN4" s="0" t="n">
        <v>0.6225</v>
      </c>
      <c r="CO4" s="0" t="n">
        <v>0.69</v>
      </c>
      <c r="CP4" s="0" t="n">
        <v>0.8925</v>
      </c>
      <c r="CQ4" s="0" t="n">
        <v>0.715</v>
      </c>
      <c r="CR4" s="0" t="n">
        <v>0.89</v>
      </c>
      <c r="CS4" s="0" t="n">
        <v>1</v>
      </c>
      <c r="CT4" s="0" t="n">
        <v>1</v>
      </c>
      <c r="CU4" s="0" t="n">
        <v>1</v>
      </c>
      <c r="DA4" s="309"/>
      <c r="DB4" s="309"/>
      <c r="DC4" s="309"/>
      <c r="DD4" s="309"/>
      <c r="DE4" s="309"/>
      <c r="DF4" s="309"/>
      <c r="DG4" s="309"/>
      <c r="DH4" s="309"/>
      <c r="DI4" s="309"/>
      <c r="DJ4" s="309"/>
      <c r="DK4" s="309"/>
      <c r="DL4" s="309"/>
      <c r="DM4" s="309"/>
      <c r="DN4" s="309"/>
      <c r="DO4" s="309"/>
      <c r="DQ4" s="309"/>
    </row>
    <row r="5" customFormat="false" ht="12.75" hidden="false" customHeight="false" outlineLevel="0" collapsed="false">
      <c r="A5" s="306" t="n">
        <v>36526</v>
      </c>
      <c r="B5" s="0" t="n">
        <v>0.895</v>
      </c>
      <c r="C5" s="0" t="n">
        <v>0.86</v>
      </c>
      <c r="D5" s="0" t="n">
        <v>0.87</v>
      </c>
      <c r="E5" s="0" t="n">
        <v>0.87</v>
      </c>
      <c r="F5" s="0" t="n">
        <v>0.977</v>
      </c>
      <c r="G5" s="0" t="n">
        <v>0.58</v>
      </c>
      <c r="H5" s="0" t="n">
        <v>0.44</v>
      </c>
      <c r="I5" s="0" t="n">
        <v>0.795</v>
      </c>
      <c r="J5" s="0" t="n">
        <v>0.49</v>
      </c>
      <c r="K5" s="0" t="n">
        <v>0.505</v>
      </c>
      <c r="L5" s="0" t="n">
        <v>0.605</v>
      </c>
      <c r="M5" s="0" t="n">
        <v>0.6375</v>
      </c>
      <c r="N5" s="0" t="n">
        <v>0.69</v>
      </c>
      <c r="O5" s="0" t="n">
        <v>0.88</v>
      </c>
      <c r="P5" s="0" t="n">
        <v>0.69</v>
      </c>
      <c r="Q5" s="0" t="n">
        <v>0.605</v>
      </c>
      <c r="R5" s="0" t="n">
        <v>0.605</v>
      </c>
      <c r="S5" s="0" t="n">
        <v>0.605</v>
      </c>
      <c r="T5" s="0" t="n">
        <v>0.69</v>
      </c>
      <c r="U5" s="0" t="n">
        <v>0.69</v>
      </c>
      <c r="V5" s="0" t="n">
        <v>0.69</v>
      </c>
      <c r="W5" s="0" t="n">
        <v>0.69</v>
      </c>
      <c r="X5" s="0" t="n">
        <v>0.88</v>
      </c>
      <c r="Y5" s="0" t="n">
        <v>0.88</v>
      </c>
      <c r="Z5" s="0" t="n">
        <v>0.88</v>
      </c>
      <c r="AA5" s="0" t="n">
        <v>0.88</v>
      </c>
      <c r="AB5" s="0" t="n">
        <v>0.69</v>
      </c>
      <c r="AC5" s="0" t="n">
        <v>0.69</v>
      </c>
      <c r="AD5" s="0" t="n">
        <v>0.88</v>
      </c>
      <c r="AE5" s="0" t="n">
        <v>0.88</v>
      </c>
      <c r="AF5" s="0" t="n">
        <v>0.69</v>
      </c>
      <c r="AG5" s="307" t="n">
        <v>0.98</v>
      </c>
      <c r="AH5" s="0" t="n">
        <v>0.89</v>
      </c>
      <c r="AI5" s="0" t="n">
        <v>0.89</v>
      </c>
      <c r="AJ5" s="0" t="n">
        <v>0.69</v>
      </c>
      <c r="AK5" s="0" t="n">
        <v>1</v>
      </c>
      <c r="AL5" s="0" t="n">
        <v>0.505</v>
      </c>
      <c r="AM5" s="0" t="n">
        <v>0.87</v>
      </c>
      <c r="AN5" s="304" t="n">
        <v>0.985</v>
      </c>
      <c r="AO5" s="304" t="n">
        <v>0.96</v>
      </c>
      <c r="AP5" s="304" t="n">
        <v>0.99</v>
      </c>
      <c r="AQ5" s="0" t="n">
        <v>0.87</v>
      </c>
      <c r="AR5" s="0" t="n">
        <v>0.89</v>
      </c>
      <c r="AS5" s="0" t="n">
        <v>0.977</v>
      </c>
      <c r="AT5" s="304" t="n">
        <v>0.925</v>
      </c>
      <c r="AU5" s="0" t="n">
        <v>0.89</v>
      </c>
      <c r="AV5" s="0" t="n">
        <v>0.87</v>
      </c>
      <c r="AW5" s="0" t="n">
        <v>0.87</v>
      </c>
      <c r="AX5" s="0" t="n">
        <v>0.87</v>
      </c>
      <c r="AY5" s="0" t="n">
        <v>0.89</v>
      </c>
      <c r="AZ5" s="0" t="n">
        <v>0.89</v>
      </c>
      <c r="BA5" s="0" t="n">
        <v>0.87</v>
      </c>
      <c r="BB5" s="0" t="n">
        <v>0.64</v>
      </c>
      <c r="BC5" s="0" t="n">
        <f aca="false">BC4</f>
        <v>1</v>
      </c>
      <c r="BE5" s="0" t="n">
        <v>1</v>
      </c>
      <c r="BF5" s="0" t="n">
        <v>1</v>
      </c>
      <c r="BG5" s="0" t="n">
        <v>1</v>
      </c>
      <c r="BH5" s="0" t="n">
        <v>1</v>
      </c>
      <c r="BI5" s="0" t="n">
        <v>1</v>
      </c>
      <c r="BJ5" s="0" t="n">
        <v>1</v>
      </c>
      <c r="BK5" s="0" t="n">
        <v>1</v>
      </c>
      <c r="BL5" s="0" t="n">
        <v>1</v>
      </c>
      <c r="BM5" s="0" t="n">
        <v>1</v>
      </c>
      <c r="BN5" s="0" t="n">
        <v>1</v>
      </c>
      <c r="BO5" s="0" t="n">
        <v>1</v>
      </c>
      <c r="BP5" s="0" t="n">
        <v>1</v>
      </c>
      <c r="BQ5" s="0" t="n">
        <v>1</v>
      </c>
      <c r="BR5" s="0" t="n">
        <v>1</v>
      </c>
      <c r="BS5" s="0" t="n">
        <v>1</v>
      </c>
      <c r="BT5" s="309"/>
      <c r="BU5" s="0" t="n">
        <v>1</v>
      </c>
      <c r="BV5" s="309"/>
      <c r="BW5" s="309"/>
      <c r="BX5" s="309"/>
      <c r="BY5" s="309"/>
      <c r="BZ5" s="309"/>
      <c r="CA5" s="309"/>
      <c r="CB5" s="309"/>
      <c r="CC5" s="0" t="n">
        <v>0.895</v>
      </c>
      <c r="CD5" s="0" t="n">
        <v>0.86</v>
      </c>
      <c r="CE5" s="0" t="n">
        <v>0.87</v>
      </c>
      <c r="CF5" s="0" t="n">
        <v>0.92</v>
      </c>
      <c r="CG5" s="0" t="n">
        <v>0.999</v>
      </c>
      <c r="CH5" s="0" t="n">
        <v>0.58</v>
      </c>
      <c r="CI5" s="0" t="n">
        <v>0.44</v>
      </c>
      <c r="CJ5" s="0" t="n">
        <v>0.795</v>
      </c>
      <c r="CK5" s="0" t="n">
        <v>0.49</v>
      </c>
      <c r="CL5" s="0" t="n">
        <v>0.505</v>
      </c>
      <c r="CM5" s="0" t="n">
        <v>0.605</v>
      </c>
      <c r="CN5" s="0" t="n">
        <v>0.6375</v>
      </c>
      <c r="CO5" s="0" t="n">
        <v>0.69</v>
      </c>
      <c r="CP5" s="0" t="n">
        <v>0.88</v>
      </c>
      <c r="CQ5" s="0" t="n">
        <v>0.64</v>
      </c>
      <c r="CR5" s="0" t="n">
        <v>0.89</v>
      </c>
      <c r="CS5" s="0" t="n">
        <v>0.985</v>
      </c>
      <c r="CT5" s="0" t="n">
        <v>0.96</v>
      </c>
      <c r="CU5" s="0" t="n">
        <v>0.99</v>
      </c>
      <c r="CV5" s="0" t="n">
        <v>0.925</v>
      </c>
      <c r="DA5" s="309"/>
      <c r="DB5" s="309"/>
      <c r="DC5" s="309"/>
      <c r="DD5" s="309"/>
      <c r="DE5" s="309"/>
      <c r="DF5" s="309"/>
      <c r="DG5" s="309"/>
      <c r="DH5" s="309"/>
      <c r="DI5" s="309"/>
      <c r="DJ5" s="309"/>
      <c r="DK5" s="309"/>
      <c r="DL5" s="309"/>
      <c r="DM5" s="309"/>
      <c r="DN5" s="309"/>
      <c r="DO5" s="309"/>
      <c r="DQ5" s="309"/>
    </row>
    <row r="6" customFormat="false" ht="12.75" hidden="false" customHeight="false" outlineLevel="0" collapsed="false">
      <c r="A6" s="306" t="n">
        <v>36557</v>
      </c>
      <c r="B6" s="0" t="n">
        <v>0.865</v>
      </c>
      <c r="C6" s="0" t="n">
        <v>0.86</v>
      </c>
      <c r="D6" s="0" t="n">
        <v>0.89</v>
      </c>
      <c r="E6" s="0" t="n">
        <v>0.89</v>
      </c>
      <c r="F6" s="0" t="n">
        <v>0.977</v>
      </c>
      <c r="G6" s="0" t="n">
        <v>0.58</v>
      </c>
      <c r="H6" s="0" t="n">
        <v>0.44</v>
      </c>
      <c r="I6" s="0" t="n">
        <v>0.835</v>
      </c>
      <c r="J6" s="0" t="n">
        <v>0.595</v>
      </c>
      <c r="K6" s="0" t="n">
        <v>0.505</v>
      </c>
      <c r="L6" s="0" t="n">
        <v>0.635</v>
      </c>
      <c r="M6" s="0" t="n">
        <v>0.6675</v>
      </c>
      <c r="N6" s="0" t="n">
        <v>0.71</v>
      </c>
      <c r="O6" s="0" t="n">
        <v>0.8775</v>
      </c>
      <c r="P6" s="0" t="n">
        <v>0.71</v>
      </c>
      <c r="Q6" s="0" t="n">
        <v>0.635</v>
      </c>
      <c r="R6" s="0" t="n">
        <v>0.635</v>
      </c>
      <c r="S6" s="0" t="n">
        <v>0.635</v>
      </c>
      <c r="T6" s="0" t="n">
        <v>0.71</v>
      </c>
      <c r="U6" s="0" t="n">
        <v>0.71</v>
      </c>
      <c r="V6" s="0" t="n">
        <v>0.71</v>
      </c>
      <c r="W6" s="0" t="n">
        <v>0.71</v>
      </c>
      <c r="X6" s="0" t="n">
        <v>0.8775</v>
      </c>
      <c r="Y6" s="0" t="n">
        <v>0.8775</v>
      </c>
      <c r="Z6" s="0" t="n">
        <v>0.8775</v>
      </c>
      <c r="AA6" s="0" t="n">
        <v>0.8775</v>
      </c>
      <c r="AB6" s="0" t="n">
        <v>0.71</v>
      </c>
      <c r="AC6" s="0" t="n">
        <v>0.71</v>
      </c>
      <c r="AD6" s="0" t="n">
        <v>0.8775</v>
      </c>
      <c r="AE6" s="0" t="n">
        <v>0.8775</v>
      </c>
      <c r="AF6" s="0" t="n">
        <v>0.71</v>
      </c>
      <c r="AG6" s="307" t="n">
        <v>0.98</v>
      </c>
      <c r="AH6" s="0" t="n">
        <v>0.9612</v>
      </c>
      <c r="AI6" s="0" t="n">
        <v>0.9612</v>
      </c>
      <c r="AJ6" s="0" t="n">
        <v>0.71</v>
      </c>
      <c r="AK6" s="0" t="n">
        <v>1</v>
      </c>
      <c r="AL6" s="0" t="n">
        <v>0.505</v>
      </c>
      <c r="AM6" s="0" t="n">
        <v>0.89</v>
      </c>
      <c r="AN6" s="304" t="n">
        <v>0.985</v>
      </c>
      <c r="AO6" s="304" t="n">
        <v>0.97</v>
      </c>
      <c r="AP6" s="304" t="n">
        <v>0.99</v>
      </c>
      <c r="AQ6" s="0" t="n">
        <v>0.89</v>
      </c>
      <c r="AR6" s="0" t="n">
        <v>0.9612</v>
      </c>
      <c r="AS6" s="0" t="n">
        <v>0.977</v>
      </c>
      <c r="AT6" s="304" t="n">
        <v>0.93</v>
      </c>
      <c r="AU6" s="0" t="n">
        <v>0.9612</v>
      </c>
      <c r="AV6" s="0" t="n">
        <v>0.89</v>
      </c>
      <c r="AW6" s="0" t="n">
        <v>0.89</v>
      </c>
      <c r="AX6" s="0" t="n">
        <v>0.89</v>
      </c>
      <c r="AY6" s="0" t="n">
        <v>0.9612</v>
      </c>
      <c r="AZ6" s="0" t="n">
        <v>0.9612</v>
      </c>
      <c r="BA6" s="0" t="n">
        <v>0.89</v>
      </c>
      <c r="BB6" s="0" t="n">
        <v>0.64</v>
      </c>
      <c r="BC6" s="0" t="n">
        <f aca="false">BC5</f>
        <v>1</v>
      </c>
      <c r="BE6" s="0" t="n">
        <v>1</v>
      </c>
      <c r="BF6" s="0" t="n">
        <v>1</v>
      </c>
      <c r="BG6" s="0" t="n">
        <v>1</v>
      </c>
      <c r="BH6" s="0" t="n">
        <v>1</v>
      </c>
      <c r="BI6" s="0" t="n">
        <v>1</v>
      </c>
      <c r="BJ6" s="0" t="n">
        <v>1</v>
      </c>
      <c r="BK6" s="0" t="n">
        <v>1</v>
      </c>
      <c r="BL6" s="0" t="n">
        <v>1</v>
      </c>
      <c r="BM6" s="0" t="n">
        <v>1</v>
      </c>
      <c r="BN6" s="0" t="n">
        <v>1</v>
      </c>
      <c r="BO6" s="0" t="n">
        <v>1</v>
      </c>
      <c r="BP6" s="0" t="n">
        <v>1</v>
      </c>
      <c r="BQ6" s="0" t="n">
        <v>1</v>
      </c>
      <c r="BR6" s="0" t="n">
        <v>1</v>
      </c>
      <c r="BS6" s="0" t="n">
        <v>1</v>
      </c>
      <c r="BT6" s="309"/>
      <c r="BU6" s="0" t="n">
        <v>1.08</v>
      </c>
      <c r="BV6" s="309"/>
      <c r="BW6" s="309"/>
      <c r="BX6" s="309"/>
      <c r="BY6" s="309"/>
      <c r="BZ6" s="309"/>
      <c r="CA6" s="309"/>
      <c r="CB6" s="309"/>
      <c r="CC6" s="0" t="n">
        <v>0.865</v>
      </c>
      <c r="CD6" s="0" t="n">
        <v>0.86</v>
      </c>
      <c r="CE6" s="0" t="n">
        <v>0.89</v>
      </c>
      <c r="CF6" s="0" t="n">
        <v>0.935</v>
      </c>
      <c r="CG6" s="0" t="n">
        <v>0.99895</v>
      </c>
      <c r="CH6" s="0" t="n">
        <v>0.58</v>
      </c>
      <c r="CI6" s="0" t="n">
        <v>0.44</v>
      </c>
      <c r="CJ6" s="0" t="n">
        <v>0.835</v>
      </c>
      <c r="CK6" s="0" t="n">
        <v>0.595</v>
      </c>
      <c r="CL6" s="0" t="n">
        <v>0.505</v>
      </c>
      <c r="CM6" s="0" t="n">
        <v>0.635</v>
      </c>
      <c r="CN6" s="0" t="n">
        <v>0.6675</v>
      </c>
      <c r="CO6" s="0" t="n">
        <v>0.71</v>
      </c>
      <c r="CP6" s="0" t="n">
        <v>0.8775</v>
      </c>
      <c r="CQ6" s="0" t="n">
        <v>0.67</v>
      </c>
      <c r="CR6" s="0" t="n">
        <v>0.89</v>
      </c>
      <c r="CS6" s="0" t="n">
        <v>0.985</v>
      </c>
      <c r="CT6" s="0" t="n">
        <v>0.97</v>
      </c>
      <c r="CU6" s="0" t="n">
        <v>0.99</v>
      </c>
      <c r="CV6" s="0" t="n">
        <v>0.93</v>
      </c>
      <c r="DA6" s="309"/>
      <c r="DB6" s="309"/>
      <c r="DC6" s="309"/>
      <c r="DD6" s="309"/>
      <c r="DE6" s="309"/>
      <c r="DF6" s="309"/>
      <c r="DG6" s="309"/>
      <c r="DH6" s="309"/>
      <c r="DI6" s="309"/>
      <c r="DJ6" s="309"/>
      <c r="DK6" s="309"/>
      <c r="DL6" s="309"/>
      <c r="DM6" s="309"/>
      <c r="DN6" s="309"/>
      <c r="DO6" s="309"/>
      <c r="DQ6" s="309" t="n">
        <v>0.08</v>
      </c>
    </row>
    <row r="7" customFormat="false" ht="12.75" hidden="false" customHeight="false" outlineLevel="0" collapsed="false">
      <c r="A7" s="306" t="n">
        <v>36586</v>
      </c>
      <c r="B7" s="0" t="n">
        <v>0.91863</v>
      </c>
      <c r="C7" s="0" t="n">
        <v>0.9167</v>
      </c>
      <c r="D7" s="0" t="n">
        <v>0.981435</v>
      </c>
      <c r="E7" s="0" t="n">
        <v>0.981435</v>
      </c>
      <c r="F7" s="0" t="n">
        <v>0.977</v>
      </c>
      <c r="G7" s="0" t="n">
        <v>0.9875</v>
      </c>
      <c r="H7" s="0" t="n">
        <v>0.968</v>
      </c>
      <c r="I7" s="0" t="n">
        <v>0.865</v>
      </c>
      <c r="J7" s="0" t="n">
        <v>0.9849375</v>
      </c>
      <c r="K7" s="0" t="n">
        <v>0.985</v>
      </c>
      <c r="L7" s="0" t="n">
        <v>0.9875</v>
      </c>
      <c r="M7" s="0" t="n">
        <v>0.9875</v>
      </c>
      <c r="N7" s="0" t="n">
        <v>0.98</v>
      </c>
      <c r="O7" s="0" t="n">
        <v>0.936</v>
      </c>
      <c r="P7" s="0" t="n">
        <v>0.98</v>
      </c>
      <c r="Q7" s="0" t="n">
        <v>0.9875</v>
      </c>
      <c r="R7" s="0" t="n">
        <v>0.9875</v>
      </c>
      <c r="S7" s="0" t="n">
        <v>0.9875</v>
      </c>
      <c r="T7" s="0" t="n">
        <v>0.98</v>
      </c>
      <c r="U7" s="0" t="n">
        <v>0.98</v>
      </c>
      <c r="V7" s="0" t="n">
        <v>0.98</v>
      </c>
      <c r="W7" s="0" t="n">
        <v>0.98</v>
      </c>
      <c r="X7" s="0" t="n">
        <v>0.936</v>
      </c>
      <c r="Y7" s="0" t="n">
        <v>0.936</v>
      </c>
      <c r="Z7" s="0" t="n">
        <v>0.936</v>
      </c>
      <c r="AA7" s="0" t="n">
        <v>0.936</v>
      </c>
      <c r="AB7" s="0" t="n">
        <v>0.98</v>
      </c>
      <c r="AC7" s="0" t="n">
        <v>0.98</v>
      </c>
      <c r="AD7" s="0" t="n">
        <v>0.936</v>
      </c>
      <c r="AE7" s="0" t="n">
        <v>0.936</v>
      </c>
      <c r="AF7" s="0" t="n">
        <v>0.98</v>
      </c>
      <c r="AG7" s="0" t="n">
        <v>0.99</v>
      </c>
      <c r="AH7" s="0" t="n">
        <v>0.962535</v>
      </c>
      <c r="AI7" s="0" t="n">
        <v>0.962535</v>
      </c>
      <c r="AJ7" s="0" t="n">
        <v>0.98</v>
      </c>
      <c r="AK7" s="0" t="n">
        <v>1</v>
      </c>
      <c r="AL7" s="0" t="n">
        <v>0.985</v>
      </c>
      <c r="AM7" s="0" t="n">
        <v>0.981435</v>
      </c>
      <c r="AN7" s="304" t="n">
        <v>0.985</v>
      </c>
      <c r="AO7" s="304" t="n">
        <v>0.97</v>
      </c>
      <c r="AP7" s="304" t="n">
        <v>0.99</v>
      </c>
      <c r="AQ7" s="310" t="n">
        <v>0.981435</v>
      </c>
      <c r="AR7" s="0" t="n">
        <v>0.962535</v>
      </c>
      <c r="AS7" s="0" t="n">
        <v>0.977</v>
      </c>
      <c r="AT7" s="304" t="n">
        <v>0.945</v>
      </c>
      <c r="AU7" s="0" t="n">
        <v>0.962535</v>
      </c>
      <c r="AV7" s="0" t="n">
        <v>0.981435</v>
      </c>
      <c r="AW7" s="0" t="n">
        <v>0.981435</v>
      </c>
      <c r="AX7" s="0" t="n">
        <v>0.981435</v>
      </c>
      <c r="AY7" s="0" t="n">
        <v>0.962535</v>
      </c>
      <c r="AZ7" s="0" t="n">
        <v>0.962535</v>
      </c>
      <c r="BA7" s="0" t="n">
        <v>0.981435</v>
      </c>
      <c r="BB7" s="0" t="n">
        <v>0.64</v>
      </c>
      <c r="BC7" s="0" t="n">
        <f aca="false">BC6</f>
        <v>1</v>
      </c>
      <c r="BE7" s="0" t="n">
        <v>1.062</v>
      </c>
      <c r="BF7" s="0" t="n">
        <v>1.03</v>
      </c>
      <c r="BG7" s="0" t="n">
        <v>1.0785</v>
      </c>
      <c r="BH7" s="0" t="n">
        <v>1.005</v>
      </c>
      <c r="BI7" s="0" t="n">
        <v>1</v>
      </c>
      <c r="BJ7" s="0" t="n">
        <v>1.85</v>
      </c>
      <c r="BK7" s="0" t="n">
        <v>2.2</v>
      </c>
      <c r="BL7" s="0" t="n">
        <v>1</v>
      </c>
      <c r="BM7" s="0" t="n">
        <v>1.2875</v>
      </c>
      <c r="BN7" s="0" t="n">
        <v>1.98</v>
      </c>
      <c r="BO7" s="0" t="n">
        <v>1.46</v>
      </c>
      <c r="BP7" s="0" t="n">
        <v>1.46</v>
      </c>
      <c r="BQ7" s="0" t="n">
        <v>1.225</v>
      </c>
      <c r="BR7" s="0" t="n">
        <v>1.04</v>
      </c>
      <c r="BS7" s="0" t="n">
        <v>1.38</v>
      </c>
      <c r="BT7" s="309"/>
      <c r="BU7" s="0" t="n">
        <v>1.0815</v>
      </c>
      <c r="BV7" s="309"/>
      <c r="BW7" s="309"/>
      <c r="BX7" s="309"/>
      <c r="BY7" s="309"/>
      <c r="BZ7" s="309"/>
      <c r="CA7" s="309"/>
      <c r="CB7" s="309"/>
      <c r="CC7" s="0" t="n">
        <v>0.865</v>
      </c>
      <c r="CD7" s="0" t="n">
        <v>0.89</v>
      </c>
      <c r="CE7" s="0" t="n">
        <v>0.91</v>
      </c>
      <c r="CF7" s="0" t="n">
        <v>0.935</v>
      </c>
      <c r="CG7" s="0" t="n">
        <v>0.99895</v>
      </c>
      <c r="CH7" s="0" t="n">
        <v>0.54</v>
      </c>
      <c r="CI7" s="0" t="n">
        <v>0.44</v>
      </c>
      <c r="CJ7" s="0" t="n">
        <v>0.865</v>
      </c>
      <c r="CK7" s="0" t="n">
        <v>0.765</v>
      </c>
      <c r="CL7" s="0" t="n">
        <v>0.515</v>
      </c>
      <c r="CM7" s="0" t="n">
        <v>0.785</v>
      </c>
      <c r="CN7" s="0" t="n">
        <v>0.8175</v>
      </c>
      <c r="CO7" s="0" t="n">
        <v>0.8</v>
      </c>
      <c r="CP7" s="0" t="n">
        <v>0.9</v>
      </c>
      <c r="CQ7" s="0" t="n">
        <v>0.83</v>
      </c>
      <c r="CR7" s="0" t="n">
        <v>0.89</v>
      </c>
      <c r="CS7" s="0" t="n">
        <v>0.985</v>
      </c>
      <c r="CT7" s="0" t="n">
        <v>0.97</v>
      </c>
      <c r="CU7" s="0" t="n">
        <v>0.99</v>
      </c>
      <c r="CV7" s="0" t="n">
        <v>0.945</v>
      </c>
      <c r="DA7" s="309" t="n">
        <v>0.062</v>
      </c>
      <c r="DB7" s="309" t="n">
        <v>0.03</v>
      </c>
      <c r="DC7" s="309" t="n">
        <v>0.0785</v>
      </c>
      <c r="DD7" s="309" t="n">
        <v>0.005</v>
      </c>
      <c r="DE7" s="309" t="n">
        <v>0</v>
      </c>
      <c r="DF7" s="309" t="n">
        <v>0.85</v>
      </c>
      <c r="DG7" s="309" t="n">
        <v>1.2</v>
      </c>
      <c r="DH7" s="309" t="n">
        <v>0</v>
      </c>
      <c r="DI7" s="309" t="n">
        <v>0.2875</v>
      </c>
      <c r="DJ7" s="309" t="n">
        <v>0.98</v>
      </c>
      <c r="DK7" s="309" t="n">
        <v>0.46</v>
      </c>
      <c r="DL7" s="309" t="n">
        <v>0.46</v>
      </c>
      <c r="DM7" s="309" t="n">
        <v>0.225</v>
      </c>
      <c r="DN7" s="309" t="n">
        <v>0.04</v>
      </c>
      <c r="DO7" s="309" t="n">
        <v>0.38</v>
      </c>
      <c r="DQ7" s="309" t="n">
        <v>0.0015</v>
      </c>
    </row>
    <row r="8" customFormat="false" ht="12.75" hidden="false" customHeight="false" outlineLevel="0" collapsed="false">
      <c r="A8" s="306" t="n">
        <v>36617</v>
      </c>
      <c r="B8" s="0" t="n">
        <v>0.9509375</v>
      </c>
      <c r="C8" s="0" t="n">
        <v>0.954</v>
      </c>
      <c r="D8" s="0" t="n">
        <v>0.98189</v>
      </c>
      <c r="E8" s="0" t="n">
        <v>0.98189</v>
      </c>
      <c r="F8" s="0" t="n">
        <v>0.977</v>
      </c>
      <c r="G8" s="0" t="n">
        <v>0.88992</v>
      </c>
      <c r="H8" s="0" t="n">
        <v>0.9040377</v>
      </c>
      <c r="I8" s="0" t="n">
        <v>0.92661875</v>
      </c>
      <c r="J8" s="0" t="n">
        <v>0.972138</v>
      </c>
      <c r="K8" s="0" t="n">
        <v>0.985</v>
      </c>
      <c r="L8" s="0" t="n">
        <v>0.9875</v>
      </c>
      <c r="M8" s="0" t="n">
        <v>0.9875</v>
      </c>
      <c r="N8" s="0" t="n">
        <v>0.98</v>
      </c>
      <c r="O8" s="0" t="n">
        <v>0.9404745</v>
      </c>
      <c r="P8" s="0" t="n">
        <v>0.98</v>
      </c>
      <c r="Q8" s="0" t="n">
        <v>0.9875</v>
      </c>
      <c r="R8" s="0" t="n">
        <v>0.9875</v>
      </c>
      <c r="S8" s="0" t="n">
        <v>0.9875</v>
      </c>
      <c r="T8" s="0" t="n">
        <v>0.98</v>
      </c>
      <c r="U8" s="0" t="n">
        <v>0.98</v>
      </c>
      <c r="V8" s="0" t="n">
        <v>0.98</v>
      </c>
      <c r="W8" s="0" t="n">
        <v>0.98</v>
      </c>
      <c r="X8" s="0" t="n">
        <v>0.9404745</v>
      </c>
      <c r="Y8" s="0" t="n">
        <v>0.9404745</v>
      </c>
      <c r="Z8" s="0" t="n">
        <v>0.9404745</v>
      </c>
      <c r="AA8" s="0" t="n">
        <v>0.9404745</v>
      </c>
      <c r="AB8" s="0" t="n">
        <v>0.98</v>
      </c>
      <c r="AC8" s="0" t="n">
        <v>0.98</v>
      </c>
      <c r="AD8" s="0" t="n">
        <v>0.9404745</v>
      </c>
      <c r="AE8" s="0" t="n">
        <v>0.9404745</v>
      </c>
      <c r="AF8" s="0" t="n">
        <v>0.98</v>
      </c>
      <c r="AG8" s="0" t="n">
        <v>0.99</v>
      </c>
      <c r="AH8" s="0" t="n">
        <v>0.963781</v>
      </c>
      <c r="AI8" s="0" t="n">
        <v>0.963781</v>
      </c>
      <c r="AJ8" s="0" t="n">
        <v>0.98</v>
      </c>
      <c r="AK8" s="0" t="n">
        <v>1</v>
      </c>
      <c r="AL8" s="0" t="n">
        <v>0.985</v>
      </c>
      <c r="AM8" s="0" t="n">
        <v>0.98189</v>
      </c>
      <c r="AN8" s="304" t="n">
        <v>0.985</v>
      </c>
      <c r="AO8" s="304" t="n">
        <v>0.99</v>
      </c>
      <c r="AP8" s="304" t="n">
        <v>0.99</v>
      </c>
      <c r="AQ8" s="0" t="n">
        <v>0.98189</v>
      </c>
      <c r="AR8" s="0" t="n">
        <v>0.963781</v>
      </c>
      <c r="AS8" s="0" t="n">
        <v>0.977</v>
      </c>
      <c r="AT8" s="304" t="n">
        <v>0.97</v>
      </c>
      <c r="AU8" s="0" t="n">
        <v>0.963781</v>
      </c>
      <c r="AV8" s="0" t="n">
        <v>0.98189</v>
      </c>
      <c r="AW8" s="0" t="n">
        <v>0.98189</v>
      </c>
      <c r="AX8" s="0" t="n">
        <v>0.98189</v>
      </c>
      <c r="AY8" s="0" t="n">
        <v>0.963781</v>
      </c>
      <c r="AZ8" s="0" t="n">
        <v>0.963781</v>
      </c>
      <c r="BA8" s="0" t="n">
        <v>0.98189</v>
      </c>
      <c r="BB8" s="0" t="n">
        <v>0.64</v>
      </c>
      <c r="BC8" s="0" t="n">
        <f aca="false">BC7</f>
        <v>1</v>
      </c>
      <c r="BE8" s="0" t="n">
        <v>1.0625</v>
      </c>
      <c r="BF8" s="0" t="n">
        <v>1.06</v>
      </c>
      <c r="BG8" s="0" t="n">
        <v>1.079</v>
      </c>
      <c r="BH8" s="0" t="n">
        <v>1.0051</v>
      </c>
      <c r="BI8" s="0" t="n">
        <v>1</v>
      </c>
      <c r="BJ8" s="0" t="n">
        <v>1.854</v>
      </c>
      <c r="BK8" s="0" t="n">
        <v>2.20497</v>
      </c>
      <c r="BL8" s="0" t="n">
        <v>1.00175</v>
      </c>
      <c r="BM8" s="0" t="n">
        <v>1.2876</v>
      </c>
      <c r="BN8" s="0" t="n">
        <v>1.9815</v>
      </c>
      <c r="BO8" s="0" t="n">
        <v>1.4615</v>
      </c>
      <c r="BP8" s="0" t="n">
        <v>1.4615</v>
      </c>
      <c r="BQ8" s="0" t="n">
        <v>1.2265</v>
      </c>
      <c r="BR8" s="0" t="n">
        <v>1.0415</v>
      </c>
      <c r="BS8" s="0" t="n">
        <v>1.3815</v>
      </c>
      <c r="BT8" s="309"/>
      <c r="BU8" s="0" t="n">
        <v>1.0829</v>
      </c>
      <c r="BV8" s="309"/>
      <c r="BW8" s="309"/>
      <c r="BX8" s="309"/>
      <c r="BY8" s="309"/>
      <c r="BZ8" s="309"/>
      <c r="CA8" s="309"/>
      <c r="CB8" s="309"/>
      <c r="CC8" s="0" t="n">
        <v>0.895</v>
      </c>
      <c r="CD8" s="0" t="n">
        <v>0.9</v>
      </c>
      <c r="CE8" s="0" t="n">
        <v>0.91</v>
      </c>
      <c r="CF8" s="0" t="n">
        <v>0.96</v>
      </c>
      <c r="CG8" s="0" t="n">
        <v>0.99895</v>
      </c>
      <c r="CH8" s="0" t="n">
        <v>0.48</v>
      </c>
      <c r="CI8" s="0" t="n">
        <v>0.41</v>
      </c>
      <c r="CJ8" s="0" t="n">
        <v>0.925</v>
      </c>
      <c r="CK8" s="0" t="n">
        <v>0.755</v>
      </c>
      <c r="CL8" s="0" t="n">
        <v>0.575</v>
      </c>
      <c r="CM8" s="0" t="n">
        <v>0.895</v>
      </c>
      <c r="CN8" s="0" t="n">
        <v>0.9275</v>
      </c>
      <c r="CO8" s="0" t="n">
        <v>0.85</v>
      </c>
      <c r="CP8" s="0" t="n">
        <v>0.903</v>
      </c>
      <c r="CQ8" s="0" t="n">
        <v>0.92</v>
      </c>
      <c r="CR8" s="0" t="n">
        <v>0.89</v>
      </c>
      <c r="CS8" s="0" t="n">
        <v>0.985</v>
      </c>
      <c r="CT8" s="0" t="n">
        <v>0.99</v>
      </c>
      <c r="CU8" s="0" t="n">
        <v>0.99</v>
      </c>
      <c r="CV8" s="0" t="n">
        <v>0.97</v>
      </c>
      <c r="DA8" s="309" t="n">
        <v>0.0005</v>
      </c>
      <c r="DB8" s="309" t="n">
        <v>0.03</v>
      </c>
      <c r="DC8" s="309" t="n">
        <v>0.0005</v>
      </c>
      <c r="DD8" s="309" t="n">
        <v>0.0001</v>
      </c>
      <c r="DE8" s="309" t="n">
        <v>0</v>
      </c>
      <c r="DF8" s="309" t="n">
        <v>0.004</v>
      </c>
      <c r="DG8" s="309" t="n">
        <v>0.00497</v>
      </c>
      <c r="DH8" s="309" t="n">
        <v>0.00175</v>
      </c>
      <c r="DI8" s="309" t="n">
        <v>0.0001</v>
      </c>
      <c r="DJ8" s="309" t="n">
        <v>0.0015</v>
      </c>
      <c r="DK8" s="309" t="n">
        <v>0.0015</v>
      </c>
      <c r="DL8" s="309" t="n">
        <v>0.0015</v>
      </c>
      <c r="DM8" s="309" t="n">
        <v>0.0015</v>
      </c>
      <c r="DN8" s="309" t="n">
        <v>0.0015</v>
      </c>
      <c r="DO8" s="309" t="n">
        <v>0.0015</v>
      </c>
      <c r="DQ8" s="309" t="n">
        <v>0.0014</v>
      </c>
    </row>
    <row r="9" customFormat="false" ht="12.75" hidden="false" customHeight="false" outlineLevel="0" collapsed="false">
      <c r="A9" s="306" t="n">
        <v>36647</v>
      </c>
      <c r="B9" s="0" t="n">
        <v>0.988</v>
      </c>
      <c r="C9" s="0" t="n">
        <v>0.9828</v>
      </c>
      <c r="D9" s="0" t="n">
        <v>0.97155</v>
      </c>
      <c r="E9" s="0" t="n">
        <v>0.97155</v>
      </c>
      <c r="F9" s="0" t="n">
        <v>0.977</v>
      </c>
      <c r="G9" s="0" t="n">
        <v>0.631686</v>
      </c>
      <c r="H9" s="0" t="n">
        <v>0.9059852</v>
      </c>
      <c r="I9" s="0" t="n">
        <v>0.9282375</v>
      </c>
      <c r="J9" s="0" t="n">
        <v>0.8434435</v>
      </c>
      <c r="K9" s="0" t="n">
        <v>0.985</v>
      </c>
      <c r="L9" s="0" t="n">
        <v>0.9875</v>
      </c>
      <c r="M9" s="0" t="n">
        <v>0.9875</v>
      </c>
      <c r="N9" s="0" t="n">
        <v>0.98</v>
      </c>
      <c r="O9" s="0" t="n">
        <v>0.93861</v>
      </c>
      <c r="P9" s="0" t="n">
        <v>0.98</v>
      </c>
      <c r="Q9" s="0" t="n">
        <v>0.9875</v>
      </c>
      <c r="R9" s="0" t="n">
        <v>0.9875</v>
      </c>
      <c r="S9" s="0" t="n">
        <v>0.9875</v>
      </c>
      <c r="T9" s="0" t="n">
        <v>0.98</v>
      </c>
      <c r="U9" s="0" t="n">
        <v>0.98</v>
      </c>
      <c r="V9" s="0" t="n">
        <v>0.98</v>
      </c>
      <c r="W9" s="0" t="n">
        <v>0.98</v>
      </c>
      <c r="X9" s="0" t="n">
        <v>0.93861</v>
      </c>
      <c r="Y9" s="0" t="n">
        <v>0.93861</v>
      </c>
      <c r="Z9" s="0" t="n">
        <v>0.93861</v>
      </c>
      <c r="AA9" s="0" t="n">
        <v>0.93861</v>
      </c>
      <c r="AB9" s="0" t="n">
        <v>0.98</v>
      </c>
      <c r="AC9" s="0" t="n">
        <v>0.98</v>
      </c>
      <c r="AD9" s="0" t="n">
        <v>0.93861</v>
      </c>
      <c r="AE9" s="0" t="n">
        <v>0.93861</v>
      </c>
      <c r="AF9" s="0" t="n">
        <v>0.98</v>
      </c>
      <c r="AG9" s="0" t="n">
        <v>0.99</v>
      </c>
      <c r="AH9" s="0" t="n">
        <v>0.96494245</v>
      </c>
      <c r="AI9" s="0" t="n">
        <v>0.96494245</v>
      </c>
      <c r="AJ9" s="0" t="n">
        <v>0.98</v>
      </c>
      <c r="AK9" s="0" t="n">
        <v>1</v>
      </c>
      <c r="AL9" s="0" t="n">
        <v>0.985</v>
      </c>
      <c r="AM9" s="0" t="n">
        <v>0.97155</v>
      </c>
      <c r="AN9" s="304" t="n">
        <v>0.985</v>
      </c>
      <c r="AO9" s="304" t="n">
        <v>0.99</v>
      </c>
      <c r="AP9" s="304" t="n">
        <v>0.99</v>
      </c>
      <c r="AQ9" s="0" t="n">
        <v>0.97155</v>
      </c>
      <c r="AR9" s="0" t="n">
        <v>0.96494245</v>
      </c>
      <c r="AS9" s="0" t="n">
        <v>0.977</v>
      </c>
      <c r="AT9" s="304" t="n">
        <v>0.97</v>
      </c>
      <c r="AU9" s="0" t="n">
        <v>0.96494245</v>
      </c>
      <c r="AV9" s="0" t="n">
        <v>0.97155</v>
      </c>
      <c r="AW9" s="0" t="n">
        <v>0.97155</v>
      </c>
      <c r="AX9" s="0" t="n">
        <v>0.97155</v>
      </c>
      <c r="AY9" s="0" t="n">
        <v>0.96494245</v>
      </c>
      <c r="AZ9" s="0" t="n">
        <v>0.96494245</v>
      </c>
      <c r="BA9" s="0" t="n">
        <v>0.97155</v>
      </c>
      <c r="BB9" s="0" t="n">
        <v>0.64</v>
      </c>
      <c r="BC9" s="0" t="n">
        <f aca="false">BC8</f>
        <v>1</v>
      </c>
      <c r="BE9" s="0" t="n">
        <v>1.06299</v>
      </c>
      <c r="BF9" s="0" t="n">
        <v>1.08</v>
      </c>
      <c r="BG9" s="0" t="n">
        <v>1.0795</v>
      </c>
      <c r="BH9" s="0" t="n">
        <v>1.0052</v>
      </c>
      <c r="BI9" s="0" t="n">
        <v>1</v>
      </c>
      <c r="BJ9" s="0" t="n">
        <v>1.8579</v>
      </c>
      <c r="BK9" s="0" t="n">
        <v>2.20972</v>
      </c>
      <c r="BL9" s="0" t="n">
        <v>1.0035</v>
      </c>
      <c r="BM9" s="0" t="n">
        <v>1.2877</v>
      </c>
      <c r="BN9" s="0" t="n">
        <v>1.983</v>
      </c>
      <c r="BO9" s="0" t="n">
        <v>1.4629</v>
      </c>
      <c r="BP9" s="0" t="n">
        <v>1.4629</v>
      </c>
      <c r="BQ9" s="0" t="n">
        <v>1.2279</v>
      </c>
      <c r="BR9" s="0" t="n">
        <v>1.0429</v>
      </c>
      <c r="BS9" s="0" t="n">
        <v>1.3829</v>
      </c>
      <c r="BT9" s="309"/>
      <c r="BU9" s="0" t="n">
        <v>1.084205</v>
      </c>
      <c r="BV9" s="309"/>
      <c r="BW9" s="309"/>
      <c r="BX9" s="309"/>
      <c r="BY9" s="309"/>
      <c r="BZ9" s="309"/>
      <c r="CA9" s="309"/>
      <c r="CB9" s="309"/>
      <c r="CC9" s="0" t="n">
        <v>0.965</v>
      </c>
      <c r="CD9" s="0" t="n">
        <v>0.91</v>
      </c>
      <c r="CE9" s="0" t="n">
        <v>0.9</v>
      </c>
      <c r="CF9" s="0" t="n">
        <v>0.97</v>
      </c>
      <c r="CG9" s="0" t="n">
        <v>0.99895</v>
      </c>
      <c r="CH9" s="0" t="n">
        <v>0.34</v>
      </c>
      <c r="CI9" s="0" t="n">
        <v>0.41</v>
      </c>
      <c r="CJ9" s="0" t="n">
        <v>0.925</v>
      </c>
      <c r="CK9" s="0" t="n">
        <v>0.655</v>
      </c>
      <c r="CL9" s="0" t="n">
        <v>0.625</v>
      </c>
      <c r="CM9" s="0" t="n">
        <v>0.9175</v>
      </c>
      <c r="CN9" s="0" t="n">
        <v>0.95</v>
      </c>
      <c r="CO9" s="0" t="n">
        <v>0.88</v>
      </c>
      <c r="CP9" s="0" t="n">
        <v>0.9</v>
      </c>
      <c r="CQ9" s="0" t="n">
        <v>0.935</v>
      </c>
      <c r="CR9" s="0" t="n">
        <v>0.89</v>
      </c>
      <c r="CS9" s="0" t="n">
        <v>0.985</v>
      </c>
      <c r="CT9" s="0" t="n">
        <v>0.99</v>
      </c>
      <c r="CU9" s="0" t="n">
        <v>0.99</v>
      </c>
      <c r="CV9" s="0" t="n">
        <v>0.97</v>
      </c>
      <c r="DA9" s="309" t="n">
        <v>0.00049</v>
      </c>
      <c r="DB9" s="309" t="n">
        <v>0.02</v>
      </c>
      <c r="DC9" s="309" t="n">
        <v>0.0005</v>
      </c>
      <c r="DD9" s="309" t="n">
        <v>0.0001</v>
      </c>
      <c r="DE9" s="309" t="n">
        <v>0</v>
      </c>
      <c r="DF9" s="309" t="n">
        <v>0.0039</v>
      </c>
      <c r="DG9" s="309" t="n">
        <v>0.00475</v>
      </c>
      <c r="DH9" s="309" t="n">
        <v>0.00175</v>
      </c>
      <c r="DI9" s="309" t="n">
        <v>0.0001</v>
      </c>
      <c r="DJ9" s="309" t="n">
        <v>0.0015</v>
      </c>
      <c r="DK9" s="309" t="n">
        <v>0.0014</v>
      </c>
      <c r="DL9" s="309" t="n">
        <v>0.0014</v>
      </c>
      <c r="DM9" s="309" t="n">
        <v>0.0014</v>
      </c>
      <c r="DN9" s="309" t="n">
        <v>0.0014</v>
      </c>
      <c r="DO9" s="309" t="n">
        <v>0.0014</v>
      </c>
      <c r="DQ9" s="309" t="n">
        <v>0.001305</v>
      </c>
    </row>
    <row r="10" customFormat="false" ht="12.75" hidden="false" customHeight="false" outlineLevel="0" collapsed="false">
      <c r="A10" s="306" t="n">
        <v>36678</v>
      </c>
      <c r="B10" s="0" t="n">
        <v>0.988</v>
      </c>
      <c r="C10" s="0" t="n">
        <v>0.988</v>
      </c>
      <c r="D10" s="0" t="n">
        <v>0.972</v>
      </c>
      <c r="E10" s="0" t="n">
        <v>0.972</v>
      </c>
      <c r="F10" s="0" t="n">
        <v>0.977</v>
      </c>
      <c r="G10" s="0" t="n">
        <v>0.632978</v>
      </c>
      <c r="H10" s="0" t="n">
        <v>0.9875</v>
      </c>
      <c r="I10" s="0" t="n">
        <v>0.92985625</v>
      </c>
      <c r="J10" s="0" t="n">
        <v>0.727607</v>
      </c>
      <c r="K10" s="0" t="n">
        <v>0.985</v>
      </c>
      <c r="L10" s="0" t="n">
        <v>0.9875</v>
      </c>
      <c r="M10" s="0" t="n">
        <v>0.9875</v>
      </c>
      <c r="N10" s="0" t="n">
        <v>0.98</v>
      </c>
      <c r="O10" s="0" t="n">
        <v>0.9423950125</v>
      </c>
      <c r="P10" s="0" t="n">
        <v>0.98</v>
      </c>
      <c r="Q10" s="0" t="n">
        <v>0.9875</v>
      </c>
      <c r="R10" s="0" t="n">
        <v>0.9875</v>
      </c>
      <c r="S10" s="0" t="n">
        <v>0.9875</v>
      </c>
      <c r="T10" s="0" t="n">
        <v>0.98</v>
      </c>
      <c r="U10" s="0" t="n">
        <v>0.98</v>
      </c>
      <c r="V10" s="0" t="n">
        <v>0.98</v>
      </c>
      <c r="W10" s="0" t="n">
        <v>0.98</v>
      </c>
      <c r="X10" s="0" t="n">
        <v>0.9423950125</v>
      </c>
      <c r="Y10" s="0" t="n">
        <v>0.9423950125</v>
      </c>
      <c r="Z10" s="0" t="n">
        <v>0.9423950125</v>
      </c>
      <c r="AA10" s="0" t="n">
        <v>0.9423950125</v>
      </c>
      <c r="AB10" s="0" t="n">
        <v>0.98</v>
      </c>
      <c r="AC10" s="0" t="n">
        <v>0.98</v>
      </c>
      <c r="AD10" s="0" t="n">
        <v>0.9423950125</v>
      </c>
      <c r="AE10" s="0" t="n">
        <v>0.9423950125</v>
      </c>
      <c r="AF10" s="0" t="n">
        <v>0.98</v>
      </c>
      <c r="AG10" s="0" t="n">
        <v>0.99</v>
      </c>
      <c r="AH10" s="0" t="n">
        <v>0.96601045</v>
      </c>
      <c r="AI10" s="0" t="n">
        <v>0.96601045</v>
      </c>
      <c r="AJ10" s="0" t="n">
        <v>0.98</v>
      </c>
      <c r="AK10" s="0" t="n">
        <v>1</v>
      </c>
      <c r="AL10" s="0" t="n">
        <v>0.985</v>
      </c>
      <c r="AM10" s="0" t="n">
        <v>0.972</v>
      </c>
      <c r="AN10" s="304" t="n">
        <v>0.985</v>
      </c>
      <c r="AO10" s="304" t="n">
        <v>0.99</v>
      </c>
      <c r="AP10" s="304" t="n">
        <v>0.99</v>
      </c>
      <c r="AQ10" s="0" t="n">
        <v>0.972</v>
      </c>
      <c r="AR10" s="0" t="n">
        <v>0.96601045</v>
      </c>
      <c r="AS10" s="0" t="n">
        <v>0.977</v>
      </c>
      <c r="AT10" s="304" t="n">
        <v>0.97</v>
      </c>
      <c r="AU10" s="0" t="n">
        <v>0.96601045</v>
      </c>
      <c r="AV10" s="0" t="n">
        <v>0.972</v>
      </c>
      <c r="AW10" s="0" t="n">
        <v>0.972</v>
      </c>
      <c r="AX10" s="0" t="n">
        <v>0.972</v>
      </c>
      <c r="AY10" s="0" t="n">
        <v>0.96601045</v>
      </c>
      <c r="AZ10" s="0" t="n">
        <v>0.96601045</v>
      </c>
      <c r="BA10" s="0" t="n">
        <v>0.972</v>
      </c>
      <c r="BB10" s="0" t="n">
        <v>0.64</v>
      </c>
      <c r="BC10" s="0" t="n">
        <f aca="false">BC9</f>
        <v>1</v>
      </c>
      <c r="BE10" s="0" t="n">
        <v>1.0634701</v>
      </c>
      <c r="BF10" s="0" t="n">
        <v>1.09</v>
      </c>
      <c r="BG10" s="0" t="n">
        <v>1.08</v>
      </c>
      <c r="BH10" s="0" t="n">
        <v>1.0053</v>
      </c>
      <c r="BI10" s="0" t="n">
        <v>1</v>
      </c>
      <c r="BJ10" s="0" t="n">
        <v>1.8617</v>
      </c>
      <c r="BK10" s="0" t="n">
        <v>2.21412</v>
      </c>
      <c r="BL10" s="0" t="n">
        <v>1.00525</v>
      </c>
      <c r="BM10" s="0" t="n">
        <v>1.2878</v>
      </c>
      <c r="BN10" s="0" t="n">
        <v>1.9845</v>
      </c>
      <c r="BO10" s="0" t="n">
        <v>1.464205</v>
      </c>
      <c r="BP10" s="0" t="n">
        <v>1.464205</v>
      </c>
      <c r="BQ10" s="0" t="n">
        <v>1.229205</v>
      </c>
      <c r="BR10" s="0" t="n">
        <v>1.044205</v>
      </c>
      <c r="BS10" s="0" t="n">
        <v>1.384205</v>
      </c>
      <c r="BT10" s="309"/>
      <c r="BU10" s="0" t="n">
        <v>1.085405</v>
      </c>
      <c r="BV10" s="309"/>
      <c r="BW10" s="309"/>
      <c r="BX10" s="309"/>
      <c r="BY10" s="309"/>
      <c r="BZ10" s="309"/>
      <c r="CA10" s="309"/>
      <c r="CB10" s="309"/>
      <c r="CC10" s="0" t="n">
        <v>0.965</v>
      </c>
      <c r="CD10" s="0" t="n">
        <v>0.91</v>
      </c>
      <c r="CE10" s="0" t="n">
        <v>0.9</v>
      </c>
      <c r="CF10" s="0" t="n">
        <v>0.98</v>
      </c>
      <c r="CG10" s="0" t="n">
        <v>0.99895</v>
      </c>
      <c r="CH10" s="0" t="n">
        <v>0.34</v>
      </c>
      <c r="CI10" s="0" t="n">
        <v>0.46</v>
      </c>
      <c r="CJ10" s="0" t="n">
        <v>0.925</v>
      </c>
      <c r="CK10" s="0" t="n">
        <v>0.565</v>
      </c>
      <c r="CL10" s="0" t="n">
        <v>0.725</v>
      </c>
      <c r="CM10" s="0" t="n">
        <v>0.8825</v>
      </c>
      <c r="CN10" s="0" t="n">
        <v>0.915</v>
      </c>
      <c r="CO10" s="0" t="n">
        <v>0.88</v>
      </c>
      <c r="CP10" s="0" t="n">
        <v>0.9025</v>
      </c>
      <c r="CQ10" s="0" t="n">
        <v>0.915</v>
      </c>
      <c r="CR10" s="0" t="n">
        <v>0.89</v>
      </c>
      <c r="CS10" s="0" t="n">
        <v>0.985</v>
      </c>
      <c r="CT10" s="0" t="n">
        <v>0.99</v>
      </c>
      <c r="CU10" s="0" t="n">
        <v>0.99</v>
      </c>
      <c r="CV10" s="0" t="n">
        <v>0.97</v>
      </c>
      <c r="DA10" s="309" t="n">
        <v>0.0004801</v>
      </c>
      <c r="DB10" s="309" t="n">
        <v>0.01</v>
      </c>
      <c r="DC10" s="309" t="n">
        <v>0.0005</v>
      </c>
      <c r="DD10" s="309" t="n">
        <v>0.0001</v>
      </c>
      <c r="DE10" s="309" t="n">
        <v>0</v>
      </c>
      <c r="DF10" s="309" t="n">
        <v>0.0038</v>
      </c>
      <c r="DG10" s="309" t="n">
        <v>0.0044</v>
      </c>
      <c r="DH10" s="309" t="n">
        <v>0.00175</v>
      </c>
      <c r="DI10" s="309" t="n">
        <v>0.0001</v>
      </c>
      <c r="DJ10" s="309" t="n">
        <v>0.0015</v>
      </c>
      <c r="DK10" s="309" t="n">
        <v>0.001305</v>
      </c>
      <c r="DL10" s="309" t="n">
        <v>0.001305</v>
      </c>
      <c r="DM10" s="309" t="n">
        <v>0.001305</v>
      </c>
      <c r="DN10" s="309" t="n">
        <v>0.001305</v>
      </c>
      <c r="DO10" s="309" t="n">
        <v>0.001305</v>
      </c>
      <c r="DQ10" s="309" t="n">
        <v>0.0012</v>
      </c>
    </row>
    <row r="11" customFormat="false" ht="12.75" hidden="false" customHeight="false" outlineLevel="0" collapsed="false">
      <c r="A11" s="306" t="n">
        <v>36708</v>
      </c>
      <c r="B11" s="0" t="n">
        <v>0.988</v>
      </c>
      <c r="C11" s="0" t="n">
        <v>0.988</v>
      </c>
      <c r="D11" s="0" t="n">
        <v>0.97245</v>
      </c>
      <c r="E11" s="0" t="n">
        <v>0.97245</v>
      </c>
      <c r="F11" s="0" t="n">
        <v>0.977</v>
      </c>
      <c r="G11" s="0" t="n">
        <v>0.764814</v>
      </c>
      <c r="H11" s="0" t="n">
        <v>0.9875</v>
      </c>
      <c r="I11" s="0" t="n">
        <v>0.931475</v>
      </c>
      <c r="J11" s="0" t="n">
        <v>0.7534215</v>
      </c>
      <c r="K11" s="0" t="n">
        <v>0.985</v>
      </c>
      <c r="L11" s="0" t="n">
        <v>0.9875</v>
      </c>
      <c r="M11" s="0" t="n">
        <v>0.9875</v>
      </c>
      <c r="N11" s="0" t="n">
        <v>0.98</v>
      </c>
      <c r="O11" s="0" t="n">
        <v>0.9487050375</v>
      </c>
      <c r="P11" s="0" t="n">
        <v>0.98</v>
      </c>
      <c r="Q11" s="0" t="n">
        <v>0.9875</v>
      </c>
      <c r="R11" s="0" t="n">
        <v>0.9875</v>
      </c>
      <c r="S11" s="0" t="n">
        <v>0.9875</v>
      </c>
      <c r="T11" s="0" t="n">
        <v>0.98</v>
      </c>
      <c r="U11" s="0" t="n">
        <v>0.98</v>
      </c>
      <c r="V11" s="0" t="n">
        <v>0.98</v>
      </c>
      <c r="W11" s="0" t="n">
        <v>0.98</v>
      </c>
      <c r="X11" s="0" t="n">
        <v>0.9487050375</v>
      </c>
      <c r="Y11" s="0" t="n">
        <v>0.9487050375</v>
      </c>
      <c r="Z11" s="0" t="n">
        <v>0.9487050375</v>
      </c>
      <c r="AA11" s="0" t="n">
        <v>0.9487050375</v>
      </c>
      <c r="AB11" s="0" t="n">
        <v>0.98</v>
      </c>
      <c r="AC11" s="0" t="n">
        <v>0.98</v>
      </c>
      <c r="AD11" s="0" t="n">
        <v>0.9487050375</v>
      </c>
      <c r="AE11" s="0" t="n">
        <v>0.9487050375</v>
      </c>
      <c r="AF11" s="0" t="n">
        <v>0.98</v>
      </c>
      <c r="AG11" s="0" t="n">
        <v>0.99</v>
      </c>
      <c r="AH11" s="0" t="n">
        <v>0.96698945</v>
      </c>
      <c r="AI11" s="0" t="n">
        <v>0.96698945</v>
      </c>
      <c r="AJ11" s="0" t="n">
        <v>0.98</v>
      </c>
      <c r="AK11" s="0" t="n">
        <v>1</v>
      </c>
      <c r="AL11" s="0" t="n">
        <v>0.985</v>
      </c>
      <c r="AM11" s="0" t="n">
        <v>0.97245</v>
      </c>
      <c r="AN11" s="304" t="n">
        <v>0.985</v>
      </c>
      <c r="AO11" s="304" t="n">
        <v>0.99</v>
      </c>
      <c r="AP11" s="304" t="n">
        <v>0.99</v>
      </c>
      <c r="AQ11" s="0" t="n">
        <v>0.97245</v>
      </c>
      <c r="AR11" s="0" t="n">
        <v>0.96698945</v>
      </c>
      <c r="AS11" s="0" t="n">
        <v>0.977</v>
      </c>
      <c r="AT11" s="304" t="n">
        <v>0.97</v>
      </c>
      <c r="AU11" s="0" t="n">
        <v>0.96698945</v>
      </c>
      <c r="AV11" s="0" t="n">
        <v>0.97245</v>
      </c>
      <c r="AW11" s="0" t="n">
        <v>0.97245</v>
      </c>
      <c r="AX11" s="0" t="n">
        <v>0.97245</v>
      </c>
      <c r="AY11" s="0" t="n">
        <v>0.96698945</v>
      </c>
      <c r="AZ11" s="0" t="n">
        <v>0.96698945</v>
      </c>
      <c r="BA11" s="0" t="n">
        <v>0.97245</v>
      </c>
      <c r="BB11" s="0" t="n">
        <v>0.64</v>
      </c>
      <c r="BC11" s="0" t="n">
        <f aca="false">BC10</f>
        <v>1</v>
      </c>
      <c r="BE11" s="0" t="n">
        <v>1.0639401</v>
      </c>
      <c r="BF11" s="0" t="n">
        <v>1.0902</v>
      </c>
      <c r="BG11" s="0" t="n">
        <v>1.0805</v>
      </c>
      <c r="BH11" s="0" t="n">
        <v>1.0054</v>
      </c>
      <c r="BI11" s="0" t="n">
        <v>1</v>
      </c>
      <c r="BJ11" s="0" t="n">
        <v>1.8654</v>
      </c>
      <c r="BK11" s="0" t="n">
        <v>2.21832</v>
      </c>
      <c r="BL11" s="0" t="n">
        <v>1.007</v>
      </c>
      <c r="BM11" s="0" t="n">
        <v>1.2879</v>
      </c>
      <c r="BN11" s="0" t="n">
        <v>1.986</v>
      </c>
      <c r="BO11" s="0" t="n">
        <v>1.465405</v>
      </c>
      <c r="BP11" s="0" t="n">
        <v>1.465405</v>
      </c>
      <c r="BQ11" s="0" t="n">
        <v>1.230405</v>
      </c>
      <c r="BR11" s="0" t="n">
        <v>1.045405</v>
      </c>
      <c r="BS11" s="0" t="n">
        <v>1.385405</v>
      </c>
      <c r="BT11" s="309"/>
      <c r="BU11" s="0" t="n">
        <v>1.086505</v>
      </c>
      <c r="BV11" s="309"/>
      <c r="BW11" s="309"/>
      <c r="BX11" s="309"/>
      <c r="BY11" s="309"/>
      <c r="BZ11" s="309"/>
      <c r="CA11" s="309"/>
      <c r="CB11" s="309"/>
      <c r="CC11" s="0" t="n">
        <v>0.975</v>
      </c>
      <c r="CD11" s="0" t="n">
        <v>0.91</v>
      </c>
      <c r="CE11" s="0" t="n">
        <v>0.9</v>
      </c>
      <c r="CF11" s="0" t="n">
        <v>0.97</v>
      </c>
      <c r="CG11" s="0" t="n">
        <v>0.99895</v>
      </c>
      <c r="CH11" s="0" t="n">
        <v>0.41</v>
      </c>
      <c r="CI11" s="0" t="n">
        <v>0.46</v>
      </c>
      <c r="CJ11" s="0" t="n">
        <v>0.925</v>
      </c>
      <c r="CK11" s="0" t="n">
        <v>0.585</v>
      </c>
      <c r="CL11" s="0" t="n">
        <v>0.725</v>
      </c>
      <c r="CM11" s="0" t="n">
        <v>0.8775</v>
      </c>
      <c r="CN11" s="0" t="n">
        <v>0.91</v>
      </c>
      <c r="CO11" s="0" t="n">
        <v>0.89</v>
      </c>
      <c r="CP11" s="0" t="n">
        <v>0.9075</v>
      </c>
      <c r="CQ11" s="0" t="n">
        <v>0.915</v>
      </c>
      <c r="CR11" s="0" t="n">
        <v>0.89</v>
      </c>
      <c r="CS11" s="0" t="n">
        <v>0.985</v>
      </c>
      <c r="CT11" s="0" t="n">
        <v>0.99</v>
      </c>
      <c r="CU11" s="0" t="n">
        <v>0.99</v>
      </c>
      <c r="CV11" s="0" t="n">
        <v>0.97</v>
      </c>
      <c r="DA11" s="309" t="n">
        <v>0.00047</v>
      </c>
      <c r="DB11" s="309" t="n">
        <v>0.0002</v>
      </c>
      <c r="DC11" s="309" t="n">
        <v>0.0005</v>
      </c>
      <c r="DD11" s="309" t="n">
        <v>0.0001</v>
      </c>
      <c r="DE11" s="309" t="n">
        <v>0</v>
      </c>
      <c r="DF11" s="309" t="n">
        <v>0.0037</v>
      </c>
      <c r="DG11" s="309" t="n">
        <v>0.0042</v>
      </c>
      <c r="DH11" s="309" t="n">
        <v>0.00175</v>
      </c>
      <c r="DI11" s="309" t="n">
        <v>0.0001</v>
      </c>
      <c r="DJ11" s="309" t="n">
        <v>0.0015</v>
      </c>
      <c r="DK11" s="309" t="n">
        <v>0.0012</v>
      </c>
      <c r="DL11" s="309" t="n">
        <v>0.0012</v>
      </c>
      <c r="DM11" s="309" t="n">
        <v>0.0012</v>
      </c>
      <c r="DN11" s="309" t="n">
        <v>0.0012</v>
      </c>
      <c r="DO11" s="309" t="n">
        <v>0.0012</v>
      </c>
      <c r="DQ11" s="309" t="n">
        <v>0.0011</v>
      </c>
    </row>
    <row r="12" customFormat="false" ht="12.75" hidden="false" customHeight="false" outlineLevel="0" collapsed="false">
      <c r="A12" s="306" t="n">
        <v>36739</v>
      </c>
      <c r="B12" s="0" t="n">
        <v>0.988</v>
      </c>
      <c r="C12" s="0" t="n">
        <v>0.988</v>
      </c>
      <c r="D12" s="0" t="n">
        <v>0.9729</v>
      </c>
      <c r="E12" s="0" t="n">
        <v>0.9729</v>
      </c>
      <c r="F12" s="0" t="n">
        <v>0.977</v>
      </c>
      <c r="G12" s="0" t="n">
        <v>0.80367</v>
      </c>
      <c r="H12" s="0" t="n">
        <v>0.9875</v>
      </c>
      <c r="I12" s="0" t="n">
        <v>0.92300625</v>
      </c>
      <c r="J12" s="0" t="n">
        <v>0.8694</v>
      </c>
      <c r="K12" s="0" t="n">
        <v>0.985</v>
      </c>
      <c r="L12" s="0" t="n">
        <v>0.9875</v>
      </c>
      <c r="M12" s="0" t="n">
        <v>0.9875</v>
      </c>
      <c r="N12" s="0" t="n">
        <v>0.98</v>
      </c>
      <c r="O12" s="0" t="n">
        <v>0.9706333875</v>
      </c>
      <c r="P12" s="0" t="n">
        <v>0.98</v>
      </c>
      <c r="Q12" s="0" t="n">
        <v>0.9875</v>
      </c>
      <c r="R12" s="0" t="n">
        <v>0.9875</v>
      </c>
      <c r="S12" s="0" t="n">
        <v>0.9875</v>
      </c>
      <c r="T12" s="0" t="n">
        <v>0.98</v>
      </c>
      <c r="U12" s="0" t="n">
        <v>0.98</v>
      </c>
      <c r="V12" s="0" t="n">
        <v>0.98</v>
      </c>
      <c r="W12" s="0" t="n">
        <v>0.98</v>
      </c>
      <c r="X12" s="0" t="n">
        <v>0.9706333875</v>
      </c>
      <c r="Y12" s="0" t="n">
        <v>0.9706333875</v>
      </c>
      <c r="Z12" s="0" t="n">
        <v>0.9706333875</v>
      </c>
      <c r="AA12" s="0" t="n">
        <v>0.9706333875</v>
      </c>
      <c r="AB12" s="0" t="n">
        <v>0.98</v>
      </c>
      <c r="AC12" s="0" t="n">
        <v>0.98</v>
      </c>
      <c r="AD12" s="0" t="n">
        <v>0.9706333875</v>
      </c>
      <c r="AE12" s="0" t="n">
        <v>0.9706333875</v>
      </c>
      <c r="AF12" s="0" t="n">
        <v>0.98</v>
      </c>
      <c r="AG12" s="0" t="n">
        <v>0.99</v>
      </c>
      <c r="AH12" s="0" t="n">
        <v>0.96787945</v>
      </c>
      <c r="AI12" s="0" t="n">
        <v>0.96787945</v>
      </c>
      <c r="AJ12" s="0" t="n">
        <v>0.98</v>
      </c>
      <c r="AK12" s="0" t="n">
        <v>1</v>
      </c>
      <c r="AL12" s="0" t="n">
        <v>0.985</v>
      </c>
      <c r="AM12" s="0" t="n">
        <v>0.9729</v>
      </c>
      <c r="AN12" s="304" t="n">
        <v>0.985</v>
      </c>
      <c r="AO12" s="304" t="n">
        <v>0.99</v>
      </c>
      <c r="AP12" s="304" t="n">
        <v>0.99</v>
      </c>
      <c r="AQ12" s="0" t="n">
        <v>0.9729</v>
      </c>
      <c r="AR12" s="0" t="n">
        <v>0.96787945</v>
      </c>
      <c r="AS12" s="0" t="n">
        <v>0.977</v>
      </c>
      <c r="AT12" s="304" t="n">
        <v>0.97</v>
      </c>
      <c r="AU12" s="0" t="n">
        <v>0.96787945</v>
      </c>
      <c r="AV12" s="0" t="n">
        <v>0.9729</v>
      </c>
      <c r="AW12" s="0" t="n">
        <v>0.9729</v>
      </c>
      <c r="AX12" s="0" t="n">
        <v>0.9729</v>
      </c>
      <c r="AY12" s="0" t="n">
        <v>0.96787945</v>
      </c>
      <c r="AZ12" s="0" t="n">
        <v>0.96787945</v>
      </c>
      <c r="BA12" s="0" t="n">
        <v>0.9729</v>
      </c>
      <c r="BB12" s="0" t="n">
        <v>0.64</v>
      </c>
      <c r="BC12" s="0" t="n">
        <f aca="false">BC11</f>
        <v>1</v>
      </c>
      <c r="BE12" s="0" t="n">
        <v>1.0644001</v>
      </c>
      <c r="BF12" s="0" t="n">
        <v>1.0904</v>
      </c>
      <c r="BG12" s="0" t="n">
        <v>1.081</v>
      </c>
      <c r="BH12" s="0" t="n">
        <v>1.0055</v>
      </c>
      <c r="BI12" s="0" t="n">
        <v>1</v>
      </c>
      <c r="BJ12" s="0" t="n">
        <v>1.869</v>
      </c>
      <c r="BK12" s="0" t="n">
        <v>2.22208666666667</v>
      </c>
      <c r="BL12" s="0" t="n">
        <v>1.00875</v>
      </c>
      <c r="BM12" s="0" t="n">
        <v>1.288</v>
      </c>
      <c r="BN12" s="0" t="n">
        <v>1.9875</v>
      </c>
      <c r="BO12" s="0" t="n">
        <v>1.466505</v>
      </c>
      <c r="BP12" s="0" t="n">
        <v>1.466505</v>
      </c>
      <c r="BQ12" s="0" t="n">
        <v>1.231505</v>
      </c>
      <c r="BR12" s="0" t="n">
        <v>1.046505</v>
      </c>
      <c r="BS12" s="0" t="n">
        <v>1.386505</v>
      </c>
      <c r="BT12" s="309"/>
      <c r="BU12" s="0" t="n">
        <v>1.087505</v>
      </c>
      <c r="BV12" s="309"/>
      <c r="BW12" s="309"/>
      <c r="BX12" s="309"/>
      <c r="BY12" s="309"/>
      <c r="BZ12" s="309"/>
      <c r="CA12" s="309"/>
      <c r="CB12" s="309"/>
      <c r="CC12" s="0" t="n">
        <v>0.975</v>
      </c>
      <c r="CD12" s="0" t="n">
        <v>0.91</v>
      </c>
      <c r="CE12" s="0" t="n">
        <v>0.9</v>
      </c>
      <c r="CF12" s="0" t="n">
        <v>0.97</v>
      </c>
      <c r="CG12" s="0" t="n">
        <v>0.99895</v>
      </c>
      <c r="CH12" s="0" t="n">
        <v>0.43</v>
      </c>
      <c r="CI12" s="0" t="n">
        <v>0.51</v>
      </c>
      <c r="CJ12" s="0" t="n">
        <v>0.915</v>
      </c>
      <c r="CK12" s="0" t="n">
        <v>0.675</v>
      </c>
      <c r="CL12" s="0" t="n">
        <v>0.725</v>
      </c>
      <c r="CM12" s="0" t="n">
        <v>0.89</v>
      </c>
      <c r="CN12" s="0" t="n">
        <v>0.9225</v>
      </c>
      <c r="CO12" s="0" t="n">
        <v>0.915</v>
      </c>
      <c r="CP12" s="0" t="n">
        <v>0.9275</v>
      </c>
      <c r="CQ12" s="0" t="n">
        <v>0.915</v>
      </c>
      <c r="CR12" s="0" t="n">
        <v>0.89</v>
      </c>
      <c r="CS12" s="0" t="n">
        <v>0.985</v>
      </c>
      <c r="CT12" s="0" t="n">
        <v>0.99</v>
      </c>
      <c r="CU12" s="0" t="n">
        <v>0.99</v>
      </c>
      <c r="CV12" s="0" t="n">
        <v>0.97</v>
      </c>
      <c r="DA12" s="309" t="n">
        <v>0.00046</v>
      </c>
      <c r="DB12" s="309" t="n">
        <v>0.0002</v>
      </c>
      <c r="DC12" s="309" t="n">
        <v>0.000500000000000001</v>
      </c>
      <c r="DD12" s="309" t="n">
        <v>0.0001</v>
      </c>
      <c r="DE12" s="309" t="n">
        <v>0</v>
      </c>
      <c r="DF12" s="309" t="n">
        <v>0.0036</v>
      </c>
      <c r="DG12" s="309" t="n">
        <v>0.00376666666666667</v>
      </c>
      <c r="DH12" s="309" t="n">
        <v>0.00175</v>
      </c>
      <c r="DI12" s="309" t="n">
        <v>0.0001</v>
      </c>
      <c r="DJ12" s="309" t="n">
        <v>0.0015</v>
      </c>
      <c r="DK12" s="309" t="n">
        <v>0.0011</v>
      </c>
      <c r="DL12" s="309" t="n">
        <v>0.0011</v>
      </c>
      <c r="DM12" s="309" t="n">
        <v>0.0011</v>
      </c>
      <c r="DN12" s="309" t="n">
        <v>0.0011</v>
      </c>
      <c r="DO12" s="309" t="n">
        <v>0.0011</v>
      </c>
      <c r="DQ12" s="309" t="n">
        <v>0.001</v>
      </c>
    </row>
    <row r="13" customFormat="false" ht="12.75" hidden="false" customHeight="false" outlineLevel="0" collapsed="false">
      <c r="A13" s="306" t="n">
        <v>36770</v>
      </c>
      <c r="B13" s="0" t="n">
        <v>0.988</v>
      </c>
      <c r="C13" s="0" t="n">
        <v>0.988</v>
      </c>
      <c r="D13" s="0" t="n">
        <v>0.97326</v>
      </c>
      <c r="E13" s="0" t="n">
        <v>0.97326</v>
      </c>
      <c r="F13" s="0" t="n">
        <v>0.977</v>
      </c>
      <c r="G13" s="0" t="n">
        <v>0.861396</v>
      </c>
      <c r="H13" s="0" t="n">
        <v>0.9875</v>
      </c>
      <c r="I13" s="0" t="n">
        <v>0.9246075</v>
      </c>
      <c r="J13" s="0" t="n">
        <v>0.6891335</v>
      </c>
      <c r="K13" s="0" t="n">
        <v>0.985</v>
      </c>
      <c r="L13" s="0" t="n">
        <v>0.9875</v>
      </c>
      <c r="M13" s="0" t="n">
        <v>0.9875</v>
      </c>
      <c r="N13" s="0" t="n">
        <v>0.98</v>
      </c>
      <c r="O13" s="0" t="n">
        <v>0.9637046</v>
      </c>
      <c r="P13" s="0" t="n">
        <v>0.98</v>
      </c>
      <c r="Q13" s="0" t="n">
        <v>0.9875</v>
      </c>
      <c r="R13" s="0" t="n">
        <v>0.9875</v>
      </c>
      <c r="S13" s="0" t="n">
        <v>0.9875</v>
      </c>
      <c r="T13" s="0" t="n">
        <v>0.98</v>
      </c>
      <c r="U13" s="0" t="n">
        <v>0.98</v>
      </c>
      <c r="V13" s="0" t="n">
        <v>0.98</v>
      </c>
      <c r="W13" s="0" t="n">
        <v>0.98</v>
      </c>
      <c r="X13" s="0" t="n">
        <v>0.9637046</v>
      </c>
      <c r="Y13" s="0" t="n">
        <v>0.9637046</v>
      </c>
      <c r="Z13" s="0" t="n">
        <v>0.9637046</v>
      </c>
      <c r="AA13" s="0" t="n">
        <v>0.9637046</v>
      </c>
      <c r="AB13" s="0" t="n">
        <v>0.98</v>
      </c>
      <c r="AC13" s="0" t="n">
        <v>0.98</v>
      </c>
      <c r="AD13" s="0" t="n">
        <v>0.9637046</v>
      </c>
      <c r="AE13" s="0" t="n">
        <v>0.9637046</v>
      </c>
      <c r="AF13" s="0" t="n">
        <v>0.98</v>
      </c>
      <c r="AG13" s="0" t="n">
        <v>0.99</v>
      </c>
      <c r="AH13" s="0" t="n">
        <v>0.96868045</v>
      </c>
      <c r="AI13" s="0" t="n">
        <v>0.96868045</v>
      </c>
      <c r="AJ13" s="0" t="n">
        <v>0.98</v>
      </c>
      <c r="AK13" s="0" t="n">
        <v>1</v>
      </c>
      <c r="AL13" s="0" t="n">
        <v>0.985</v>
      </c>
      <c r="AM13" s="0" t="n">
        <v>0.97326</v>
      </c>
      <c r="AN13" s="304" t="n">
        <v>0.985</v>
      </c>
      <c r="AO13" s="304" t="n">
        <v>0.99</v>
      </c>
      <c r="AP13" s="304" t="n">
        <v>0.99</v>
      </c>
      <c r="AQ13" s="0" t="n">
        <v>0.97326</v>
      </c>
      <c r="AR13" s="0" t="n">
        <v>0.96868045</v>
      </c>
      <c r="AS13" s="0" t="n">
        <v>0.977</v>
      </c>
      <c r="AT13" s="304" t="n">
        <v>0.97</v>
      </c>
      <c r="AU13" s="0" t="n">
        <v>0.96868045</v>
      </c>
      <c r="AV13" s="0" t="n">
        <v>0.97326</v>
      </c>
      <c r="AW13" s="0" t="n">
        <v>0.97326</v>
      </c>
      <c r="AX13" s="0" t="n">
        <v>0.97326</v>
      </c>
      <c r="AY13" s="0" t="n">
        <v>0.96868045</v>
      </c>
      <c r="AZ13" s="0" t="n">
        <v>0.96868045</v>
      </c>
      <c r="BA13" s="0" t="n">
        <v>0.97326</v>
      </c>
      <c r="BB13" s="0" t="n">
        <v>0.64</v>
      </c>
      <c r="BC13" s="0" t="n">
        <f aca="false">BC12</f>
        <v>1</v>
      </c>
      <c r="BE13" s="0" t="n">
        <v>1.0648501</v>
      </c>
      <c r="BF13" s="0" t="n">
        <v>1.0906</v>
      </c>
      <c r="BG13" s="0" t="n">
        <v>1.0814</v>
      </c>
      <c r="BH13" s="0" t="n">
        <v>1.0056</v>
      </c>
      <c r="BI13" s="0" t="n">
        <v>1</v>
      </c>
      <c r="BJ13" s="0" t="n">
        <v>1.8726</v>
      </c>
      <c r="BK13" s="0" t="n">
        <v>2.22545333333333</v>
      </c>
      <c r="BL13" s="0" t="n">
        <v>1.0105</v>
      </c>
      <c r="BM13" s="0" t="n">
        <v>1.2881</v>
      </c>
      <c r="BN13" s="0" t="n">
        <v>1.989</v>
      </c>
      <c r="BO13" s="0" t="n">
        <v>1.467505</v>
      </c>
      <c r="BP13" s="0" t="n">
        <v>1.467505</v>
      </c>
      <c r="BQ13" s="0" t="n">
        <v>1.232505</v>
      </c>
      <c r="BR13" s="0" t="n">
        <v>1.047505</v>
      </c>
      <c r="BS13" s="0" t="n">
        <v>1.387505</v>
      </c>
      <c r="BT13" s="309"/>
      <c r="BU13" s="0" t="n">
        <v>1.088405</v>
      </c>
      <c r="BV13" s="309"/>
      <c r="BW13" s="309"/>
      <c r="BX13" s="309"/>
      <c r="BY13" s="309"/>
      <c r="BZ13" s="309"/>
      <c r="CA13" s="309"/>
      <c r="CB13" s="309"/>
      <c r="CC13" s="0" t="n">
        <v>0.975</v>
      </c>
      <c r="CD13" s="0" t="n">
        <v>0.91</v>
      </c>
      <c r="CE13" s="0" t="n">
        <v>0.9</v>
      </c>
      <c r="CF13" s="0" t="n">
        <v>0.95</v>
      </c>
      <c r="CG13" s="0" t="n">
        <v>0.99895</v>
      </c>
      <c r="CH13" s="0" t="n">
        <v>0.46</v>
      </c>
      <c r="CI13" s="0" t="n">
        <v>0.54</v>
      </c>
      <c r="CJ13" s="0" t="n">
        <v>0.915</v>
      </c>
      <c r="CK13" s="0" t="n">
        <v>0.535</v>
      </c>
      <c r="CL13" s="0" t="n">
        <v>0.575</v>
      </c>
      <c r="CM13" s="0" t="n">
        <v>0.945</v>
      </c>
      <c r="CN13" s="0" t="n">
        <v>0.9775</v>
      </c>
      <c r="CO13" s="0" t="n">
        <v>0.945</v>
      </c>
      <c r="CP13" s="0" t="n">
        <v>0.92</v>
      </c>
      <c r="CQ13" s="0" t="n">
        <v>0.915</v>
      </c>
      <c r="CR13" s="0" t="n">
        <v>0.89</v>
      </c>
      <c r="CS13" s="0" t="n">
        <v>0.985</v>
      </c>
      <c r="CT13" s="0" t="n">
        <v>0.99</v>
      </c>
      <c r="CU13" s="0" t="n">
        <v>0.99</v>
      </c>
      <c r="CV13" s="0" t="n">
        <v>0.97</v>
      </c>
      <c r="DA13" s="309" t="n">
        <v>0.00045</v>
      </c>
      <c r="DB13" s="309" t="n">
        <v>0.0002</v>
      </c>
      <c r="DC13" s="309" t="n">
        <v>0.0004</v>
      </c>
      <c r="DD13" s="309" t="n">
        <v>0.0001</v>
      </c>
      <c r="DE13" s="309" t="n">
        <v>0</v>
      </c>
      <c r="DF13" s="309" t="n">
        <v>0.0036</v>
      </c>
      <c r="DG13" s="309" t="n">
        <v>0.00336666666666667</v>
      </c>
      <c r="DH13" s="309" t="n">
        <v>0.00175</v>
      </c>
      <c r="DI13" s="309" t="n">
        <v>0.0001</v>
      </c>
      <c r="DJ13" s="309" t="n">
        <v>0.0015</v>
      </c>
      <c r="DK13" s="309" t="n">
        <v>0.001</v>
      </c>
      <c r="DL13" s="309" t="n">
        <v>0.001</v>
      </c>
      <c r="DM13" s="309" t="n">
        <v>0.001</v>
      </c>
      <c r="DN13" s="309" t="n">
        <v>0.001</v>
      </c>
      <c r="DO13" s="309" t="n">
        <v>0.001</v>
      </c>
      <c r="DQ13" s="309" t="n">
        <v>0.0009</v>
      </c>
    </row>
    <row r="14" customFormat="false" ht="12.75" hidden="false" customHeight="false" outlineLevel="0" collapsed="false">
      <c r="A14" s="306" t="n">
        <v>36800</v>
      </c>
      <c r="B14" s="0" t="n">
        <v>0.988</v>
      </c>
      <c r="C14" s="0" t="n">
        <v>0.98172</v>
      </c>
      <c r="D14" s="0" t="n">
        <v>0.973575</v>
      </c>
      <c r="E14" s="0" t="n">
        <v>0.973575</v>
      </c>
      <c r="F14" s="0" t="n">
        <v>0.977</v>
      </c>
      <c r="G14" s="0" t="n">
        <v>0.863052</v>
      </c>
      <c r="H14" s="0" t="n">
        <v>0.9805048</v>
      </c>
      <c r="I14" s="0" t="n">
        <v>0.92620875</v>
      </c>
      <c r="J14" s="0" t="n">
        <v>0.676305</v>
      </c>
      <c r="K14" s="0" t="n">
        <v>0.985</v>
      </c>
      <c r="L14" s="0" t="n">
        <v>0.9875</v>
      </c>
      <c r="M14" s="0" t="n">
        <v>0.9875</v>
      </c>
      <c r="N14" s="0" t="n">
        <v>0.98</v>
      </c>
      <c r="O14" s="0" t="n">
        <v>0.9461855125</v>
      </c>
      <c r="P14" s="0" t="n">
        <v>0.98</v>
      </c>
      <c r="Q14" s="0" t="n">
        <v>0.9875</v>
      </c>
      <c r="R14" s="0" t="n">
        <v>0.9875</v>
      </c>
      <c r="S14" s="0" t="n">
        <v>0.9875</v>
      </c>
      <c r="T14" s="0" t="n">
        <v>0.98</v>
      </c>
      <c r="U14" s="0" t="n">
        <v>0.98</v>
      </c>
      <c r="V14" s="0" t="n">
        <v>0.98</v>
      </c>
      <c r="W14" s="0" t="n">
        <v>0.98</v>
      </c>
      <c r="X14" s="0" t="n">
        <v>0.9461855125</v>
      </c>
      <c r="Y14" s="0" t="n">
        <v>0.9461855125</v>
      </c>
      <c r="Z14" s="0" t="n">
        <v>0.9461855125</v>
      </c>
      <c r="AA14" s="0" t="n">
        <v>0.9461855125</v>
      </c>
      <c r="AB14" s="0" t="n">
        <v>0.98</v>
      </c>
      <c r="AC14" s="0" t="n">
        <v>0.98</v>
      </c>
      <c r="AD14" s="0" t="n">
        <v>0.9461855125</v>
      </c>
      <c r="AE14" s="0" t="n">
        <v>0.9461855125</v>
      </c>
      <c r="AF14" s="0" t="n">
        <v>0.98</v>
      </c>
      <c r="AG14" s="0" t="n">
        <v>0.99</v>
      </c>
      <c r="AH14" s="0" t="n">
        <v>0.96939245</v>
      </c>
      <c r="AI14" s="0" t="n">
        <v>0.96939245</v>
      </c>
      <c r="AJ14" s="0" t="n">
        <v>0.98</v>
      </c>
      <c r="AK14" s="0" t="n">
        <v>1</v>
      </c>
      <c r="AL14" s="0" t="n">
        <v>0.985</v>
      </c>
      <c r="AM14" s="0" t="n">
        <v>0.973575</v>
      </c>
      <c r="AN14" s="304" t="n">
        <v>0.985</v>
      </c>
      <c r="AO14" s="304" t="n">
        <v>0.98</v>
      </c>
      <c r="AP14" s="304" t="n">
        <v>0.99</v>
      </c>
      <c r="AQ14" s="0" t="n">
        <v>0.973575</v>
      </c>
      <c r="AR14" s="0" t="n">
        <v>0.96939245</v>
      </c>
      <c r="AS14" s="0" t="n">
        <v>0.977</v>
      </c>
      <c r="AT14" s="304" t="n">
        <v>0.97</v>
      </c>
      <c r="AU14" s="0" t="n">
        <v>0.96939245</v>
      </c>
      <c r="AV14" s="0" t="n">
        <v>0.973575</v>
      </c>
      <c r="AW14" s="0" t="n">
        <v>0.973575</v>
      </c>
      <c r="AX14" s="0" t="n">
        <v>0.973575</v>
      </c>
      <c r="AY14" s="0" t="n">
        <v>0.96939245</v>
      </c>
      <c r="AZ14" s="0" t="n">
        <v>0.96939245</v>
      </c>
      <c r="BA14" s="0" t="n">
        <v>0.973575</v>
      </c>
      <c r="BB14" s="0" t="n">
        <v>0.64</v>
      </c>
      <c r="BC14" s="0" t="n">
        <f aca="false">BC13</f>
        <v>1</v>
      </c>
      <c r="BE14" s="0" t="n">
        <v>1.0652901</v>
      </c>
      <c r="BF14" s="0" t="n">
        <v>1.0908</v>
      </c>
      <c r="BG14" s="0" t="n">
        <v>1.08175</v>
      </c>
      <c r="BH14" s="0" t="n">
        <v>1.0057</v>
      </c>
      <c r="BI14" s="0" t="n">
        <v>1</v>
      </c>
      <c r="BJ14" s="0" t="n">
        <v>1.8762</v>
      </c>
      <c r="BK14" s="0" t="n">
        <v>2.22842</v>
      </c>
      <c r="BL14" s="0" t="n">
        <v>1.01225</v>
      </c>
      <c r="BM14" s="0" t="n">
        <v>1.2882</v>
      </c>
      <c r="BN14" s="0" t="n">
        <v>1.9905</v>
      </c>
      <c r="BO14" s="0" t="n">
        <v>1.468405</v>
      </c>
      <c r="BP14" s="0" t="n">
        <v>1.468405</v>
      </c>
      <c r="BQ14" s="0" t="n">
        <v>1.233405</v>
      </c>
      <c r="BR14" s="0" t="n">
        <v>1.048405</v>
      </c>
      <c r="BS14" s="0" t="n">
        <v>1.388405</v>
      </c>
      <c r="BT14" s="309"/>
      <c r="BU14" s="0" t="n">
        <v>1.089205</v>
      </c>
      <c r="BV14" s="309"/>
      <c r="BW14" s="309"/>
      <c r="BX14" s="309"/>
      <c r="BY14" s="309"/>
      <c r="BZ14" s="309"/>
      <c r="CA14" s="309"/>
      <c r="CB14" s="309"/>
      <c r="CC14" s="0" t="n">
        <v>0.955</v>
      </c>
      <c r="CD14" s="0" t="n">
        <v>0.9</v>
      </c>
      <c r="CE14" s="0" t="n">
        <v>0.9</v>
      </c>
      <c r="CF14" s="0" t="n">
        <v>0.94</v>
      </c>
      <c r="CG14" s="0" t="n">
        <v>0.99895</v>
      </c>
      <c r="CH14" s="0" t="n">
        <v>0.46</v>
      </c>
      <c r="CI14" s="0" t="n">
        <v>0.44</v>
      </c>
      <c r="CJ14" s="0" t="n">
        <v>0.915</v>
      </c>
      <c r="CK14" s="0" t="n">
        <v>0.525</v>
      </c>
      <c r="CL14" s="0" t="n">
        <v>0.505</v>
      </c>
      <c r="CM14" s="0" t="n">
        <v>0.805</v>
      </c>
      <c r="CN14" s="0" t="n">
        <v>0.8375</v>
      </c>
      <c r="CO14" s="0" t="n">
        <v>0.875</v>
      </c>
      <c r="CP14" s="0" t="n">
        <v>0.9025</v>
      </c>
      <c r="CQ14" s="0" t="n">
        <v>0.82</v>
      </c>
      <c r="CR14" s="0" t="n">
        <v>0.89</v>
      </c>
      <c r="CS14" s="0" t="n">
        <v>0.985</v>
      </c>
      <c r="CT14" s="0" t="n">
        <v>0.98</v>
      </c>
      <c r="CU14" s="0" t="n">
        <v>0.99</v>
      </c>
      <c r="CV14" s="0" t="n">
        <v>0.97</v>
      </c>
      <c r="DA14" s="309" t="n">
        <v>0.00044</v>
      </c>
      <c r="DB14" s="309" t="n">
        <v>0.0002</v>
      </c>
      <c r="DC14" s="309" t="n">
        <v>0.00035</v>
      </c>
      <c r="DD14" s="309" t="n">
        <v>0.0001</v>
      </c>
      <c r="DE14" s="309" t="n">
        <v>0</v>
      </c>
      <c r="DF14" s="309" t="n">
        <v>0.0036</v>
      </c>
      <c r="DG14" s="309" t="n">
        <v>0.00296666666666666</v>
      </c>
      <c r="DH14" s="309" t="n">
        <v>0.00175</v>
      </c>
      <c r="DI14" s="309" t="n">
        <v>0.0001</v>
      </c>
      <c r="DJ14" s="309" t="n">
        <v>0.0015</v>
      </c>
      <c r="DK14" s="309" t="n">
        <v>0.0009</v>
      </c>
      <c r="DL14" s="309" t="n">
        <v>0.0009</v>
      </c>
      <c r="DM14" s="309" t="n">
        <v>0.0009</v>
      </c>
      <c r="DN14" s="309" t="n">
        <v>0.0009</v>
      </c>
      <c r="DO14" s="309" t="n">
        <v>0.000900000000000001</v>
      </c>
      <c r="DQ14" s="309" t="n">
        <v>0.0008</v>
      </c>
    </row>
    <row r="15" customFormat="false" ht="12.75" hidden="false" customHeight="false" outlineLevel="0" collapsed="false">
      <c r="A15" s="306" t="n">
        <v>36831</v>
      </c>
      <c r="B15" s="0" t="n">
        <v>0.988</v>
      </c>
      <c r="C15" s="0" t="n">
        <v>0.9819</v>
      </c>
      <c r="D15" s="0" t="n">
        <v>0.9630245</v>
      </c>
      <c r="E15" s="0" t="n">
        <v>0.9630245</v>
      </c>
      <c r="F15" s="0" t="n">
        <v>0.977</v>
      </c>
      <c r="G15" s="0" t="n">
        <v>0.902304</v>
      </c>
      <c r="H15" s="0" t="n">
        <v>0.9875</v>
      </c>
      <c r="I15" s="0" t="n">
        <v>0.907529999999999</v>
      </c>
      <c r="J15" s="0" t="n">
        <v>0.6248255</v>
      </c>
      <c r="K15" s="0" t="n">
        <v>0.96612</v>
      </c>
      <c r="L15" s="0" t="n">
        <v>0.9875</v>
      </c>
      <c r="M15" s="0" t="n">
        <v>0.9875</v>
      </c>
      <c r="N15" s="0" t="n">
        <v>0.98</v>
      </c>
      <c r="O15" s="0" t="n">
        <v>0.9469075125</v>
      </c>
      <c r="P15" s="0" t="n">
        <v>0.98</v>
      </c>
      <c r="Q15" s="0" t="n">
        <v>0.9875</v>
      </c>
      <c r="R15" s="0" t="n">
        <v>0.9875</v>
      </c>
      <c r="S15" s="0" t="n">
        <v>0.9875</v>
      </c>
      <c r="T15" s="0" t="n">
        <v>0.98</v>
      </c>
      <c r="U15" s="0" t="n">
        <v>0.98</v>
      </c>
      <c r="V15" s="0" t="n">
        <v>0.98</v>
      </c>
      <c r="W15" s="0" t="n">
        <v>0.98</v>
      </c>
      <c r="X15" s="0" t="n">
        <v>0.9469075125</v>
      </c>
      <c r="Y15" s="0" t="n">
        <v>0.9469075125</v>
      </c>
      <c r="Z15" s="0" t="n">
        <v>0.9469075125</v>
      </c>
      <c r="AA15" s="0" t="n">
        <v>0.9469075125</v>
      </c>
      <c r="AB15" s="0" t="n">
        <v>0.98</v>
      </c>
      <c r="AC15" s="0" t="n">
        <v>0.98</v>
      </c>
      <c r="AD15" s="0" t="n">
        <v>0.9469075125</v>
      </c>
      <c r="AE15" s="0" t="n">
        <v>0.9469075125</v>
      </c>
      <c r="AF15" s="0" t="n">
        <v>0.98</v>
      </c>
      <c r="AG15" s="0" t="n">
        <v>0.99</v>
      </c>
      <c r="AH15" s="0" t="n">
        <v>0.97001545</v>
      </c>
      <c r="AI15" s="0" t="n">
        <v>0.97001545</v>
      </c>
      <c r="AJ15" s="0" t="n">
        <v>0.98</v>
      </c>
      <c r="AK15" s="0" t="n">
        <v>1</v>
      </c>
      <c r="AL15" s="0" t="n">
        <v>0.96612</v>
      </c>
      <c r="AM15" s="0" t="n">
        <v>0.9630245</v>
      </c>
      <c r="AN15" s="304" t="n">
        <v>0.985</v>
      </c>
      <c r="AO15" s="304" t="n">
        <v>0.97</v>
      </c>
      <c r="AP15" s="304" t="n">
        <v>0.99</v>
      </c>
      <c r="AQ15" s="0" t="n">
        <v>0.9630245</v>
      </c>
      <c r="AR15" s="0" t="n">
        <v>0.97001545</v>
      </c>
      <c r="AS15" s="0" t="n">
        <v>0.977</v>
      </c>
      <c r="AT15" s="304" t="n">
        <v>0.97</v>
      </c>
      <c r="AU15" s="0" t="n">
        <v>0.97001545</v>
      </c>
      <c r="AV15" s="0" t="n">
        <v>0.9630245</v>
      </c>
      <c r="AW15" s="0" t="n">
        <v>0.9630245</v>
      </c>
      <c r="AX15" s="0" t="n">
        <v>0.9630245</v>
      </c>
      <c r="AY15" s="0" t="n">
        <v>0.97001545</v>
      </c>
      <c r="AZ15" s="0" t="n">
        <v>0.97001545</v>
      </c>
      <c r="BA15" s="0" t="n">
        <v>0.9630245</v>
      </c>
      <c r="BB15" s="0" t="n">
        <v>0.64</v>
      </c>
      <c r="BC15" s="0" t="n">
        <f aca="false">BC14</f>
        <v>1</v>
      </c>
      <c r="BE15" s="0" t="n">
        <v>1.0657207</v>
      </c>
      <c r="BF15" s="0" t="n">
        <v>1.091</v>
      </c>
      <c r="BG15" s="0" t="n">
        <v>1.08205</v>
      </c>
      <c r="BH15" s="0" t="n">
        <v>1.0058</v>
      </c>
      <c r="BI15" s="0" t="n">
        <v>1</v>
      </c>
      <c r="BJ15" s="0" t="n">
        <v>1.8798</v>
      </c>
      <c r="BK15" s="0" t="n">
        <v>2.23098666666667</v>
      </c>
      <c r="BL15" s="0" t="n">
        <v>1.014</v>
      </c>
      <c r="BM15" s="0" t="n">
        <v>1.2883</v>
      </c>
      <c r="BN15" s="0" t="n">
        <v>1.992</v>
      </c>
      <c r="BO15" s="0" t="n">
        <v>1.469205</v>
      </c>
      <c r="BP15" s="0" t="n">
        <v>1.469205</v>
      </c>
      <c r="BQ15" s="0" t="n">
        <v>1.234205</v>
      </c>
      <c r="BR15" s="0" t="n">
        <v>1.049205</v>
      </c>
      <c r="BS15" s="0" t="n">
        <v>1.389205</v>
      </c>
      <c r="BT15" s="309"/>
      <c r="BU15" s="0" t="n">
        <v>1.089905</v>
      </c>
      <c r="BV15" s="309"/>
      <c r="BW15" s="309"/>
      <c r="BX15" s="309"/>
      <c r="BY15" s="309"/>
      <c r="BZ15" s="309"/>
      <c r="CA15" s="309"/>
      <c r="CB15" s="309"/>
      <c r="CC15" s="0" t="n">
        <v>0.955</v>
      </c>
      <c r="CD15" s="0" t="n">
        <v>0.9</v>
      </c>
      <c r="CE15" s="0" t="n">
        <v>0.89</v>
      </c>
      <c r="CF15" s="0" t="n">
        <v>0.94</v>
      </c>
      <c r="CG15" s="0" t="n">
        <v>0.999</v>
      </c>
      <c r="CH15" s="0" t="n">
        <v>0.48</v>
      </c>
      <c r="CI15" s="0" t="n">
        <v>0.45</v>
      </c>
      <c r="CJ15" s="0" t="n">
        <v>0.895</v>
      </c>
      <c r="CK15" s="0" t="n">
        <v>0.485</v>
      </c>
      <c r="CL15" s="0" t="n">
        <v>0.485</v>
      </c>
      <c r="CM15" s="0" t="n">
        <v>0.795</v>
      </c>
      <c r="CN15" s="0" t="n">
        <v>0.8275</v>
      </c>
      <c r="CO15" s="0" t="n">
        <v>0.85</v>
      </c>
      <c r="CP15" s="0" t="n">
        <v>0.9025</v>
      </c>
      <c r="CQ15" s="0" t="n">
        <v>0.82</v>
      </c>
      <c r="CR15" s="0" t="n">
        <v>0.89</v>
      </c>
      <c r="CS15" s="0" t="n">
        <v>0.985</v>
      </c>
      <c r="CT15" s="0" t="n">
        <v>0.97</v>
      </c>
      <c r="CU15" s="0" t="n">
        <v>0.99</v>
      </c>
      <c r="CV15" s="0" t="n">
        <v>0.97</v>
      </c>
      <c r="DA15" s="309" t="n">
        <v>0.0004306</v>
      </c>
      <c r="DB15" s="309" t="n">
        <v>0.0002</v>
      </c>
      <c r="DC15" s="309" t="n">
        <v>0.0003</v>
      </c>
      <c r="DD15" s="309" t="n">
        <v>0.0001</v>
      </c>
      <c r="DE15" s="309" t="n">
        <v>0</v>
      </c>
      <c r="DF15" s="309" t="n">
        <v>0.0036</v>
      </c>
      <c r="DG15" s="309" t="n">
        <v>0.00256666666666666</v>
      </c>
      <c r="DH15" s="309" t="n">
        <v>0.00175</v>
      </c>
      <c r="DI15" s="309" t="n">
        <v>0.0001</v>
      </c>
      <c r="DJ15" s="309" t="n">
        <v>0.0015</v>
      </c>
      <c r="DK15" s="309" t="n">
        <v>0.0008</v>
      </c>
      <c r="DL15" s="309" t="n">
        <v>0.0008</v>
      </c>
      <c r="DM15" s="309" t="n">
        <v>0.0008</v>
      </c>
      <c r="DN15" s="309" t="n">
        <v>0.0008</v>
      </c>
      <c r="DO15" s="309" t="n">
        <v>0.000800000000000002</v>
      </c>
      <c r="DQ15" s="309" t="n">
        <v>0.0007</v>
      </c>
    </row>
    <row r="16" customFormat="false" ht="12.75" hidden="false" customHeight="false" outlineLevel="0" collapsed="false">
      <c r="A16" s="306" t="n">
        <v>36861</v>
      </c>
      <c r="B16" s="0" t="n">
        <v>0.988</v>
      </c>
      <c r="C16" s="0" t="n">
        <v>0.971168</v>
      </c>
      <c r="D16" s="0" t="n">
        <v>0.9415575</v>
      </c>
      <c r="E16" s="0" t="n">
        <v>0.9415575</v>
      </c>
      <c r="F16" s="0" t="n">
        <v>0.977</v>
      </c>
      <c r="G16" s="0" t="n">
        <v>0.960534</v>
      </c>
      <c r="H16" s="0" t="n">
        <v>0.9875</v>
      </c>
      <c r="I16" s="0" t="n">
        <v>0.878623749999999</v>
      </c>
      <c r="J16" s="0" t="n">
        <v>0.631316</v>
      </c>
      <c r="K16" s="0" t="n">
        <v>0.9668475</v>
      </c>
      <c r="L16" s="0" t="n">
        <v>0.86724395</v>
      </c>
      <c r="M16" s="0" t="n">
        <v>0.9150158625</v>
      </c>
      <c r="N16" s="0" t="n">
        <v>0.85208445</v>
      </c>
      <c r="O16" s="0" t="n">
        <v>0.9370402125</v>
      </c>
      <c r="P16" s="0" t="n">
        <v>0.85208445</v>
      </c>
      <c r="Q16" s="0" t="n">
        <v>0.86724395</v>
      </c>
      <c r="R16" s="0" t="n">
        <v>0.86724395</v>
      </c>
      <c r="S16" s="0" t="n">
        <v>0.86724395</v>
      </c>
      <c r="T16" s="0" t="n">
        <v>0.85208445</v>
      </c>
      <c r="U16" s="0" t="n">
        <v>0.85208445</v>
      </c>
      <c r="V16" s="0" t="n">
        <v>0.85208445</v>
      </c>
      <c r="W16" s="0" t="n">
        <v>0.85208445</v>
      </c>
      <c r="X16" s="0" t="n">
        <v>0.9370402125</v>
      </c>
      <c r="Y16" s="0" t="n">
        <v>0.9370402125</v>
      </c>
      <c r="Z16" s="0" t="n">
        <v>0.9370402125</v>
      </c>
      <c r="AA16" s="0" t="n">
        <v>0.9370402125</v>
      </c>
      <c r="AB16" s="0" t="n">
        <v>0.85208445</v>
      </c>
      <c r="AC16" s="0" t="n">
        <v>0.85208445</v>
      </c>
      <c r="AD16" s="0" t="n">
        <v>0.9370402125</v>
      </c>
      <c r="AE16" s="0" t="n">
        <v>0.9370402125</v>
      </c>
      <c r="AF16" s="0" t="n">
        <v>0.85208445</v>
      </c>
      <c r="AG16" s="0" t="n">
        <v>0.98</v>
      </c>
      <c r="AH16" s="0" t="n">
        <v>0.97054945</v>
      </c>
      <c r="AI16" s="0" t="n">
        <v>0.97054945</v>
      </c>
      <c r="AJ16" s="0" t="n">
        <v>0.85208445</v>
      </c>
      <c r="AK16" s="0" t="n">
        <v>1</v>
      </c>
      <c r="AL16" s="0" t="n">
        <v>0.9668475</v>
      </c>
      <c r="AM16" s="0" t="n">
        <v>0.9415575</v>
      </c>
      <c r="AN16" s="304" t="n">
        <v>0.985</v>
      </c>
      <c r="AO16" s="304" t="n">
        <v>0.97</v>
      </c>
      <c r="AP16" s="304" t="n">
        <v>0.99</v>
      </c>
      <c r="AQ16" s="0" t="n">
        <v>0.9415575</v>
      </c>
      <c r="AR16" s="0" t="n">
        <v>0.97054945</v>
      </c>
      <c r="AS16" s="0" t="n">
        <v>0.977</v>
      </c>
      <c r="AT16" s="304" t="n">
        <v>0.97</v>
      </c>
      <c r="AU16" s="0" t="n">
        <v>0.97054945</v>
      </c>
      <c r="AV16" s="0" t="n">
        <v>0.9415575</v>
      </c>
      <c r="AW16" s="0" t="n">
        <v>0.9415575</v>
      </c>
      <c r="AX16" s="0" t="n">
        <v>0.9415575</v>
      </c>
      <c r="AY16" s="0" t="n">
        <v>0.97054945</v>
      </c>
      <c r="AZ16" s="0" t="n">
        <v>0.97054945</v>
      </c>
      <c r="BA16" s="0" t="n">
        <v>0.9415575</v>
      </c>
      <c r="BB16" s="0" t="n">
        <v>0.64</v>
      </c>
      <c r="BC16" s="0" t="n">
        <f aca="false">BC15</f>
        <v>1</v>
      </c>
      <c r="BE16" s="0" t="n">
        <v>1.0661414</v>
      </c>
      <c r="BF16" s="0" t="n">
        <v>1.0912</v>
      </c>
      <c r="BG16" s="0" t="n">
        <v>1.08225</v>
      </c>
      <c r="BH16" s="0" t="n">
        <v>1.0059</v>
      </c>
      <c r="BI16" s="0" t="n">
        <v>1</v>
      </c>
      <c r="BJ16" s="0" t="n">
        <v>1.8834</v>
      </c>
      <c r="BK16" s="0" t="n">
        <v>2.23315333333333</v>
      </c>
      <c r="BL16" s="0" t="n">
        <v>1.01575</v>
      </c>
      <c r="BM16" s="0" t="n">
        <v>1.2884</v>
      </c>
      <c r="BN16" s="0" t="n">
        <v>1.9935</v>
      </c>
      <c r="BO16" s="0" t="n">
        <v>1.469905</v>
      </c>
      <c r="BP16" s="0" t="n">
        <v>1.469905</v>
      </c>
      <c r="BQ16" s="0" t="n">
        <v>1.234905</v>
      </c>
      <c r="BR16" s="0" t="n">
        <v>1.049905</v>
      </c>
      <c r="BS16" s="0" t="n">
        <v>1.389905</v>
      </c>
      <c r="BT16" s="309"/>
      <c r="BU16" s="0" t="n">
        <v>1.090505</v>
      </c>
      <c r="BV16" s="309"/>
      <c r="BW16" s="309"/>
      <c r="BX16" s="309"/>
      <c r="BY16" s="309"/>
      <c r="BZ16" s="309"/>
      <c r="CA16" s="309"/>
      <c r="CB16" s="309"/>
      <c r="CC16" s="0" t="n">
        <v>0.935</v>
      </c>
      <c r="CD16" s="0" t="n">
        <v>0.89</v>
      </c>
      <c r="CE16" s="0" t="n">
        <v>0.87</v>
      </c>
      <c r="CF16" s="0" t="n">
        <v>0.92</v>
      </c>
      <c r="CG16" s="0" t="n">
        <v>0.999</v>
      </c>
      <c r="CH16" s="0" t="n">
        <v>0.51</v>
      </c>
      <c r="CI16" s="0" t="n">
        <v>0.47</v>
      </c>
      <c r="CJ16" s="0" t="n">
        <v>0.865</v>
      </c>
      <c r="CK16" s="0" t="n">
        <v>0.49</v>
      </c>
      <c r="CL16" s="0" t="n">
        <v>0.485</v>
      </c>
      <c r="CM16" s="0" t="n">
        <v>0.59</v>
      </c>
      <c r="CN16" s="0" t="n">
        <v>0.6225</v>
      </c>
      <c r="CO16" s="0" t="n">
        <v>0.69</v>
      </c>
      <c r="CP16" s="0" t="n">
        <v>0.8925</v>
      </c>
      <c r="CQ16" s="0" t="n">
        <v>0.715</v>
      </c>
      <c r="CR16" s="0" t="n">
        <v>0.89</v>
      </c>
      <c r="CS16" s="0" t="n">
        <v>0.985</v>
      </c>
      <c r="CT16" s="0" t="n">
        <v>0.97</v>
      </c>
      <c r="CU16" s="0" t="n">
        <v>0.99</v>
      </c>
      <c r="CV16" s="0" t="n">
        <v>0.97</v>
      </c>
      <c r="DA16" s="309" t="n">
        <v>0.0004207</v>
      </c>
      <c r="DB16" s="309" t="n">
        <v>0.0002</v>
      </c>
      <c r="DC16" s="309" t="n">
        <v>0.0002</v>
      </c>
      <c r="DD16" s="309" t="n">
        <v>0.0001</v>
      </c>
      <c r="DE16" s="309" t="n">
        <v>0</v>
      </c>
      <c r="DF16" s="309" t="n">
        <v>0.0036</v>
      </c>
      <c r="DG16" s="309" t="n">
        <v>0.00216666666666666</v>
      </c>
      <c r="DH16" s="309" t="n">
        <v>0.00175</v>
      </c>
      <c r="DI16" s="309" t="n">
        <v>0.0001</v>
      </c>
      <c r="DJ16" s="309" t="n">
        <v>0.0015</v>
      </c>
      <c r="DK16" s="309" t="n">
        <v>0.0007</v>
      </c>
      <c r="DL16" s="309" t="n">
        <v>0.0007</v>
      </c>
      <c r="DM16" s="309" t="n">
        <v>0.0007</v>
      </c>
      <c r="DN16" s="309" t="n">
        <v>0.0007</v>
      </c>
      <c r="DO16" s="309" t="n">
        <v>0.000700000000000003</v>
      </c>
      <c r="DQ16" s="309" t="n">
        <v>0.0006</v>
      </c>
    </row>
    <row r="17" customFormat="false" ht="12.75" hidden="false" customHeight="false" outlineLevel="0" collapsed="false">
      <c r="A17" s="306" t="n">
        <v>36892</v>
      </c>
      <c r="B17" s="0" t="n">
        <v>0.954564219</v>
      </c>
      <c r="C17" s="0" t="n">
        <v>0.938604</v>
      </c>
      <c r="D17" s="0" t="n">
        <v>0.9416445</v>
      </c>
      <c r="E17" s="0" t="n">
        <v>0.9416445</v>
      </c>
      <c r="F17" s="0" t="n">
        <v>0.977</v>
      </c>
      <c r="G17" s="0" t="n">
        <v>0.9875</v>
      </c>
      <c r="H17" s="0" t="n">
        <v>0.9875</v>
      </c>
      <c r="I17" s="0" t="n">
        <v>0.819047249999999</v>
      </c>
      <c r="J17" s="0" t="n">
        <v>0.64425</v>
      </c>
      <c r="K17" s="0" t="n">
        <v>0.985</v>
      </c>
      <c r="L17" s="0" t="n">
        <v>0.889655525</v>
      </c>
      <c r="M17" s="0" t="n">
        <v>0.9374469375</v>
      </c>
      <c r="N17" s="0" t="n">
        <v>0.85249845</v>
      </c>
      <c r="O17" s="0" t="n">
        <v>0.9244444</v>
      </c>
      <c r="P17" s="0" t="n">
        <v>0.85249845</v>
      </c>
      <c r="Q17" s="0" t="n">
        <v>0.889655525</v>
      </c>
      <c r="R17" s="0" t="n">
        <v>0.889655525</v>
      </c>
      <c r="S17" s="0" t="n">
        <v>0.889655525</v>
      </c>
      <c r="T17" s="0" t="n">
        <v>0.85249845</v>
      </c>
      <c r="U17" s="0" t="n">
        <v>0.85249845</v>
      </c>
      <c r="V17" s="0" t="n">
        <v>0.85249845</v>
      </c>
      <c r="W17" s="0" t="n">
        <v>0.85249845</v>
      </c>
      <c r="X17" s="0" t="n">
        <v>0.9244444</v>
      </c>
      <c r="Y17" s="0" t="n">
        <v>0.9244444</v>
      </c>
      <c r="Z17" s="0" t="n">
        <v>0.9244444</v>
      </c>
      <c r="AA17" s="0" t="n">
        <v>0.9244444</v>
      </c>
      <c r="AB17" s="0" t="n">
        <v>0.85249845</v>
      </c>
      <c r="AC17" s="0" t="n">
        <v>0.85249845</v>
      </c>
      <c r="AD17" s="0" t="n">
        <v>0.9244444</v>
      </c>
      <c r="AE17" s="0" t="n">
        <v>0.9244444</v>
      </c>
      <c r="AF17" s="0" t="n">
        <v>0.85249845</v>
      </c>
      <c r="AG17" s="0" t="n">
        <v>0.98</v>
      </c>
      <c r="AH17" s="0" t="n">
        <v>0.97099445</v>
      </c>
      <c r="AI17" s="0" t="n">
        <v>0.97099445</v>
      </c>
      <c r="AJ17" s="0" t="n">
        <v>0.85249845</v>
      </c>
      <c r="AK17" s="0" t="n">
        <v>1</v>
      </c>
      <c r="AL17" s="0" t="n">
        <v>0.985</v>
      </c>
      <c r="AM17" s="0" t="n">
        <v>0.9416445</v>
      </c>
      <c r="AN17" s="304" t="n">
        <v>0.985</v>
      </c>
      <c r="AO17" s="304" t="n">
        <v>0.96</v>
      </c>
      <c r="AP17" s="304" t="n">
        <v>0.99</v>
      </c>
      <c r="AQ17" s="0" t="n">
        <v>0.9416445</v>
      </c>
      <c r="AR17" s="0" t="n">
        <v>0.97099445</v>
      </c>
      <c r="AS17" s="0" t="n">
        <v>0.977</v>
      </c>
      <c r="AT17" s="304" t="n">
        <v>0.97</v>
      </c>
      <c r="AU17" s="0" t="n">
        <v>0.97099445</v>
      </c>
      <c r="AV17" s="0" t="n">
        <v>0.9416445</v>
      </c>
      <c r="AW17" s="0" t="n">
        <v>0.9416445</v>
      </c>
      <c r="AX17" s="0" t="n">
        <v>0.9416445</v>
      </c>
      <c r="AY17" s="0" t="n">
        <v>0.97099445</v>
      </c>
      <c r="AZ17" s="0" t="n">
        <v>0.97099445</v>
      </c>
      <c r="BA17" s="0" t="n">
        <v>0.9416445</v>
      </c>
      <c r="BB17" s="0" t="n">
        <v>0.64</v>
      </c>
      <c r="BC17" s="0" t="n">
        <f aca="false">BC16</f>
        <v>1</v>
      </c>
      <c r="BE17" s="0" t="n">
        <v>1.0665522</v>
      </c>
      <c r="BF17" s="0" t="n">
        <v>1.0914</v>
      </c>
      <c r="BG17" s="0" t="n">
        <v>1.08235</v>
      </c>
      <c r="BH17" s="0" t="n">
        <v>1.006</v>
      </c>
      <c r="BI17" s="0" t="n">
        <v>1</v>
      </c>
      <c r="BJ17" s="0" t="n">
        <v>1.887</v>
      </c>
      <c r="BK17" s="0" t="n">
        <v>2.23492</v>
      </c>
      <c r="BL17" s="0" t="n">
        <v>1.01745</v>
      </c>
      <c r="BM17" s="0" t="n">
        <v>1.2885</v>
      </c>
      <c r="BN17" s="0" t="n">
        <v>1.995</v>
      </c>
      <c r="BO17" s="0" t="n">
        <v>1.470505</v>
      </c>
      <c r="BP17" s="0" t="n">
        <v>1.470505</v>
      </c>
      <c r="BQ17" s="0" t="n">
        <v>1.235505</v>
      </c>
      <c r="BR17" s="0" t="n">
        <v>1.050505</v>
      </c>
      <c r="BS17" s="0" t="n">
        <v>1.390505</v>
      </c>
      <c r="BT17" s="309"/>
      <c r="BU17" s="0" t="n">
        <v>1.091005</v>
      </c>
      <c r="BV17" s="309"/>
      <c r="BW17" s="309"/>
      <c r="BX17" s="309"/>
      <c r="BY17" s="309"/>
      <c r="BZ17" s="309"/>
      <c r="CA17" s="309"/>
      <c r="CB17" s="309"/>
      <c r="CC17" s="0" t="n">
        <v>0.895</v>
      </c>
      <c r="CD17" s="0" t="n">
        <v>0.86</v>
      </c>
      <c r="CE17" s="0" t="n">
        <v>0.87</v>
      </c>
      <c r="CF17" s="0" t="n">
        <v>0.92</v>
      </c>
      <c r="CG17" s="0" t="n">
        <v>0.999</v>
      </c>
      <c r="CH17" s="0" t="n">
        <v>0.58</v>
      </c>
      <c r="CI17" s="0" t="n">
        <v>0.45</v>
      </c>
      <c r="CJ17" s="0" t="n">
        <v>0.805</v>
      </c>
      <c r="CK17" s="0" t="n">
        <v>0.5</v>
      </c>
      <c r="CL17" s="0" t="n">
        <v>0.505</v>
      </c>
      <c r="CM17" s="0" t="n">
        <v>0.605</v>
      </c>
      <c r="CN17" s="0" t="n">
        <v>0.6375</v>
      </c>
      <c r="CO17" s="0" t="n">
        <v>0.69</v>
      </c>
      <c r="CP17" s="0" t="n">
        <v>0.88</v>
      </c>
      <c r="CQ17" s="0" t="n">
        <v>0.64</v>
      </c>
      <c r="CR17" s="0" t="n">
        <v>0.89</v>
      </c>
      <c r="CS17" s="0" t="n">
        <v>0.985</v>
      </c>
      <c r="CT17" s="0" t="n">
        <v>0.96</v>
      </c>
      <c r="CU17" s="0" t="n">
        <v>0.99</v>
      </c>
      <c r="CV17" s="0" t="n">
        <v>0.97</v>
      </c>
      <c r="DA17" s="309" t="n">
        <v>0.0004108</v>
      </c>
      <c r="DB17" s="309" t="n">
        <v>0.0002</v>
      </c>
      <c r="DC17" s="309" t="n">
        <v>0.0001</v>
      </c>
      <c r="DD17" s="309" t="n">
        <v>0.0001</v>
      </c>
      <c r="DE17" s="309" t="n">
        <v>0</v>
      </c>
      <c r="DF17" s="309" t="n">
        <v>0.0036</v>
      </c>
      <c r="DG17" s="309" t="n">
        <v>0.00176666666666666</v>
      </c>
      <c r="DH17" s="309" t="n">
        <v>0.0017</v>
      </c>
      <c r="DI17" s="309" t="n">
        <v>0.0001</v>
      </c>
      <c r="DJ17" s="309" t="n">
        <v>0.0015</v>
      </c>
      <c r="DK17" s="309" t="n">
        <v>0.0006</v>
      </c>
      <c r="DL17" s="309" t="n">
        <v>0.0006</v>
      </c>
      <c r="DM17" s="309" t="n">
        <v>0.0006</v>
      </c>
      <c r="DN17" s="309" t="n">
        <v>0.0006</v>
      </c>
      <c r="DO17" s="309" t="n">
        <v>0.000600000000000004</v>
      </c>
      <c r="DQ17" s="309" t="n">
        <v>0.0005</v>
      </c>
    </row>
    <row r="18" customFormat="false" ht="12.75" hidden="false" customHeight="false" outlineLevel="0" collapsed="false">
      <c r="A18" s="306" t="n">
        <v>36923</v>
      </c>
      <c r="B18" s="0" t="n">
        <v>0.9229144315</v>
      </c>
      <c r="C18" s="0" t="n">
        <v>0.938776</v>
      </c>
      <c r="D18" s="0" t="n">
        <v>0.9633716</v>
      </c>
      <c r="E18" s="0" t="n">
        <v>0.9633716</v>
      </c>
      <c r="F18" s="0" t="n">
        <v>0.977</v>
      </c>
      <c r="G18" s="0" t="n">
        <v>0.9875</v>
      </c>
      <c r="H18" s="0" t="n">
        <v>0.9875</v>
      </c>
      <c r="I18" s="0" t="n">
        <v>0.861139499999999</v>
      </c>
      <c r="J18" s="0" t="n">
        <v>0.7795425</v>
      </c>
      <c r="K18" s="0" t="n">
        <v>0.985</v>
      </c>
      <c r="L18" s="0" t="n">
        <v>0.934088175</v>
      </c>
      <c r="M18" s="0" t="n">
        <v>0.9818958375</v>
      </c>
      <c r="N18" s="0" t="n">
        <v>0.87756355</v>
      </c>
      <c r="O18" s="0" t="n">
        <v>0.9222568875</v>
      </c>
      <c r="P18" s="0" t="n">
        <v>0.87756355</v>
      </c>
      <c r="Q18" s="0" t="n">
        <v>0.934088175</v>
      </c>
      <c r="R18" s="0" t="n">
        <v>0.934088175</v>
      </c>
      <c r="S18" s="0" t="n">
        <v>0.934088175</v>
      </c>
      <c r="T18" s="0" t="n">
        <v>0.87756355</v>
      </c>
      <c r="U18" s="0" t="n">
        <v>0.87756355</v>
      </c>
      <c r="V18" s="0" t="n">
        <v>0.87756355</v>
      </c>
      <c r="W18" s="0" t="n">
        <v>0.87756355</v>
      </c>
      <c r="X18" s="0" t="n">
        <v>0.9222568875</v>
      </c>
      <c r="Y18" s="0" t="n">
        <v>0.9222568875</v>
      </c>
      <c r="Z18" s="0" t="n">
        <v>0.9222568875</v>
      </c>
      <c r="AA18" s="0" t="n">
        <v>0.9222568875</v>
      </c>
      <c r="AB18" s="0" t="n">
        <v>0.87756355</v>
      </c>
      <c r="AC18" s="0" t="n">
        <v>0.87756355</v>
      </c>
      <c r="AD18" s="0" t="n">
        <v>0.9222568875</v>
      </c>
      <c r="AE18" s="0" t="n">
        <v>0.9222568875</v>
      </c>
      <c r="AF18" s="0" t="n">
        <v>0.87756355</v>
      </c>
      <c r="AG18" s="0" t="n">
        <v>0.98</v>
      </c>
      <c r="AH18" s="0" t="n">
        <v>0.97135935</v>
      </c>
      <c r="AI18" s="0" t="n">
        <v>0.97135935</v>
      </c>
      <c r="AJ18" s="0" t="n">
        <v>0.87756355</v>
      </c>
      <c r="AK18" s="0" t="n">
        <v>1</v>
      </c>
      <c r="AL18" s="0" t="n">
        <v>0.985</v>
      </c>
      <c r="AM18" s="0" t="n">
        <v>0.9633716</v>
      </c>
      <c r="AN18" s="304" t="n">
        <v>0.985</v>
      </c>
      <c r="AO18" s="304" t="n">
        <v>0.97</v>
      </c>
      <c r="AP18" s="304" t="n">
        <v>0.99</v>
      </c>
      <c r="AQ18" s="0" t="n">
        <v>0.9633716</v>
      </c>
      <c r="AR18" s="0" t="n">
        <v>0.97135935</v>
      </c>
      <c r="AS18" s="0" t="n">
        <v>0.977</v>
      </c>
      <c r="AT18" s="304" t="n">
        <v>0.97</v>
      </c>
      <c r="AU18" s="0" t="n">
        <v>0.97135935</v>
      </c>
      <c r="AV18" s="0" t="n">
        <v>0.9633716</v>
      </c>
      <c r="AW18" s="0" t="n">
        <v>0.9633716</v>
      </c>
      <c r="AX18" s="0" t="n">
        <v>0.9633716</v>
      </c>
      <c r="AY18" s="0" t="n">
        <v>0.97135935</v>
      </c>
      <c r="AZ18" s="0" t="n">
        <v>0.97135935</v>
      </c>
      <c r="BA18" s="0" t="n">
        <v>0.9633716</v>
      </c>
      <c r="BB18" s="0" t="n">
        <v>0.64</v>
      </c>
      <c r="BC18" s="0" t="n">
        <f aca="false">BC17</f>
        <v>1</v>
      </c>
      <c r="BE18" s="0" t="n">
        <v>1.0669531</v>
      </c>
      <c r="BF18" s="0" t="n">
        <v>1.0916</v>
      </c>
      <c r="BG18" s="0" t="n">
        <v>1.08244</v>
      </c>
      <c r="BH18" s="0" t="n">
        <v>1.0061</v>
      </c>
      <c r="BI18" s="0" t="n">
        <v>1</v>
      </c>
      <c r="BJ18" s="0" t="n">
        <v>1.8906</v>
      </c>
      <c r="BK18" s="0" t="n">
        <v>2.23628666666667</v>
      </c>
      <c r="BL18" s="0" t="n">
        <v>1.0191</v>
      </c>
      <c r="BM18" s="0" t="n">
        <v>1.2885</v>
      </c>
      <c r="BN18" s="0" t="n">
        <v>1.9965</v>
      </c>
      <c r="BO18" s="0" t="n">
        <v>1.471005</v>
      </c>
      <c r="BP18" s="0" t="n">
        <v>1.471005</v>
      </c>
      <c r="BQ18" s="0" t="n">
        <v>1.236005</v>
      </c>
      <c r="BR18" s="0" t="n">
        <v>1.051005</v>
      </c>
      <c r="BS18" s="0" t="n">
        <v>1.391005</v>
      </c>
      <c r="BT18" s="309"/>
      <c r="BU18" s="0" t="n">
        <v>1.091415</v>
      </c>
      <c r="BV18" s="309"/>
      <c r="BW18" s="309"/>
      <c r="BX18" s="309"/>
      <c r="BY18" s="309"/>
      <c r="BZ18" s="309"/>
      <c r="CA18" s="309"/>
      <c r="CB18" s="309"/>
      <c r="CC18" s="0" t="n">
        <v>0.865</v>
      </c>
      <c r="CD18" s="0" t="n">
        <v>0.86</v>
      </c>
      <c r="CE18" s="0" t="n">
        <v>0.89</v>
      </c>
      <c r="CF18" s="0" t="n">
        <v>0.935</v>
      </c>
      <c r="CG18" s="0" t="n">
        <v>0.99895</v>
      </c>
      <c r="CH18" s="0" t="n">
        <v>0.58</v>
      </c>
      <c r="CI18" s="0" t="n">
        <v>0.45</v>
      </c>
      <c r="CJ18" s="0" t="n">
        <v>0.845</v>
      </c>
      <c r="CK18" s="0" t="n">
        <v>0.605</v>
      </c>
      <c r="CL18" s="0" t="n">
        <v>0.505</v>
      </c>
      <c r="CM18" s="0" t="n">
        <v>0.635</v>
      </c>
      <c r="CN18" s="0" t="n">
        <v>0.6675</v>
      </c>
      <c r="CO18" s="0" t="n">
        <v>0.71</v>
      </c>
      <c r="CP18" s="0" t="n">
        <v>0.8775</v>
      </c>
      <c r="CQ18" s="0" t="n">
        <v>0.67</v>
      </c>
      <c r="CR18" s="0" t="n">
        <v>0.89</v>
      </c>
      <c r="CS18" s="0" t="n">
        <v>0.985</v>
      </c>
      <c r="CT18" s="0" t="n">
        <v>0.97</v>
      </c>
      <c r="CU18" s="0" t="n">
        <v>0.99</v>
      </c>
      <c r="CV18" s="0" t="n">
        <v>0.97</v>
      </c>
      <c r="DA18" s="309" t="n">
        <v>0.0004009</v>
      </c>
      <c r="DB18" s="309" t="n">
        <v>0.0002</v>
      </c>
      <c r="DC18" s="309" t="n">
        <v>9E-005</v>
      </c>
      <c r="DD18" s="309" t="n">
        <v>0.0001</v>
      </c>
      <c r="DE18" s="309" t="n">
        <v>0</v>
      </c>
      <c r="DF18" s="309" t="n">
        <v>0.0036</v>
      </c>
      <c r="DG18" s="309" t="n">
        <v>0.00136666666666666</v>
      </c>
      <c r="DH18" s="309" t="n">
        <v>0.00165</v>
      </c>
      <c r="DI18" s="309" t="n">
        <v>0</v>
      </c>
      <c r="DJ18" s="309" t="n">
        <v>0.0015</v>
      </c>
      <c r="DK18" s="309" t="n">
        <v>0.0005</v>
      </c>
      <c r="DL18" s="309" t="n">
        <v>0.0005</v>
      </c>
      <c r="DM18" s="309" t="n">
        <v>0.0005</v>
      </c>
      <c r="DN18" s="309" t="n">
        <v>0.0005</v>
      </c>
      <c r="DO18" s="309" t="n">
        <v>0.000500000000000005</v>
      </c>
      <c r="DQ18" s="309" t="n">
        <v>0.00041</v>
      </c>
    </row>
    <row r="19" customFormat="false" ht="12.75" hidden="false" customHeight="false" outlineLevel="0" collapsed="false">
      <c r="A19" s="306" t="n">
        <v>36951</v>
      </c>
      <c r="B19" s="0" t="n">
        <v>0.9232526465</v>
      </c>
      <c r="C19" s="0" t="n">
        <v>0.971702</v>
      </c>
      <c r="D19" s="0" t="n">
        <v>0.985</v>
      </c>
      <c r="E19" s="0" t="n">
        <v>0.985</v>
      </c>
      <c r="F19" s="0" t="n">
        <v>0.977</v>
      </c>
      <c r="G19" s="0" t="n">
        <v>0.9875</v>
      </c>
      <c r="H19" s="0" t="n">
        <v>0.9875</v>
      </c>
      <c r="I19" s="0" t="n">
        <v>0.893112499999999</v>
      </c>
      <c r="J19" s="0" t="n">
        <v>0.985</v>
      </c>
      <c r="K19" s="0" t="n">
        <v>0.985</v>
      </c>
      <c r="L19" s="0" t="n">
        <v>0.9875</v>
      </c>
      <c r="M19" s="0" t="n">
        <v>0.9875</v>
      </c>
      <c r="N19" s="0" t="n">
        <v>0.98</v>
      </c>
      <c r="O19" s="0" t="n">
        <v>0.9462645</v>
      </c>
      <c r="P19" s="0" t="n">
        <v>0.98</v>
      </c>
      <c r="Q19" s="0" t="n">
        <v>0.9875</v>
      </c>
      <c r="R19" s="0" t="n">
        <v>0.9875</v>
      </c>
      <c r="S19" s="0" t="n">
        <v>0.9875</v>
      </c>
      <c r="T19" s="0" t="n">
        <v>0.98</v>
      </c>
      <c r="U19" s="0" t="n">
        <v>0.98</v>
      </c>
      <c r="V19" s="0" t="n">
        <v>0.98</v>
      </c>
      <c r="W19" s="0" t="n">
        <v>0.98</v>
      </c>
      <c r="X19" s="0" t="n">
        <v>0.9462645</v>
      </c>
      <c r="Y19" s="0" t="n">
        <v>0.9462645</v>
      </c>
      <c r="Z19" s="0" t="n">
        <v>0.9462645</v>
      </c>
      <c r="AA19" s="0" t="n">
        <v>0.9462645</v>
      </c>
      <c r="AB19" s="0" t="n">
        <v>0.98</v>
      </c>
      <c r="AC19" s="0" t="n">
        <v>0.98</v>
      </c>
      <c r="AD19" s="0" t="n">
        <v>0.9462645</v>
      </c>
      <c r="AE19" s="0" t="n">
        <v>0.9462645</v>
      </c>
      <c r="AF19" s="0" t="n">
        <v>0.98</v>
      </c>
      <c r="AG19" s="0" t="n">
        <v>0.99</v>
      </c>
      <c r="AH19" s="0" t="n">
        <v>0.97164415</v>
      </c>
      <c r="AI19" s="0" t="n">
        <v>0.97164415</v>
      </c>
      <c r="AJ19" s="0" t="n">
        <v>0.98</v>
      </c>
      <c r="AK19" s="0" t="n">
        <v>1</v>
      </c>
      <c r="AL19" s="0" t="n">
        <v>0.985</v>
      </c>
      <c r="AM19" s="0" t="n">
        <v>0.985</v>
      </c>
      <c r="AN19" s="304" t="n">
        <v>0.985</v>
      </c>
      <c r="AO19" s="304" t="n">
        <v>0.97</v>
      </c>
      <c r="AP19" s="304" t="n">
        <v>0.99</v>
      </c>
      <c r="AQ19" s="0" t="n">
        <v>0.985</v>
      </c>
      <c r="AR19" s="0" t="n">
        <v>0.97164415</v>
      </c>
      <c r="AS19" s="0" t="n">
        <v>0.977</v>
      </c>
      <c r="AT19" s="304" t="n">
        <v>0.97</v>
      </c>
      <c r="AU19" s="0" t="n">
        <v>0.97164415</v>
      </c>
      <c r="AV19" s="0" t="n">
        <v>0.985</v>
      </c>
      <c r="AW19" s="0" t="n">
        <v>0.985</v>
      </c>
      <c r="AX19" s="0" t="n">
        <v>0.985</v>
      </c>
      <c r="AY19" s="0" t="n">
        <v>0.97164415</v>
      </c>
      <c r="AZ19" s="0" t="n">
        <v>0.97164415</v>
      </c>
      <c r="BA19" s="0" t="n">
        <v>0.985</v>
      </c>
      <c r="BB19" s="0" t="n">
        <v>0.64</v>
      </c>
      <c r="BC19" s="0" t="n">
        <f aca="false">BC18</f>
        <v>1</v>
      </c>
      <c r="BE19" s="0" t="n">
        <v>1.0673441</v>
      </c>
      <c r="BF19" s="0" t="n">
        <v>1.0918</v>
      </c>
      <c r="BG19" s="0" t="n">
        <v>1.08252</v>
      </c>
      <c r="BH19" s="0" t="n">
        <v>1.0062</v>
      </c>
      <c r="BI19" s="0" t="n">
        <v>1</v>
      </c>
      <c r="BJ19" s="0" t="n">
        <v>1.8942</v>
      </c>
      <c r="BK19" s="0" t="n">
        <v>2.23725333333333</v>
      </c>
      <c r="BL19" s="0" t="n">
        <v>1.0207</v>
      </c>
      <c r="BM19" s="0" t="n">
        <v>1.2885</v>
      </c>
      <c r="BN19" s="0" t="n">
        <v>1.998</v>
      </c>
      <c r="BO19" s="0" t="n">
        <v>1.471505</v>
      </c>
      <c r="BP19" s="0" t="n">
        <v>1.471505</v>
      </c>
      <c r="BQ19" s="0" t="n">
        <v>1.236405</v>
      </c>
      <c r="BR19" s="0" t="n">
        <v>1.051405</v>
      </c>
      <c r="BS19" s="0" t="n">
        <v>1.391405</v>
      </c>
      <c r="BT19" s="309"/>
      <c r="BU19" s="0" t="n">
        <v>1.091735</v>
      </c>
      <c r="BV19" s="309"/>
      <c r="BW19" s="309"/>
      <c r="BX19" s="309"/>
      <c r="BY19" s="309"/>
      <c r="BZ19" s="309"/>
      <c r="CA19" s="309"/>
      <c r="CB19" s="309"/>
      <c r="CC19" s="0" t="n">
        <v>0.865</v>
      </c>
      <c r="CD19" s="0" t="n">
        <v>0.89</v>
      </c>
      <c r="CE19" s="0" t="n">
        <v>0.91</v>
      </c>
      <c r="CF19" s="0" t="n">
        <v>0.935</v>
      </c>
      <c r="CG19" s="0" t="n">
        <v>0.99895</v>
      </c>
      <c r="CH19" s="0" t="n">
        <v>0.54</v>
      </c>
      <c r="CI19" s="0" t="n">
        <v>0.45</v>
      </c>
      <c r="CJ19" s="0" t="n">
        <v>0.875</v>
      </c>
      <c r="CK19" s="0" t="n">
        <v>0.775</v>
      </c>
      <c r="CL19" s="0" t="n">
        <v>0.515</v>
      </c>
      <c r="CM19" s="0" t="n">
        <v>0.785</v>
      </c>
      <c r="CN19" s="0" t="n">
        <v>0.8175</v>
      </c>
      <c r="CO19" s="0" t="n">
        <v>0.8</v>
      </c>
      <c r="CP19" s="0" t="n">
        <v>0.9</v>
      </c>
      <c r="CQ19" s="0" t="n">
        <v>0.83</v>
      </c>
      <c r="CR19" s="0" t="n">
        <v>0.89</v>
      </c>
      <c r="CS19" s="0" t="n">
        <v>0.985</v>
      </c>
      <c r="CT19" s="0" t="n">
        <v>0.97</v>
      </c>
      <c r="CU19" s="0" t="n">
        <v>0.99</v>
      </c>
      <c r="CV19" s="0" t="n">
        <v>0.97</v>
      </c>
      <c r="DA19" s="309" t="n">
        <v>0.000391</v>
      </c>
      <c r="DB19" s="309" t="n">
        <v>0.0002</v>
      </c>
      <c r="DC19" s="309" t="n">
        <v>8E-005</v>
      </c>
      <c r="DD19" s="309" t="n">
        <v>0.0001</v>
      </c>
      <c r="DE19" s="309" t="n">
        <v>0</v>
      </c>
      <c r="DF19" s="309" t="n">
        <v>0.0036</v>
      </c>
      <c r="DG19" s="309" t="n">
        <v>0.00096666666666666</v>
      </c>
      <c r="DH19" s="309" t="n">
        <v>0.0016</v>
      </c>
      <c r="DI19" s="309" t="n">
        <v>0</v>
      </c>
      <c r="DJ19" s="309" t="n">
        <v>0.0015</v>
      </c>
      <c r="DK19" s="309" t="n">
        <v>0.0005</v>
      </c>
      <c r="DL19" s="309" t="n">
        <v>0.0005</v>
      </c>
      <c r="DM19" s="309" t="n">
        <v>0.0004</v>
      </c>
      <c r="DN19" s="309" t="n">
        <v>0.0004</v>
      </c>
      <c r="DO19" s="309" t="n">
        <v>0.000400000000000006</v>
      </c>
      <c r="DQ19" s="309" t="n">
        <v>0.00032</v>
      </c>
    </row>
    <row r="20" customFormat="false" ht="12.75" hidden="false" customHeight="false" outlineLevel="0" collapsed="false">
      <c r="A20" s="306" t="n">
        <v>36982</v>
      </c>
      <c r="B20" s="0" t="n">
        <v>0.955614054</v>
      </c>
      <c r="C20" s="0" t="n">
        <v>0.9828</v>
      </c>
      <c r="D20" s="0" t="n">
        <v>0.985</v>
      </c>
      <c r="E20" s="0" t="n">
        <v>0.985</v>
      </c>
      <c r="F20" s="0" t="n">
        <v>0.977</v>
      </c>
      <c r="G20" s="0" t="n">
        <v>0.910944</v>
      </c>
      <c r="H20" s="0" t="n">
        <v>0.9398837</v>
      </c>
      <c r="I20" s="0" t="n">
        <v>0.955803749999999</v>
      </c>
      <c r="J20" s="0" t="n">
        <v>0.985</v>
      </c>
      <c r="K20" s="0" t="n">
        <v>0.985</v>
      </c>
      <c r="L20" s="0" t="n">
        <v>0.9875</v>
      </c>
      <c r="M20" s="0" t="n">
        <v>0.9875</v>
      </c>
      <c r="N20" s="0" t="n">
        <v>0.98</v>
      </c>
      <c r="O20" s="0" t="n">
        <v>0.949689615</v>
      </c>
      <c r="P20" s="0" t="n">
        <v>0.98</v>
      </c>
      <c r="Q20" s="0" t="n">
        <v>0.9875</v>
      </c>
      <c r="R20" s="0" t="n">
        <v>0.9875</v>
      </c>
      <c r="S20" s="0" t="n">
        <v>0.9875</v>
      </c>
      <c r="T20" s="0" t="n">
        <v>0.98</v>
      </c>
      <c r="U20" s="0" t="n">
        <v>0.98</v>
      </c>
      <c r="V20" s="0" t="n">
        <v>0.98</v>
      </c>
      <c r="W20" s="0" t="n">
        <v>0.98</v>
      </c>
      <c r="X20" s="0" t="n">
        <v>0.949689615</v>
      </c>
      <c r="Y20" s="0" t="n">
        <v>0.949689615</v>
      </c>
      <c r="Z20" s="0" t="n">
        <v>0.949689615</v>
      </c>
      <c r="AA20" s="0" t="n">
        <v>0.949689615</v>
      </c>
      <c r="AB20" s="0" t="n">
        <v>0.98</v>
      </c>
      <c r="AC20" s="0" t="n">
        <v>0.98</v>
      </c>
      <c r="AD20" s="0" t="n">
        <v>0.949689615</v>
      </c>
      <c r="AE20" s="0" t="n">
        <v>0.949689615</v>
      </c>
      <c r="AF20" s="0" t="n">
        <v>0.98</v>
      </c>
      <c r="AG20" s="0" t="n">
        <v>0.99</v>
      </c>
      <c r="AH20" s="0" t="n">
        <v>0.97184885</v>
      </c>
      <c r="AI20" s="0" t="n">
        <v>0.97184885</v>
      </c>
      <c r="AJ20" s="0" t="n">
        <v>0.98</v>
      </c>
      <c r="AK20" s="0" t="n">
        <v>1</v>
      </c>
      <c r="AL20" s="0" t="n">
        <v>0.985</v>
      </c>
      <c r="AM20" s="0" t="n">
        <v>0.985</v>
      </c>
      <c r="AN20" s="304" t="n">
        <v>0.985</v>
      </c>
      <c r="AO20" s="304" t="n">
        <v>0.99</v>
      </c>
      <c r="AP20" s="304" t="n">
        <v>0.99</v>
      </c>
      <c r="AQ20" s="0" t="n">
        <v>0.985</v>
      </c>
      <c r="AR20" s="0" t="n">
        <v>0.97184885</v>
      </c>
      <c r="AS20" s="0" t="n">
        <v>0.977</v>
      </c>
      <c r="AT20" s="304" t="n">
        <v>0.975</v>
      </c>
      <c r="AU20" s="0" t="n">
        <v>0.97184885</v>
      </c>
      <c r="AV20" s="0" t="n">
        <v>0.985</v>
      </c>
      <c r="AW20" s="0" t="n">
        <v>0.985</v>
      </c>
      <c r="AX20" s="0" t="n">
        <v>0.985</v>
      </c>
      <c r="AY20" s="0" t="n">
        <v>0.97184885</v>
      </c>
      <c r="AZ20" s="0" t="n">
        <v>0.97184885</v>
      </c>
      <c r="BA20" s="0" t="n">
        <v>0.985</v>
      </c>
      <c r="BB20" s="0" t="n">
        <v>0.64</v>
      </c>
      <c r="BC20" s="0" t="n">
        <f aca="false">BC19</f>
        <v>1</v>
      </c>
      <c r="BE20" s="0" t="n">
        <v>1.0677252</v>
      </c>
      <c r="BF20" s="0" t="n">
        <v>1.092</v>
      </c>
      <c r="BG20" s="0" t="n">
        <v>1.08259</v>
      </c>
      <c r="BH20" s="0" t="n">
        <v>1.0063</v>
      </c>
      <c r="BI20" s="0" t="n">
        <v>1</v>
      </c>
      <c r="BJ20" s="0" t="n">
        <v>1.8978</v>
      </c>
      <c r="BK20" s="0" t="n">
        <v>2.23781833333333</v>
      </c>
      <c r="BL20" s="0" t="n">
        <v>1.02225</v>
      </c>
      <c r="BM20" s="0" t="n">
        <v>1.2885</v>
      </c>
      <c r="BN20" s="0" t="n">
        <v>1.9995</v>
      </c>
      <c r="BO20" s="0" t="n">
        <v>1.472005</v>
      </c>
      <c r="BP20" s="0" t="n">
        <v>1.472005</v>
      </c>
      <c r="BQ20" s="0" t="n">
        <v>1.236705</v>
      </c>
      <c r="BR20" s="0" t="n">
        <v>1.051705</v>
      </c>
      <c r="BS20" s="0" t="n">
        <v>1.391805</v>
      </c>
      <c r="BT20" s="309"/>
      <c r="BU20" s="0" t="n">
        <v>1.091965</v>
      </c>
      <c r="BV20" s="309"/>
      <c r="BW20" s="309"/>
      <c r="BX20" s="309"/>
      <c r="BY20" s="309"/>
      <c r="BZ20" s="309"/>
      <c r="CA20" s="309"/>
      <c r="CB20" s="309"/>
      <c r="CC20" s="0" t="n">
        <v>0.895</v>
      </c>
      <c r="CD20" s="0" t="n">
        <v>0.9</v>
      </c>
      <c r="CE20" s="0" t="n">
        <v>0.91</v>
      </c>
      <c r="CF20" s="0" t="n">
        <v>0.96</v>
      </c>
      <c r="CG20" s="0" t="n">
        <v>0.99895</v>
      </c>
      <c r="CH20" s="0" t="n">
        <v>0.48</v>
      </c>
      <c r="CI20" s="0" t="n">
        <v>0.42</v>
      </c>
      <c r="CJ20" s="0" t="n">
        <v>0.935</v>
      </c>
      <c r="CK20" s="0" t="n">
        <v>0.765</v>
      </c>
      <c r="CL20" s="0" t="n">
        <v>0.575</v>
      </c>
      <c r="CM20" s="0" t="n">
        <v>0.895</v>
      </c>
      <c r="CN20" s="0" t="n">
        <v>0.9275</v>
      </c>
      <c r="CO20" s="0" t="n">
        <v>0.85</v>
      </c>
      <c r="CP20" s="0" t="n">
        <v>0.903</v>
      </c>
      <c r="CQ20" s="0" t="n">
        <v>0.92</v>
      </c>
      <c r="CR20" s="0" t="n">
        <v>0.89</v>
      </c>
      <c r="CS20" s="0" t="n">
        <v>0.985</v>
      </c>
      <c r="CT20" s="0" t="n">
        <v>0.99</v>
      </c>
      <c r="CU20" s="0" t="n">
        <v>0.99</v>
      </c>
      <c r="CV20" s="0" t="n">
        <v>0.975</v>
      </c>
      <c r="DA20" s="309" t="n">
        <v>0.0003811</v>
      </c>
      <c r="DB20" s="309" t="n">
        <v>0.0002</v>
      </c>
      <c r="DC20" s="309" t="n">
        <v>7E-005</v>
      </c>
      <c r="DD20" s="309" t="n">
        <v>0.0001</v>
      </c>
      <c r="DE20" s="309" t="n">
        <v>0</v>
      </c>
      <c r="DF20" s="309" t="n">
        <v>0.0036</v>
      </c>
      <c r="DG20" s="309" t="n">
        <v>0.000565</v>
      </c>
      <c r="DH20" s="309" t="n">
        <v>0.00155</v>
      </c>
      <c r="DI20" s="309" t="n">
        <v>0</v>
      </c>
      <c r="DJ20" s="309" t="n">
        <v>0.0015</v>
      </c>
      <c r="DK20" s="309" t="n">
        <v>0.0005</v>
      </c>
      <c r="DL20" s="309" t="n">
        <v>0.0005</v>
      </c>
      <c r="DM20" s="309" t="n">
        <v>0.0003</v>
      </c>
      <c r="DN20" s="309" t="n">
        <v>0.0003</v>
      </c>
      <c r="DO20" s="309" t="n">
        <v>0.000400000000000006</v>
      </c>
      <c r="DQ20" s="309" t="n">
        <v>0.00023</v>
      </c>
    </row>
    <row r="21" customFormat="false" ht="12.75" hidden="false" customHeight="false" outlineLevel="0" collapsed="false">
      <c r="A21" s="306" t="n">
        <v>37012</v>
      </c>
      <c r="B21" s="0" t="n">
        <v>0.988</v>
      </c>
      <c r="C21" s="0" t="n">
        <v>0.988</v>
      </c>
      <c r="D21" s="0" t="n">
        <v>0.985</v>
      </c>
      <c r="E21" s="0" t="n">
        <v>0.985</v>
      </c>
      <c r="F21" s="0" t="n">
        <v>0.977</v>
      </c>
      <c r="G21" s="0" t="n">
        <v>0.646476</v>
      </c>
      <c r="H21" s="0" t="n">
        <v>0.9401189</v>
      </c>
      <c r="I21" s="0" t="n">
        <v>0.957206249999999</v>
      </c>
      <c r="J21" s="0" t="n">
        <v>0.8568525</v>
      </c>
      <c r="K21" s="0" t="n">
        <v>0.985</v>
      </c>
      <c r="L21" s="0" t="n">
        <v>0.9875</v>
      </c>
      <c r="M21" s="0" t="n">
        <v>0.9875</v>
      </c>
      <c r="N21" s="0" t="n">
        <v>0.98</v>
      </c>
      <c r="O21" s="0" t="n">
        <v>0.946782</v>
      </c>
      <c r="P21" s="0" t="n">
        <v>0.98</v>
      </c>
      <c r="Q21" s="0" t="n">
        <v>0.9875</v>
      </c>
      <c r="R21" s="0" t="n">
        <v>0.9875</v>
      </c>
      <c r="S21" s="0" t="n">
        <v>0.9875</v>
      </c>
      <c r="T21" s="0" t="n">
        <v>0.98</v>
      </c>
      <c r="U21" s="0" t="n">
        <v>0.98</v>
      </c>
      <c r="V21" s="0" t="n">
        <v>0.98</v>
      </c>
      <c r="W21" s="0" t="n">
        <v>0.98</v>
      </c>
      <c r="X21" s="0" t="n">
        <v>0.946782</v>
      </c>
      <c r="Y21" s="0" t="n">
        <v>0.946782</v>
      </c>
      <c r="Z21" s="0" t="n">
        <v>0.946782</v>
      </c>
      <c r="AA21" s="0" t="n">
        <v>0.946782</v>
      </c>
      <c r="AB21" s="0" t="n">
        <v>0.98</v>
      </c>
      <c r="AC21" s="0" t="n">
        <v>0.98</v>
      </c>
      <c r="AD21" s="0" t="n">
        <v>0.946782</v>
      </c>
      <c r="AE21" s="0" t="n">
        <v>0.946782</v>
      </c>
      <c r="AF21" s="0" t="n">
        <v>0.98</v>
      </c>
      <c r="AG21" s="0" t="n">
        <v>0.99</v>
      </c>
      <c r="AH21" s="0" t="n">
        <v>0.97202685</v>
      </c>
      <c r="AI21" s="0" t="n">
        <v>0.97202685</v>
      </c>
      <c r="AJ21" s="0" t="n">
        <v>0.98</v>
      </c>
      <c r="AK21" s="0" t="n">
        <v>1</v>
      </c>
      <c r="AL21" s="0" t="n">
        <v>0.985</v>
      </c>
      <c r="AM21" s="0" t="n">
        <v>0.985</v>
      </c>
      <c r="AN21" s="304" t="n">
        <v>0.985</v>
      </c>
      <c r="AO21" s="304" t="n">
        <v>0.99</v>
      </c>
      <c r="AP21" s="304" t="n">
        <v>0.99</v>
      </c>
      <c r="AQ21" s="0" t="n">
        <v>0.985</v>
      </c>
      <c r="AR21" s="0" t="n">
        <v>0.97202685</v>
      </c>
      <c r="AS21" s="0" t="n">
        <v>0.977</v>
      </c>
      <c r="AT21" s="304" t="n">
        <v>0.975</v>
      </c>
      <c r="AU21" s="0" t="n">
        <v>0.97202685</v>
      </c>
      <c r="AV21" s="0" t="n">
        <v>0.985</v>
      </c>
      <c r="AW21" s="0" t="n">
        <v>0.985</v>
      </c>
      <c r="AX21" s="0" t="n">
        <v>0.985</v>
      </c>
      <c r="AY21" s="0" t="n">
        <v>0.97202685</v>
      </c>
      <c r="AZ21" s="0" t="n">
        <v>0.97202685</v>
      </c>
      <c r="BA21" s="0" t="n">
        <v>0.985</v>
      </c>
      <c r="BB21" s="0" t="n">
        <v>0.64</v>
      </c>
      <c r="BC21" s="0" t="n">
        <f aca="false">BC20</f>
        <v>1</v>
      </c>
      <c r="BE21" s="0" t="n">
        <v>1.0680964</v>
      </c>
      <c r="BF21" s="0" t="n">
        <v>1.0922</v>
      </c>
      <c r="BG21" s="0" t="n">
        <v>1.08265</v>
      </c>
      <c r="BH21" s="0" t="n">
        <v>1.0064</v>
      </c>
      <c r="BI21" s="0" t="n">
        <v>1</v>
      </c>
      <c r="BJ21" s="0" t="n">
        <v>1.9014</v>
      </c>
      <c r="BK21" s="0" t="n">
        <v>2.23837833333333</v>
      </c>
      <c r="BL21" s="0" t="n">
        <v>1.02375</v>
      </c>
      <c r="BM21" s="0" t="n">
        <v>1.2885</v>
      </c>
      <c r="BN21" s="0" t="n">
        <v>2.001</v>
      </c>
      <c r="BO21" s="0" t="n">
        <v>1.472505</v>
      </c>
      <c r="BP21" s="0" t="n">
        <v>1.472505</v>
      </c>
      <c r="BQ21" s="0" t="n">
        <v>1.237005</v>
      </c>
      <c r="BR21" s="0" t="n">
        <v>1.05198</v>
      </c>
      <c r="BS21" s="0" t="n">
        <v>1.392205</v>
      </c>
      <c r="BT21" s="309"/>
      <c r="BU21" s="0" t="n">
        <v>1.092165</v>
      </c>
      <c r="BV21" s="309"/>
      <c r="BW21" s="309"/>
      <c r="BX21" s="309"/>
      <c r="BY21" s="309"/>
      <c r="BZ21" s="309"/>
      <c r="CA21" s="309"/>
      <c r="CB21" s="309"/>
      <c r="CC21" s="0" t="n">
        <v>0.965</v>
      </c>
      <c r="CD21" s="0" t="n">
        <v>0.91</v>
      </c>
      <c r="CE21" s="0" t="n">
        <v>0.91</v>
      </c>
      <c r="CF21" s="0" t="n">
        <v>0.97</v>
      </c>
      <c r="CG21" s="0" t="n">
        <v>0.99895</v>
      </c>
      <c r="CH21" s="0" t="n">
        <v>0.34</v>
      </c>
      <c r="CI21" s="0" t="n">
        <v>0.42</v>
      </c>
      <c r="CJ21" s="0" t="n">
        <v>0.935</v>
      </c>
      <c r="CK21" s="0" t="n">
        <v>0.665</v>
      </c>
      <c r="CL21" s="0" t="n">
        <v>0.625</v>
      </c>
      <c r="CM21" s="0" t="n">
        <v>0.9175</v>
      </c>
      <c r="CN21" s="0" t="n">
        <v>0.95</v>
      </c>
      <c r="CO21" s="0" t="n">
        <v>0.88</v>
      </c>
      <c r="CP21" s="0" t="n">
        <v>0.9</v>
      </c>
      <c r="CQ21" s="0" t="n">
        <v>0.935</v>
      </c>
      <c r="CR21" s="0" t="n">
        <v>0.89</v>
      </c>
      <c r="CS21" s="0" t="n">
        <v>0.985</v>
      </c>
      <c r="CT21" s="0" t="n">
        <v>0.99</v>
      </c>
      <c r="CU21" s="0" t="n">
        <v>0.99</v>
      </c>
      <c r="CV21" s="0" t="n">
        <v>0.975</v>
      </c>
      <c r="DA21" s="309" t="n">
        <v>0.0003712</v>
      </c>
      <c r="DB21" s="309" t="n">
        <v>0.0002</v>
      </c>
      <c r="DC21" s="309" t="n">
        <v>6E-005</v>
      </c>
      <c r="DD21" s="309" t="n">
        <v>0.0001</v>
      </c>
      <c r="DE21" s="309" t="n">
        <v>0</v>
      </c>
      <c r="DF21" s="309" t="n">
        <v>0.0036</v>
      </c>
      <c r="DG21" s="309" t="n">
        <v>0.00056</v>
      </c>
      <c r="DH21" s="309" t="n">
        <v>0.0015</v>
      </c>
      <c r="DI21" s="309" t="n">
        <v>0</v>
      </c>
      <c r="DJ21" s="309" t="n">
        <v>0.0015</v>
      </c>
      <c r="DK21" s="309" t="n">
        <v>0.0005</v>
      </c>
      <c r="DL21" s="309" t="n">
        <v>0.0005</v>
      </c>
      <c r="DM21" s="309" t="n">
        <v>0.0003</v>
      </c>
      <c r="DN21" s="309" t="n">
        <v>0.000275</v>
      </c>
      <c r="DO21" s="309" t="n">
        <v>0.000400000000000006</v>
      </c>
      <c r="DQ21" s="309" t="n">
        <v>0.0002</v>
      </c>
    </row>
    <row r="22" customFormat="false" ht="12.75" hidden="false" customHeight="false" outlineLevel="0" collapsed="false">
      <c r="A22" s="306" t="n">
        <v>37043</v>
      </c>
      <c r="B22" s="0" t="n">
        <v>0.988</v>
      </c>
      <c r="C22" s="0" t="n">
        <v>0.988</v>
      </c>
      <c r="D22" s="0" t="n">
        <v>0.985</v>
      </c>
      <c r="E22" s="0" t="n">
        <v>0.985</v>
      </c>
      <c r="F22" s="0" t="n">
        <v>0.977</v>
      </c>
      <c r="G22" s="0" t="n">
        <v>0.6477</v>
      </c>
      <c r="H22" s="0" t="n">
        <v>0.9875</v>
      </c>
      <c r="I22" s="0" t="n">
        <v>0.958561999999999</v>
      </c>
      <c r="J22" s="0" t="n">
        <v>0.7408875</v>
      </c>
      <c r="K22" s="0" t="n">
        <v>0.985</v>
      </c>
      <c r="L22" s="0" t="n">
        <v>0.9875</v>
      </c>
      <c r="M22" s="0" t="n">
        <v>0.9875</v>
      </c>
      <c r="N22" s="0" t="n">
        <v>0.98</v>
      </c>
      <c r="O22" s="0" t="n">
        <v>0.9496601375</v>
      </c>
      <c r="P22" s="0" t="n">
        <v>0.98</v>
      </c>
      <c r="Q22" s="0" t="n">
        <v>0.9875</v>
      </c>
      <c r="R22" s="0" t="n">
        <v>0.9875</v>
      </c>
      <c r="S22" s="0" t="n">
        <v>0.9875</v>
      </c>
      <c r="T22" s="0" t="n">
        <v>0.98</v>
      </c>
      <c r="U22" s="0" t="n">
        <v>0.98</v>
      </c>
      <c r="V22" s="0" t="n">
        <v>0.98</v>
      </c>
      <c r="W22" s="0" t="n">
        <v>0.98</v>
      </c>
      <c r="X22" s="0" t="n">
        <v>0.9496601375</v>
      </c>
      <c r="Y22" s="0" t="n">
        <v>0.9496601375</v>
      </c>
      <c r="Z22" s="0" t="n">
        <v>0.9496601375</v>
      </c>
      <c r="AA22" s="0" t="n">
        <v>0.9496601375</v>
      </c>
      <c r="AB22" s="0" t="n">
        <v>0.98</v>
      </c>
      <c r="AC22" s="0" t="n">
        <v>0.98</v>
      </c>
      <c r="AD22" s="0" t="n">
        <v>0.9496601375</v>
      </c>
      <c r="AE22" s="0" t="n">
        <v>0.9496601375</v>
      </c>
      <c r="AF22" s="0" t="n">
        <v>0.98</v>
      </c>
      <c r="AG22" s="0" t="n">
        <v>0.99</v>
      </c>
      <c r="AH22" s="0" t="n">
        <v>0.9720847</v>
      </c>
      <c r="AI22" s="0" t="n">
        <v>0.9720847</v>
      </c>
      <c r="AJ22" s="0" t="n">
        <v>0.98</v>
      </c>
      <c r="AK22" s="0" t="n">
        <v>1</v>
      </c>
      <c r="AL22" s="0" t="n">
        <v>0.985</v>
      </c>
      <c r="AM22" s="0" t="n">
        <v>0.985</v>
      </c>
      <c r="AN22" s="304" t="n">
        <v>0.985</v>
      </c>
      <c r="AO22" s="304" t="n">
        <v>0.99</v>
      </c>
      <c r="AP22" s="304" t="n">
        <v>0.99</v>
      </c>
      <c r="AQ22" s="0" t="n">
        <v>0.985</v>
      </c>
      <c r="AR22" s="0" t="n">
        <v>0.9720847</v>
      </c>
      <c r="AS22" s="0" t="n">
        <v>0.977</v>
      </c>
      <c r="AT22" s="304" t="n">
        <v>0.975</v>
      </c>
      <c r="AU22" s="0" t="n">
        <v>0.9720847</v>
      </c>
      <c r="AV22" s="0" t="n">
        <v>0.985</v>
      </c>
      <c r="AW22" s="0" t="n">
        <v>0.985</v>
      </c>
      <c r="AX22" s="0" t="n">
        <v>0.985</v>
      </c>
      <c r="AY22" s="0" t="n">
        <v>0.9720847</v>
      </c>
      <c r="AZ22" s="0" t="n">
        <v>0.9720847</v>
      </c>
      <c r="BA22" s="0" t="n">
        <v>0.985</v>
      </c>
      <c r="BB22" s="0" t="n">
        <v>0.64</v>
      </c>
      <c r="BC22" s="0" t="n">
        <f aca="false">BC21</f>
        <v>1</v>
      </c>
      <c r="BE22" s="0" t="n">
        <v>1.0684577</v>
      </c>
      <c r="BF22" s="0" t="n">
        <v>1.0924</v>
      </c>
      <c r="BG22" s="0" t="n">
        <v>1.0827</v>
      </c>
      <c r="BH22" s="0" t="n">
        <v>1.0065</v>
      </c>
      <c r="BI22" s="0" t="n">
        <v>1</v>
      </c>
      <c r="BJ22" s="0" t="n">
        <v>1.905</v>
      </c>
      <c r="BK22" s="0" t="n">
        <v>2.23893333333333</v>
      </c>
      <c r="BL22" s="0" t="n">
        <v>1.0252</v>
      </c>
      <c r="BM22" s="0" t="n">
        <v>1.2885</v>
      </c>
      <c r="BN22" s="0" t="n">
        <v>2.001</v>
      </c>
      <c r="BO22" s="0" t="n">
        <v>1.473005</v>
      </c>
      <c r="BP22" s="0" t="n">
        <v>1.473005</v>
      </c>
      <c r="BQ22" s="0" t="n">
        <v>1.237305</v>
      </c>
      <c r="BR22" s="0" t="n">
        <v>1.052255</v>
      </c>
      <c r="BS22" s="0" t="n">
        <v>1.392605</v>
      </c>
      <c r="BT22" s="309"/>
      <c r="BU22" s="0" t="n">
        <v>1.09223</v>
      </c>
      <c r="BV22" s="309"/>
      <c r="BW22" s="309"/>
      <c r="BX22" s="309"/>
      <c r="BY22" s="309"/>
      <c r="BZ22" s="309"/>
      <c r="CA22" s="309"/>
      <c r="CB22" s="309"/>
      <c r="CC22" s="0" t="n">
        <v>0.965</v>
      </c>
      <c r="CD22" s="0" t="n">
        <v>0.91</v>
      </c>
      <c r="CE22" s="0" t="n">
        <v>0.91</v>
      </c>
      <c r="CF22" s="0" t="n">
        <v>0.98</v>
      </c>
      <c r="CG22" s="0" t="n">
        <v>0.99895</v>
      </c>
      <c r="CH22" s="0" t="n">
        <v>0.34</v>
      </c>
      <c r="CI22" s="0" t="n">
        <v>0.47</v>
      </c>
      <c r="CJ22" s="0" t="n">
        <v>0.935</v>
      </c>
      <c r="CK22" s="0" t="n">
        <v>0.575</v>
      </c>
      <c r="CL22" s="0" t="n">
        <v>0.725</v>
      </c>
      <c r="CM22" s="0" t="n">
        <v>0.8825</v>
      </c>
      <c r="CN22" s="0" t="n">
        <v>0.915</v>
      </c>
      <c r="CO22" s="0" t="n">
        <v>0.88</v>
      </c>
      <c r="CP22" s="0" t="n">
        <v>0.9025</v>
      </c>
      <c r="CQ22" s="0" t="n">
        <v>0.915</v>
      </c>
      <c r="CR22" s="0" t="n">
        <v>0.89</v>
      </c>
      <c r="CS22" s="0" t="n">
        <v>0.985</v>
      </c>
      <c r="CT22" s="0" t="n">
        <v>0.99</v>
      </c>
      <c r="CU22" s="0" t="n">
        <v>0.99</v>
      </c>
      <c r="CV22" s="0" t="n">
        <v>0.975</v>
      </c>
      <c r="DA22" s="309" t="n">
        <v>0.0003613</v>
      </c>
      <c r="DB22" s="309" t="n">
        <v>0.0002</v>
      </c>
      <c r="DC22" s="309" t="n">
        <v>5E-005</v>
      </c>
      <c r="DD22" s="309" t="n">
        <v>0.0001</v>
      </c>
      <c r="DE22" s="309" t="n">
        <v>0</v>
      </c>
      <c r="DF22" s="309" t="n">
        <v>0.0036</v>
      </c>
      <c r="DG22" s="309" t="n">
        <v>0.000555</v>
      </c>
      <c r="DH22" s="309" t="n">
        <v>0.00145</v>
      </c>
      <c r="DI22" s="309" t="n">
        <v>0</v>
      </c>
      <c r="DJ22" s="309" t="n">
        <v>0</v>
      </c>
      <c r="DK22" s="309" t="n">
        <v>0.0005</v>
      </c>
      <c r="DL22" s="309" t="n">
        <v>0.0005</v>
      </c>
      <c r="DM22" s="309" t="n">
        <v>0.0003</v>
      </c>
      <c r="DN22" s="309" t="n">
        <v>0.000275</v>
      </c>
      <c r="DO22" s="309" t="n">
        <v>0.000400000000000006</v>
      </c>
      <c r="DQ22" s="309" t="n">
        <v>6.5E-005</v>
      </c>
    </row>
    <row r="23" customFormat="false" ht="12.75" hidden="false" customHeight="false" outlineLevel="0" collapsed="false">
      <c r="A23" s="306" t="n">
        <v>37073</v>
      </c>
      <c r="B23" s="0" t="n">
        <v>0.988</v>
      </c>
      <c r="C23" s="0" t="n">
        <v>0.988</v>
      </c>
      <c r="D23" s="0" t="n">
        <v>0.985</v>
      </c>
      <c r="E23" s="0" t="n">
        <v>0.985</v>
      </c>
      <c r="F23" s="0" t="n">
        <v>0.977</v>
      </c>
      <c r="G23" s="0" t="n">
        <v>0.782526</v>
      </c>
      <c r="H23" s="0" t="n">
        <v>0.9875</v>
      </c>
      <c r="I23" s="0" t="n">
        <v>0.959870999999999</v>
      </c>
      <c r="J23" s="0" t="n">
        <v>0.7666575</v>
      </c>
      <c r="K23" s="0" t="n">
        <v>0.985</v>
      </c>
      <c r="L23" s="0" t="n">
        <v>0.9875</v>
      </c>
      <c r="M23" s="0" t="n">
        <v>0.9875</v>
      </c>
      <c r="N23" s="0" t="n">
        <v>0.98</v>
      </c>
      <c r="O23" s="0" t="n">
        <v>0.955170975</v>
      </c>
      <c r="P23" s="0" t="n">
        <v>0.98</v>
      </c>
      <c r="Q23" s="0" t="n">
        <v>0.9875</v>
      </c>
      <c r="R23" s="0" t="n">
        <v>0.9875</v>
      </c>
      <c r="S23" s="0" t="n">
        <v>0.9875</v>
      </c>
      <c r="T23" s="0" t="n">
        <v>0.98</v>
      </c>
      <c r="U23" s="0" t="n">
        <v>0.98</v>
      </c>
      <c r="V23" s="0" t="n">
        <v>0.98</v>
      </c>
      <c r="W23" s="0" t="n">
        <v>0.98</v>
      </c>
      <c r="X23" s="0" t="n">
        <v>0.955170975</v>
      </c>
      <c r="Y23" s="0" t="n">
        <v>0.955170975</v>
      </c>
      <c r="Z23" s="0" t="n">
        <v>0.955170975</v>
      </c>
      <c r="AA23" s="0" t="n">
        <v>0.955170975</v>
      </c>
      <c r="AB23" s="0" t="n">
        <v>0.98</v>
      </c>
      <c r="AC23" s="0" t="n">
        <v>0.98</v>
      </c>
      <c r="AD23" s="0" t="n">
        <v>0.955170975</v>
      </c>
      <c r="AE23" s="0" t="n">
        <v>0.955170975</v>
      </c>
      <c r="AF23" s="0" t="n">
        <v>0.98</v>
      </c>
      <c r="AG23" s="0" t="n">
        <v>0.99</v>
      </c>
      <c r="AH23" s="0" t="n">
        <v>0.97214255</v>
      </c>
      <c r="AI23" s="0" t="n">
        <v>0.97214255</v>
      </c>
      <c r="AJ23" s="0" t="n">
        <v>0.98</v>
      </c>
      <c r="AK23" s="0" t="n">
        <v>1</v>
      </c>
      <c r="AL23" s="0" t="n">
        <v>0.985</v>
      </c>
      <c r="AM23" s="0" t="n">
        <v>0.985</v>
      </c>
      <c r="AN23" s="304" t="n">
        <v>0.985</v>
      </c>
      <c r="AO23" s="304" t="n">
        <v>0.99</v>
      </c>
      <c r="AP23" s="304" t="n">
        <v>0.99</v>
      </c>
      <c r="AQ23" s="0" t="n">
        <v>0.985</v>
      </c>
      <c r="AR23" s="0" t="n">
        <v>0.97214255</v>
      </c>
      <c r="AS23" s="0" t="n">
        <v>0.977</v>
      </c>
      <c r="AT23" s="304" t="n">
        <v>0.975</v>
      </c>
      <c r="AU23" s="0" t="n">
        <v>0.97214255</v>
      </c>
      <c r="AV23" s="0" t="n">
        <v>0.985</v>
      </c>
      <c r="AW23" s="0" t="n">
        <v>0.985</v>
      </c>
      <c r="AX23" s="0" t="n">
        <v>0.985</v>
      </c>
      <c r="AY23" s="0" t="n">
        <v>0.97214255</v>
      </c>
      <c r="AZ23" s="0" t="n">
        <v>0.97214255</v>
      </c>
      <c r="BA23" s="0" t="n">
        <v>0.985</v>
      </c>
      <c r="BB23" s="0" t="n">
        <v>0.64</v>
      </c>
      <c r="BC23" s="0" t="n">
        <f aca="false">BC22</f>
        <v>1</v>
      </c>
      <c r="BE23" s="0" t="n">
        <v>1.0688091</v>
      </c>
      <c r="BF23" s="0" t="n">
        <v>1.0926</v>
      </c>
      <c r="BG23" s="0" t="n">
        <v>1.0827</v>
      </c>
      <c r="BH23" s="0" t="n">
        <v>1.0066</v>
      </c>
      <c r="BI23" s="0" t="n">
        <v>1</v>
      </c>
      <c r="BJ23" s="0" t="n">
        <v>1.9086</v>
      </c>
      <c r="BK23" s="0" t="n">
        <v>2.23948333333333</v>
      </c>
      <c r="BL23" s="0" t="n">
        <v>1.0266</v>
      </c>
      <c r="BM23" s="0" t="n">
        <v>1.2885</v>
      </c>
      <c r="BN23" s="0" t="n">
        <v>2.001</v>
      </c>
      <c r="BO23" s="0" t="n">
        <v>1.473505</v>
      </c>
      <c r="BP23" s="0" t="n">
        <v>1.473505</v>
      </c>
      <c r="BQ23" s="0" t="n">
        <v>1.237605</v>
      </c>
      <c r="BR23" s="0" t="n">
        <v>1.05253</v>
      </c>
      <c r="BS23" s="0" t="n">
        <v>1.393005</v>
      </c>
      <c r="BT23" s="309"/>
      <c r="BU23" s="0" t="n">
        <v>1.092295</v>
      </c>
      <c r="BV23" s="309"/>
      <c r="BW23" s="309"/>
      <c r="BX23" s="309"/>
      <c r="BY23" s="309"/>
      <c r="BZ23" s="309"/>
      <c r="CA23" s="309"/>
      <c r="CB23" s="309"/>
      <c r="CC23" s="0" t="n">
        <v>0.975</v>
      </c>
      <c r="CD23" s="0" t="n">
        <v>0.91</v>
      </c>
      <c r="CE23" s="0" t="n">
        <v>0.91</v>
      </c>
      <c r="CF23" s="0" t="n">
        <v>0.97</v>
      </c>
      <c r="CG23" s="0" t="n">
        <v>0.99895</v>
      </c>
      <c r="CH23" s="0" t="n">
        <v>0.41</v>
      </c>
      <c r="CI23" s="0" t="n">
        <v>0.47</v>
      </c>
      <c r="CJ23" s="0" t="n">
        <v>0.935</v>
      </c>
      <c r="CK23" s="0" t="n">
        <v>0.595</v>
      </c>
      <c r="CL23" s="0" t="n">
        <v>0.725</v>
      </c>
      <c r="CM23" s="0" t="n">
        <v>0.8775</v>
      </c>
      <c r="CN23" s="0" t="n">
        <v>0.91</v>
      </c>
      <c r="CO23" s="0" t="n">
        <v>0.89</v>
      </c>
      <c r="CP23" s="0" t="n">
        <v>0.9075</v>
      </c>
      <c r="CQ23" s="0" t="n">
        <v>0.915</v>
      </c>
      <c r="CR23" s="0" t="n">
        <v>0.89</v>
      </c>
      <c r="CS23" s="0" t="n">
        <v>0.985</v>
      </c>
      <c r="CT23" s="0" t="n">
        <v>0.99</v>
      </c>
      <c r="CU23" s="0" t="n">
        <v>0.99</v>
      </c>
      <c r="CV23" s="0" t="n">
        <v>0.975</v>
      </c>
      <c r="DA23" s="309" t="n">
        <v>0.0003514</v>
      </c>
      <c r="DB23" s="309" t="n">
        <v>0.0002</v>
      </c>
      <c r="DC23" s="309" t="n">
        <v>0</v>
      </c>
      <c r="DD23" s="309" t="n">
        <v>0.0001</v>
      </c>
      <c r="DE23" s="309" t="n">
        <v>0</v>
      </c>
      <c r="DF23" s="309" t="n">
        <v>0.0036</v>
      </c>
      <c r="DG23" s="309" t="n">
        <v>0.00055</v>
      </c>
      <c r="DH23" s="309" t="n">
        <v>0.0014</v>
      </c>
      <c r="DI23" s="309" t="n">
        <v>0</v>
      </c>
      <c r="DJ23" s="309" t="n">
        <v>0</v>
      </c>
      <c r="DK23" s="309" t="n">
        <v>0.0005</v>
      </c>
      <c r="DL23" s="309" t="n">
        <v>0.0005</v>
      </c>
      <c r="DM23" s="309" t="n">
        <v>0.0003</v>
      </c>
      <c r="DN23" s="309" t="n">
        <v>0.000275</v>
      </c>
      <c r="DO23" s="309" t="n">
        <v>0.000400000000000006</v>
      </c>
      <c r="DQ23" s="309" t="n">
        <v>6.5E-005</v>
      </c>
    </row>
    <row r="24" customFormat="false" ht="12.75" hidden="false" customHeight="false" outlineLevel="0" collapsed="false">
      <c r="A24" s="306" t="n">
        <v>37104</v>
      </c>
      <c r="B24" s="0" t="n">
        <v>0.988</v>
      </c>
      <c r="C24" s="0" t="n">
        <v>0.988</v>
      </c>
      <c r="D24" s="0" t="n">
        <v>0.985</v>
      </c>
      <c r="E24" s="0" t="n">
        <v>0.985</v>
      </c>
      <c r="F24" s="0" t="n">
        <v>0.977</v>
      </c>
      <c r="G24" s="0" t="n">
        <v>0.822246</v>
      </c>
      <c r="H24" s="0" t="n">
        <v>0.9875</v>
      </c>
      <c r="I24" s="0" t="n">
        <v>0.950853749999999</v>
      </c>
      <c r="J24" s="0" t="n">
        <v>0.8826225</v>
      </c>
      <c r="K24" s="0" t="n">
        <v>0.985</v>
      </c>
      <c r="L24" s="0" t="n">
        <v>0.9875</v>
      </c>
      <c r="M24" s="0" t="n">
        <v>0.9875</v>
      </c>
      <c r="N24" s="0" t="n">
        <v>0.98</v>
      </c>
      <c r="O24" s="0" t="n">
        <v>0.9764766375</v>
      </c>
      <c r="P24" s="0" t="n">
        <v>0.98</v>
      </c>
      <c r="Q24" s="0" t="n">
        <v>0.9875</v>
      </c>
      <c r="R24" s="0" t="n">
        <v>0.9875</v>
      </c>
      <c r="S24" s="0" t="n">
        <v>0.9875</v>
      </c>
      <c r="T24" s="0" t="n">
        <v>0.98</v>
      </c>
      <c r="U24" s="0" t="n">
        <v>0.98</v>
      </c>
      <c r="V24" s="0" t="n">
        <v>0.98</v>
      </c>
      <c r="W24" s="0" t="n">
        <v>0.98</v>
      </c>
      <c r="X24" s="0" t="n">
        <v>0.9764766375</v>
      </c>
      <c r="Y24" s="0" t="n">
        <v>0.9764766375</v>
      </c>
      <c r="Z24" s="0" t="n">
        <v>0.9764766375</v>
      </c>
      <c r="AA24" s="0" t="n">
        <v>0.9764766375</v>
      </c>
      <c r="AB24" s="0" t="n">
        <v>0.98</v>
      </c>
      <c r="AC24" s="0" t="n">
        <v>0.98</v>
      </c>
      <c r="AD24" s="0" t="n">
        <v>0.9764766375</v>
      </c>
      <c r="AE24" s="0" t="n">
        <v>0.9764766375</v>
      </c>
      <c r="AF24" s="0" t="n">
        <v>0.98</v>
      </c>
      <c r="AG24" s="0" t="n">
        <v>0.99</v>
      </c>
      <c r="AH24" s="0" t="n">
        <v>0.9722004</v>
      </c>
      <c r="AI24" s="0" t="n">
        <v>0.9722004</v>
      </c>
      <c r="AJ24" s="0" t="n">
        <v>0.98</v>
      </c>
      <c r="AK24" s="0" t="n">
        <v>1</v>
      </c>
      <c r="AL24" s="0" t="n">
        <v>0.985</v>
      </c>
      <c r="AM24" s="0" t="n">
        <v>0.985</v>
      </c>
      <c r="AN24" s="304" t="n">
        <v>0.985</v>
      </c>
      <c r="AO24" s="304" t="n">
        <v>0.99</v>
      </c>
      <c r="AP24" s="304" t="n">
        <v>0.99</v>
      </c>
      <c r="AQ24" s="0" t="n">
        <v>0.985</v>
      </c>
      <c r="AR24" s="0" t="n">
        <v>0.9722004</v>
      </c>
      <c r="AS24" s="0" t="n">
        <v>0.977</v>
      </c>
      <c r="AT24" s="304" t="n">
        <v>0.975</v>
      </c>
      <c r="AU24" s="0" t="n">
        <v>0.9722004</v>
      </c>
      <c r="AV24" s="0" t="n">
        <v>0.985</v>
      </c>
      <c r="AW24" s="0" t="n">
        <v>0.985</v>
      </c>
      <c r="AX24" s="0" t="n">
        <v>0.985</v>
      </c>
      <c r="AY24" s="0" t="n">
        <v>0.9722004</v>
      </c>
      <c r="AZ24" s="0" t="n">
        <v>0.9722004</v>
      </c>
      <c r="BA24" s="0" t="n">
        <v>0.985</v>
      </c>
      <c r="BB24" s="0" t="n">
        <v>0.64</v>
      </c>
      <c r="BC24" s="0" t="n">
        <f aca="false">BC23</f>
        <v>1</v>
      </c>
      <c r="BE24" s="0" t="n">
        <v>1.0691506</v>
      </c>
      <c r="BF24" s="0" t="n">
        <v>1.0928</v>
      </c>
      <c r="BG24" s="0" t="n">
        <v>1.0827</v>
      </c>
      <c r="BH24" s="0" t="n">
        <v>1.0067</v>
      </c>
      <c r="BI24" s="0" t="n">
        <v>1</v>
      </c>
      <c r="BJ24" s="0" t="n">
        <v>1.9122</v>
      </c>
      <c r="BK24" s="0" t="n">
        <v>2.24002833333333</v>
      </c>
      <c r="BL24" s="0" t="n">
        <v>1.02795</v>
      </c>
      <c r="BM24" s="0" t="n">
        <v>1.2885</v>
      </c>
      <c r="BN24" s="0" t="n">
        <v>2.001</v>
      </c>
      <c r="BO24" s="0" t="n">
        <v>1.474005</v>
      </c>
      <c r="BP24" s="0" t="n">
        <v>1.474005</v>
      </c>
      <c r="BQ24" s="0" t="n">
        <v>1.237905</v>
      </c>
      <c r="BR24" s="0" t="n">
        <v>1.052805</v>
      </c>
      <c r="BS24" s="0" t="n">
        <v>1.393405</v>
      </c>
      <c r="BT24" s="309"/>
      <c r="BU24" s="0" t="n">
        <v>1.09236</v>
      </c>
      <c r="BV24" s="309"/>
      <c r="BW24" s="309"/>
      <c r="BX24" s="309"/>
      <c r="BY24" s="309"/>
      <c r="BZ24" s="309"/>
      <c r="CA24" s="309"/>
      <c r="CB24" s="309"/>
      <c r="CC24" s="0" t="n">
        <v>0.975</v>
      </c>
      <c r="CD24" s="0" t="n">
        <v>0.91</v>
      </c>
      <c r="CE24" s="0" t="n">
        <v>0.91</v>
      </c>
      <c r="CF24" s="0" t="n">
        <v>0.97</v>
      </c>
      <c r="CG24" s="0" t="n">
        <v>0.99895</v>
      </c>
      <c r="CH24" s="0" t="n">
        <v>0.43</v>
      </c>
      <c r="CI24" s="0" t="n">
        <v>0.52</v>
      </c>
      <c r="CJ24" s="0" t="n">
        <v>0.925</v>
      </c>
      <c r="CK24" s="0" t="n">
        <v>0.685</v>
      </c>
      <c r="CL24" s="0" t="n">
        <v>0.725</v>
      </c>
      <c r="CM24" s="0" t="n">
        <v>0.89</v>
      </c>
      <c r="CN24" s="0" t="n">
        <v>0.9225</v>
      </c>
      <c r="CO24" s="0" t="n">
        <v>0.915</v>
      </c>
      <c r="CP24" s="0" t="n">
        <v>0.9275</v>
      </c>
      <c r="CQ24" s="0" t="n">
        <v>0.915</v>
      </c>
      <c r="CR24" s="0" t="n">
        <v>0.89</v>
      </c>
      <c r="CS24" s="0" t="n">
        <v>0.985</v>
      </c>
      <c r="CT24" s="0" t="n">
        <v>0.99</v>
      </c>
      <c r="CU24" s="0" t="n">
        <v>0.99</v>
      </c>
      <c r="CV24" s="0" t="n">
        <v>0.975</v>
      </c>
      <c r="DA24" s="309" t="n">
        <v>0.0003415</v>
      </c>
      <c r="DB24" s="309" t="n">
        <v>0.0002</v>
      </c>
      <c r="DC24" s="309" t="n">
        <v>0</v>
      </c>
      <c r="DD24" s="309" t="n">
        <v>0.0001</v>
      </c>
      <c r="DE24" s="309" t="n">
        <v>0</v>
      </c>
      <c r="DF24" s="309" t="n">
        <v>0.0036</v>
      </c>
      <c r="DG24" s="309" t="n">
        <v>0.000545</v>
      </c>
      <c r="DH24" s="309" t="n">
        <v>0.00135</v>
      </c>
      <c r="DI24" s="309" t="n">
        <v>0</v>
      </c>
      <c r="DJ24" s="309" t="n">
        <v>0</v>
      </c>
      <c r="DK24" s="309" t="n">
        <v>0.0005</v>
      </c>
      <c r="DL24" s="309" t="n">
        <v>0.0005</v>
      </c>
      <c r="DM24" s="309" t="n">
        <v>0.0003</v>
      </c>
      <c r="DN24" s="309" t="n">
        <v>0.000275</v>
      </c>
      <c r="DO24" s="309" t="n">
        <v>0.000400000000000006</v>
      </c>
      <c r="DQ24" s="309" t="n">
        <v>6.5E-005</v>
      </c>
    </row>
    <row r="25" customFormat="false" ht="12.75" hidden="false" customHeight="false" outlineLevel="0" collapsed="false">
      <c r="A25" s="306" t="n">
        <v>37135</v>
      </c>
      <c r="B25" s="0" t="n">
        <v>0.988</v>
      </c>
      <c r="C25" s="0" t="n">
        <v>0.988</v>
      </c>
      <c r="D25" s="0" t="n">
        <v>0.985</v>
      </c>
      <c r="E25" s="0" t="n">
        <v>0.985</v>
      </c>
      <c r="F25" s="0" t="n">
        <v>0.977</v>
      </c>
      <c r="G25" s="0" t="n">
        <v>0.881268</v>
      </c>
      <c r="H25" s="0" t="n">
        <v>0.9875</v>
      </c>
      <c r="I25" s="0" t="n">
        <v>0.952056249999999</v>
      </c>
      <c r="J25" s="0" t="n">
        <v>0.7022325</v>
      </c>
      <c r="K25" s="0" t="n">
        <v>0.985</v>
      </c>
      <c r="L25" s="0" t="n">
        <v>0.9875</v>
      </c>
      <c r="M25" s="0" t="n">
        <v>0.9875</v>
      </c>
      <c r="N25" s="0" t="n">
        <v>0.98</v>
      </c>
      <c r="O25" s="0" t="n">
        <v>0.9688336</v>
      </c>
      <c r="P25" s="0" t="n">
        <v>0.98</v>
      </c>
      <c r="Q25" s="0" t="n">
        <v>0.9875</v>
      </c>
      <c r="R25" s="0" t="n">
        <v>0.9875</v>
      </c>
      <c r="S25" s="0" t="n">
        <v>0.9875</v>
      </c>
      <c r="T25" s="0" t="n">
        <v>0.98</v>
      </c>
      <c r="U25" s="0" t="n">
        <v>0.98</v>
      </c>
      <c r="V25" s="0" t="n">
        <v>0.98</v>
      </c>
      <c r="W25" s="0" t="n">
        <v>0.98</v>
      </c>
      <c r="X25" s="0" t="n">
        <v>0.9688336</v>
      </c>
      <c r="Y25" s="0" t="n">
        <v>0.9688336</v>
      </c>
      <c r="Z25" s="0" t="n">
        <v>0.9688336</v>
      </c>
      <c r="AA25" s="0" t="n">
        <v>0.9688336</v>
      </c>
      <c r="AB25" s="0" t="n">
        <v>0.98</v>
      </c>
      <c r="AC25" s="0" t="n">
        <v>0.98</v>
      </c>
      <c r="AD25" s="0" t="n">
        <v>0.9688336</v>
      </c>
      <c r="AE25" s="0" t="n">
        <v>0.9688336</v>
      </c>
      <c r="AF25" s="0" t="n">
        <v>0.98</v>
      </c>
      <c r="AG25" s="0" t="n">
        <v>0.99</v>
      </c>
      <c r="AH25" s="0" t="n">
        <v>0.97225825</v>
      </c>
      <c r="AI25" s="0" t="n">
        <v>0.97225825</v>
      </c>
      <c r="AJ25" s="0" t="n">
        <v>0.98</v>
      </c>
      <c r="AK25" s="0" t="n">
        <v>1</v>
      </c>
      <c r="AL25" s="0" t="n">
        <v>0.985</v>
      </c>
      <c r="AM25" s="0" t="n">
        <v>0.985</v>
      </c>
      <c r="AN25" s="304" t="n">
        <v>0.985</v>
      </c>
      <c r="AO25" s="304" t="n">
        <v>0.99</v>
      </c>
      <c r="AP25" s="304" t="n">
        <v>0.99</v>
      </c>
      <c r="AQ25" s="0" t="n">
        <v>0.985</v>
      </c>
      <c r="AR25" s="0" t="n">
        <v>0.97225825</v>
      </c>
      <c r="AS25" s="0" t="n">
        <v>0.977</v>
      </c>
      <c r="AT25" s="304" t="n">
        <v>0.975</v>
      </c>
      <c r="AU25" s="0" t="n">
        <v>0.97225825</v>
      </c>
      <c r="AV25" s="0" t="n">
        <v>0.985</v>
      </c>
      <c r="AW25" s="0" t="n">
        <v>0.985</v>
      </c>
      <c r="AX25" s="0" t="n">
        <v>0.985</v>
      </c>
      <c r="AY25" s="0" t="n">
        <v>0.97225825</v>
      </c>
      <c r="AZ25" s="0" t="n">
        <v>0.97225825</v>
      </c>
      <c r="BA25" s="0" t="n">
        <v>0.985</v>
      </c>
      <c r="BB25" s="0" t="n">
        <v>0.64</v>
      </c>
      <c r="BC25" s="0" t="n">
        <f aca="false">BC24</f>
        <v>1</v>
      </c>
      <c r="BE25" s="0" t="n">
        <v>1.0694822</v>
      </c>
      <c r="BF25" s="0" t="n">
        <v>1.093</v>
      </c>
      <c r="BG25" s="0" t="n">
        <v>1.0827</v>
      </c>
      <c r="BH25" s="0" t="n">
        <v>1.0068</v>
      </c>
      <c r="BI25" s="0" t="n">
        <v>1</v>
      </c>
      <c r="BJ25" s="0" t="n">
        <v>1.9158</v>
      </c>
      <c r="BK25" s="0" t="n">
        <v>2.24057133333333</v>
      </c>
      <c r="BL25" s="0" t="n">
        <v>1.02925</v>
      </c>
      <c r="BM25" s="0" t="n">
        <v>1.2885</v>
      </c>
      <c r="BN25" s="0" t="n">
        <v>2.001</v>
      </c>
      <c r="BO25" s="0" t="n">
        <v>1.474505</v>
      </c>
      <c r="BP25" s="0" t="n">
        <v>1.474505</v>
      </c>
      <c r="BQ25" s="0" t="n">
        <v>1.238205</v>
      </c>
      <c r="BR25" s="0" t="n">
        <v>1.05308</v>
      </c>
      <c r="BS25" s="0" t="n">
        <v>1.393805</v>
      </c>
      <c r="BT25" s="309"/>
      <c r="BU25" s="0" t="n">
        <v>1.092425</v>
      </c>
      <c r="BV25" s="309"/>
      <c r="BW25" s="309"/>
      <c r="BX25" s="309"/>
      <c r="BY25" s="309"/>
      <c r="BZ25" s="309"/>
      <c r="CA25" s="309"/>
      <c r="CB25" s="309"/>
      <c r="CC25" s="0" t="n">
        <v>0.975</v>
      </c>
      <c r="CD25" s="0" t="n">
        <v>0.91</v>
      </c>
      <c r="CE25" s="0" t="n">
        <v>0.91</v>
      </c>
      <c r="CF25" s="0" t="n">
        <v>0.95</v>
      </c>
      <c r="CG25" s="0" t="n">
        <v>0.99895</v>
      </c>
      <c r="CH25" s="0" t="n">
        <v>0.46</v>
      </c>
      <c r="CI25" s="0" t="n">
        <v>0.55</v>
      </c>
      <c r="CJ25" s="0" t="n">
        <v>0.925</v>
      </c>
      <c r="CK25" s="0" t="n">
        <v>0.545</v>
      </c>
      <c r="CL25" s="0" t="n">
        <v>0.575</v>
      </c>
      <c r="CM25" s="0" t="n">
        <v>0.945</v>
      </c>
      <c r="CN25" s="0" t="n">
        <v>0.9775</v>
      </c>
      <c r="CO25" s="0" t="n">
        <v>0.945</v>
      </c>
      <c r="CP25" s="0" t="n">
        <v>0.92</v>
      </c>
      <c r="CQ25" s="0" t="n">
        <v>0.915</v>
      </c>
      <c r="CR25" s="0" t="n">
        <v>0.89</v>
      </c>
      <c r="CS25" s="0" t="n">
        <v>0.985</v>
      </c>
      <c r="CT25" s="0" t="n">
        <v>0.99</v>
      </c>
      <c r="CU25" s="0" t="n">
        <v>0.99</v>
      </c>
      <c r="CV25" s="0" t="n">
        <v>0.975</v>
      </c>
      <c r="DA25" s="309" t="n">
        <v>0.0003316</v>
      </c>
      <c r="DB25" s="309" t="n">
        <v>0.0002</v>
      </c>
      <c r="DC25" s="309" t="n">
        <v>0</v>
      </c>
      <c r="DD25" s="309" t="n">
        <v>0.0001</v>
      </c>
      <c r="DE25" s="309" t="n">
        <v>0</v>
      </c>
      <c r="DF25" s="309" t="n">
        <v>0.0036</v>
      </c>
      <c r="DG25" s="309" t="n">
        <v>0.000543</v>
      </c>
      <c r="DH25" s="309" t="n">
        <v>0.0013</v>
      </c>
      <c r="DI25" s="309" t="n">
        <v>0</v>
      </c>
      <c r="DJ25" s="309" t="n">
        <v>0</v>
      </c>
      <c r="DK25" s="309" t="n">
        <v>0.0005</v>
      </c>
      <c r="DL25" s="309" t="n">
        <v>0.0005</v>
      </c>
      <c r="DM25" s="309" t="n">
        <v>0.0003</v>
      </c>
      <c r="DN25" s="309" t="n">
        <v>0.000275</v>
      </c>
      <c r="DO25" s="309" t="n">
        <v>0.000400000000000006</v>
      </c>
      <c r="DQ25" s="309" t="n">
        <v>6.5E-005</v>
      </c>
    </row>
    <row r="26" customFormat="false" ht="12.75" hidden="false" customHeight="false" outlineLevel="0" collapsed="false">
      <c r="A26" s="306" t="n">
        <v>37165</v>
      </c>
      <c r="B26" s="0" t="n">
        <v>0.988</v>
      </c>
      <c r="C26" s="0" t="n">
        <v>0.98388</v>
      </c>
      <c r="D26" s="0" t="n">
        <v>0.985</v>
      </c>
      <c r="E26" s="0" t="n">
        <v>0.985</v>
      </c>
      <c r="F26" s="0" t="n">
        <v>0.977</v>
      </c>
      <c r="G26" s="0" t="n">
        <v>0.882924000000001</v>
      </c>
      <c r="H26" s="0" t="n">
        <v>0.9875</v>
      </c>
      <c r="I26" s="0" t="n">
        <v>0.953212499999999</v>
      </c>
      <c r="J26" s="0" t="n">
        <v>0.6893475</v>
      </c>
      <c r="K26" s="0" t="n">
        <v>0.985</v>
      </c>
      <c r="L26" s="0" t="n">
        <v>0.9875</v>
      </c>
      <c r="M26" s="0" t="n">
        <v>0.9875</v>
      </c>
      <c r="N26" s="0" t="n">
        <v>0.98</v>
      </c>
      <c r="O26" s="0" t="n">
        <v>0.9506528875</v>
      </c>
      <c r="P26" s="0" t="n">
        <v>0.98</v>
      </c>
      <c r="Q26" s="0" t="n">
        <v>0.9875</v>
      </c>
      <c r="R26" s="0" t="n">
        <v>0.9875</v>
      </c>
      <c r="S26" s="0" t="n">
        <v>0.9875</v>
      </c>
      <c r="T26" s="0" t="n">
        <v>0.98</v>
      </c>
      <c r="U26" s="0" t="n">
        <v>0.98</v>
      </c>
      <c r="V26" s="0" t="n">
        <v>0.98</v>
      </c>
      <c r="W26" s="0" t="n">
        <v>0.98</v>
      </c>
      <c r="X26" s="0" t="n">
        <v>0.9506528875</v>
      </c>
      <c r="Y26" s="0" t="n">
        <v>0.9506528875</v>
      </c>
      <c r="Z26" s="0" t="n">
        <v>0.9506528875</v>
      </c>
      <c r="AA26" s="0" t="n">
        <v>0.9506528875</v>
      </c>
      <c r="AB26" s="0" t="n">
        <v>0.98</v>
      </c>
      <c r="AC26" s="0" t="n">
        <v>0.98</v>
      </c>
      <c r="AD26" s="0" t="n">
        <v>0.9506528875</v>
      </c>
      <c r="AE26" s="0" t="n">
        <v>0.9506528875</v>
      </c>
      <c r="AF26" s="0" t="n">
        <v>0.98</v>
      </c>
      <c r="AG26" s="0" t="n">
        <v>0.99</v>
      </c>
      <c r="AH26" s="0" t="n">
        <v>0.9723161</v>
      </c>
      <c r="AI26" s="0" t="n">
        <v>0.9723161</v>
      </c>
      <c r="AJ26" s="0" t="n">
        <v>0.98</v>
      </c>
      <c r="AK26" s="0" t="n">
        <v>1</v>
      </c>
      <c r="AL26" s="0" t="n">
        <v>0.985</v>
      </c>
      <c r="AM26" s="0" t="n">
        <v>0.985</v>
      </c>
      <c r="AN26" s="304" t="n">
        <v>0.985</v>
      </c>
      <c r="AO26" s="304" t="n">
        <v>0.98</v>
      </c>
      <c r="AP26" s="304" t="n">
        <v>0.99</v>
      </c>
      <c r="AQ26" s="0" t="n">
        <v>0.985</v>
      </c>
      <c r="AR26" s="0" t="n">
        <v>0.9723161</v>
      </c>
      <c r="AS26" s="0" t="n">
        <v>0.977</v>
      </c>
      <c r="AT26" s="304" t="n">
        <v>0.975</v>
      </c>
      <c r="AU26" s="0" t="n">
        <v>0.9723161</v>
      </c>
      <c r="AV26" s="0" t="n">
        <v>0.985</v>
      </c>
      <c r="AW26" s="0" t="n">
        <v>0.985</v>
      </c>
      <c r="AX26" s="0" t="n">
        <v>0.985</v>
      </c>
      <c r="AY26" s="0" t="n">
        <v>0.9723161</v>
      </c>
      <c r="AZ26" s="0" t="n">
        <v>0.9723161</v>
      </c>
      <c r="BA26" s="0" t="n">
        <v>0.985</v>
      </c>
      <c r="BB26" s="0" t="n">
        <v>0.64</v>
      </c>
      <c r="BC26" s="0" t="n">
        <f aca="false">BC25</f>
        <v>1</v>
      </c>
      <c r="BE26" s="0" t="n">
        <v>1.0698039</v>
      </c>
      <c r="BF26" s="0" t="n">
        <v>1.0932</v>
      </c>
      <c r="BG26" s="0" t="n">
        <v>1.0827</v>
      </c>
      <c r="BH26" s="0" t="n">
        <v>1.0069</v>
      </c>
      <c r="BI26" s="0" t="n">
        <v>1</v>
      </c>
      <c r="BJ26" s="0" t="n">
        <v>1.9194</v>
      </c>
      <c r="BK26" s="0" t="n">
        <v>2.24110633333333</v>
      </c>
      <c r="BL26" s="0" t="n">
        <v>1.0305</v>
      </c>
      <c r="BM26" s="0" t="n">
        <v>1.2885</v>
      </c>
      <c r="BN26" s="0" t="n">
        <v>2.001</v>
      </c>
      <c r="BO26" s="0" t="n">
        <v>1.475005</v>
      </c>
      <c r="BP26" s="0" t="n">
        <v>1.475005</v>
      </c>
      <c r="BQ26" s="0" t="n">
        <v>1.238505</v>
      </c>
      <c r="BR26" s="0" t="n">
        <v>1.053355</v>
      </c>
      <c r="BS26" s="0" t="n">
        <v>1.394205</v>
      </c>
      <c r="BT26" s="309"/>
      <c r="BU26" s="0" t="n">
        <v>1.09249</v>
      </c>
      <c r="BV26" s="309"/>
      <c r="BW26" s="309"/>
      <c r="BX26" s="309"/>
      <c r="BY26" s="309"/>
      <c r="BZ26" s="309"/>
      <c r="CA26" s="309"/>
      <c r="CB26" s="309"/>
      <c r="CC26" s="0" t="n">
        <v>0.955</v>
      </c>
      <c r="CD26" s="0" t="n">
        <v>0.9</v>
      </c>
      <c r="CE26" s="0" t="n">
        <v>0.91</v>
      </c>
      <c r="CF26" s="0" t="n">
        <v>0.94</v>
      </c>
      <c r="CG26" s="0" t="n">
        <v>0.99895</v>
      </c>
      <c r="CH26" s="0" t="n">
        <v>0.46</v>
      </c>
      <c r="CI26" s="0" t="n">
        <v>0.45</v>
      </c>
      <c r="CJ26" s="0" t="n">
        <v>0.925</v>
      </c>
      <c r="CK26" s="0" t="n">
        <v>0.535</v>
      </c>
      <c r="CL26" s="0" t="n">
        <v>0.505</v>
      </c>
      <c r="CM26" s="0" t="n">
        <v>0.805</v>
      </c>
      <c r="CN26" s="0" t="n">
        <v>0.8375</v>
      </c>
      <c r="CO26" s="0" t="n">
        <v>0.875</v>
      </c>
      <c r="CP26" s="0" t="n">
        <v>0.9025</v>
      </c>
      <c r="CQ26" s="0" t="n">
        <v>0.82</v>
      </c>
      <c r="CR26" s="0" t="n">
        <v>0.89</v>
      </c>
      <c r="CS26" s="0" t="n">
        <v>0.985</v>
      </c>
      <c r="CT26" s="0" t="n">
        <v>0.98</v>
      </c>
      <c r="CU26" s="0" t="n">
        <v>0.99</v>
      </c>
      <c r="CV26" s="0" t="n">
        <v>0.975</v>
      </c>
      <c r="DA26" s="309" t="n">
        <v>0.000321700000000001</v>
      </c>
      <c r="DB26" s="309" t="n">
        <v>0.0002</v>
      </c>
      <c r="DC26" s="309" t="n">
        <v>0</v>
      </c>
      <c r="DD26" s="309" t="n">
        <v>0.0001</v>
      </c>
      <c r="DE26" s="309" t="n">
        <v>0</v>
      </c>
      <c r="DF26" s="309" t="n">
        <v>0.0036</v>
      </c>
      <c r="DG26" s="309" t="n">
        <v>0.000535</v>
      </c>
      <c r="DH26" s="309" t="n">
        <v>0.00125</v>
      </c>
      <c r="DI26" s="309" t="n">
        <v>0</v>
      </c>
      <c r="DJ26" s="309" t="n">
        <v>0</v>
      </c>
      <c r="DK26" s="309" t="n">
        <v>0.0005</v>
      </c>
      <c r="DL26" s="309" t="n">
        <v>0.0005</v>
      </c>
      <c r="DM26" s="309" t="n">
        <v>0.0003</v>
      </c>
      <c r="DN26" s="309" t="n">
        <v>0.000275</v>
      </c>
      <c r="DO26" s="309" t="n">
        <v>0.000400000000000006</v>
      </c>
      <c r="DQ26" s="309" t="n">
        <v>6.5E-005</v>
      </c>
    </row>
    <row r="27" customFormat="false" ht="12.75" hidden="false" customHeight="false" outlineLevel="0" collapsed="false">
      <c r="A27" s="306" t="n">
        <v>37196</v>
      </c>
      <c r="B27" s="0" t="n">
        <v>0.988</v>
      </c>
      <c r="C27" s="0" t="n">
        <v>0.98406</v>
      </c>
      <c r="D27" s="0" t="n">
        <v>0.97443</v>
      </c>
      <c r="E27" s="0" t="n">
        <v>0.97443</v>
      </c>
      <c r="F27" s="0" t="n">
        <v>0.977</v>
      </c>
      <c r="G27" s="0" t="n">
        <v>0.92304</v>
      </c>
      <c r="H27" s="0" t="n">
        <v>0.9875</v>
      </c>
      <c r="I27" s="0" t="n">
        <v>0.9336885</v>
      </c>
      <c r="J27" s="0" t="n">
        <v>0.6378075</v>
      </c>
      <c r="K27" s="0" t="n">
        <v>0.970485</v>
      </c>
      <c r="L27" s="0" t="n">
        <v>0.9875</v>
      </c>
      <c r="M27" s="0" t="n">
        <v>0.9875</v>
      </c>
      <c r="N27" s="0" t="n">
        <v>0.98</v>
      </c>
      <c r="O27" s="0" t="n">
        <v>0.950901075</v>
      </c>
      <c r="P27" s="0" t="n">
        <v>0.98</v>
      </c>
      <c r="Q27" s="0" t="n">
        <v>0.9875</v>
      </c>
      <c r="R27" s="0" t="n">
        <v>0.9875</v>
      </c>
      <c r="S27" s="0" t="n">
        <v>0.9875</v>
      </c>
      <c r="T27" s="0" t="n">
        <v>0.98</v>
      </c>
      <c r="U27" s="0" t="n">
        <v>0.98</v>
      </c>
      <c r="V27" s="0" t="n">
        <v>0.98</v>
      </c>
      <c r="W27" s="0" t="n">
        <v>0.98</v>
      </c>
      <c r="X27" s="0" t="n">
        <v>0.950901075</v>
      </c>
      <c r="Y27" s="0" t="n">
        <v>0.950901075</v>
      </c>
      <c r="Z27" s="0" t="n">
        <v>0.950901075</v>
      </c>
      <c r="AA27" s="0" t="n">
        <v>0.950901075</v>
      </c>
      <c r="AB27" s="0" t="n">
        <v>0.98</v>
      </c>
      <c r="AC27" s="0" t="n">
        <v>0.98</v>
      </c>
      <c r="AD27" s="0" t="n">
        <v>0.950901075</v>
      </c>
      <c r="AE27" s="0" t="n">
        <v>0.950901075</v>
      </c>
      <c r="AF27" s="0" t="n">
        <v>0.98</v>
      </c>
      <c r="AG27" s="0" t="n">
        <v>0.99</v>
      </c>
      <c r="AH27" s="0" t="n">
        <v>0.97237395</v>
      </c>
      <c r="AI27" s="0" t="n">
        <v>0.97237395</v>
      </c>
      <c r="AJ27" s="0" t="n">
        <v>0.98</v>
      </c>
      <c r="AK27" s="0" t="n">
        <v>1</v>
      </c>
      <c r="AL27" s="0" t="n">
        <v>0.970485</v>
      </c>
      <c r="AM27" s="0" t="n">
        <v>0.97443</v>
      </c>
      <c r="AN27" s="304" t="n">
        <v>0.985</v>
      </c>
      <c r="AO27" s="304" t="n">
        <v>0.97</v>
      </c>
      <c r="AP27" s="304" t="n">
        <v>0.99</v>
      </c>
      <c r="AQ27" s="0" t="n">
        <v>0.97443</v>
      </c>
      <c r="AR27" s="0" t="n">
        <v>0.97237395</v>
      </c>
      <c r="AS27" s="0" t="n">
        <v>0.977</v>
      </c>
      <c r="AT27" s="304" t="n">
        <v>0.975</v>
      </c>
      <c r="AU27" s="0" t="n">
        <v>0.97237395</v>
      </c>
      <c r="AV27" s="0" t="n">
        <v>0.97443</v>
      </c>
      <c r="AW27" s="0" t="n">
        <v>0.97443</v>
      </c>
      <c r="AX27" s="0" t="n">
        <v>0.97443</v>
      </c>
      <c r="AY27" s="0" t="n">
        <v>0.97237395</v>
      </c>
      <c r="AZ27" s="0" t="n">
        <v>0.97237395</v>
      </c>
      <c r="BA27" s="0" t="n">
        <v>0.97443</v>
      </c>
      <c r="BB27" s="0" t="n">
        <v>0.64</v>
      </c>
      <c r="BC27" s="0" t="n">
        <f aca="false">BC26</f>
        <v>1</v>
      </c>
      <c r="BE27" s="0" t="n">
        <v>1.0701157</v>
      </c>
      <c r="BF27" s="0" t="n">
        <v>1.0934</v>
      </c>
      <c r="BG27" s="0" t="n">
        <v>1.0827</v>
      </c>
      <c r="BH27" s="0" t="n">
        <v>1.007</v>
      </c>
      <c r="BI27" s="0" t="n">
        <v>1</v>
      </c>
      <c r="BJ27" s="0" t="n">
        <v>1.923</v>
      </c>
      <c r="BK27" s="0" t="n">
        <v>2.24163633333333</v>
      </c>
      <c r="BL27" s="0" t="n">
        <v>1.0317</v>
      </c>
      <c r="BM27" s="0" t="n">
        <v>1.2885</v>
      </c>
      <c r="BN27" s="0" t="n">
        <v>2.001</v>
      </c>
      <c r="BO27" s="0" t="n">
        <v>1.475505</v>
      </c>
      <c r="BP27" s="0" t="n">
        <v>1.475505</v>
      </c>
      <c r="BQ27" s="0" t="n">
        <v>1.238805</v>
      </c>
      <c r="BR27" s="0" t="n">
        <v>1.05363</v>
      </c>
      <c r="BS27" s="0" t="n">
        <v>1.394605</v>
      </c>
      <c r="BT27" s="309"/>
      <c r="BU27" s="0" t="n">
        <v>1.092555</v>
      </c>
      <c r="BV27" s="309"/>
      <c r="BW27" s="309"/>
      <c r="BX27" s="309"/>
      <c r="BY27" s="309"/>
      <c r="BZ27" s="309"/>
      <c r="CA27" s="309"/>
      <c r="CB27" s="309"/>
      <c r="CC27" s="0" t="n">
        <v>0.955</v>
      </c>
      <c r="CD27" s="0" t="n">
        <v>0.9</v>
      </c>
      <c r="CE27" s="0" t="n">
        <v>0.9</v>
      </c>
      <c r="CF27" s="0" t="n">
        <v>0.94</v>
      </c>
      <c r="CG27" s="0" t="n">
        <v>0.999</v>
      </c>
      <c r="CH27" s="0" t="n">
        <v>0.48</v>
      </c>
      <c r="CI27" s="0" t="n">
        <v>0.46</v>
      </c>
      <c r="CJ27" s="0" t="n">
        <v>0.905</v>
      </c>
      <c r="CK27" s="0" t="n">
        <v>0.495</v>
      </c>
      <c r="CL27" s="0" t="n">
        <v>0.485</v>
      </c>
      <c r="CM27" s="0" t="n">
        <v>0.795</v>
      </c>
      <c r="CN27" s="0" t="n">
        <v>0.8275</v>
      </c>
      <c r="CO27" s="0" t="n">
        <v>0.85</v>
      </c>
      <c r="CP27" s="0" t="n">
        <v>0.9025</v>
      </c>
      <c r="CQ27" s="0" t="n">
        <v>0.82</v>
      </c>
      <c r="CR27" s="0" t="n">
        <v>0.89</v>
      </c>
      <c r="CS27" s="0" t="n">
        <v>0.985</v>
      </c>
      <c r="CT27" s="0" t="n">
        <v>0.97</v>
      </c>
      <c r="CU27" s="0" t="n">
        <v>0.99</v>
      </c>
      <c r="CV27" s="0" t="n">
        <v>0.975</v>
      </c>
      <c r="DA27" s="309" t="n">
        <v>0.000311800000000001</v>
      </c>
      <c r="DB27" s="309" t="n">
        <v>0.0002</v>
      </c>
      <c r="DC27" s="309" t="n">
        <v>0</v>
      </c>
      <c r="DD27" s="309" t="n">
        <v>0.0001</v>
      </c>
      <c r="DE27" s="309" t="n">
        <v>0</v>
      </c>
      <c r="DF27" s="309" t="n">
        <v>0.0036</v>
      </c>
      <c r="DG27" s="309" t="n">
        <v>0.00053</v>
      </c>
      <c r="DH27" s="309" t="n">
        <v>0.0012</v>
      </c>
      <c r="DI27" s="309" t="n">
        <v>0</v>
      </c>
      <c r="DJ27" s="309" t="n">
        <v>0</v>
      </c>
      <c r="DK27" s="309" t="n">
        <v>0.0005</v>
      </c>
      <c r="DL27" s="309" t="n">
        <v>0.0005</v>
      </c>
      <c r="DM27" s="309" t="n">
        <v>0.0003</v>
      </c>
      <c r="DN27" s="309" t="n">
        <v>0.000275</v>
      </c>
      <c r="DO27" s="309" t="n">
        <v>0.000400000000000006</v>
      </c>
      <c r="DQ27" s="309" t="n">
        <v>6.5E-005</v>
      </c>
    </row>
    <row r="28" customFormat="false" ht="12.75" hidden="false" customHeight="false" outlineLevel="0" collapsed="false">
      <c r="A28" s="306" t="n">
        <v>37226</v>
      </c>
      <c r="B28" s="0" t="n">
        <v>0.988</v>
      </c>
      <c r="C28" s="0" t="n">
        <v>0.973304</v>
      </c>
      <c r="D28" s="0" t="n">
        <v>0.952776</v>
      </c>
      <c r="E28" s="0" t="n">
        <v>0.952776</v>
      </c>
      <c r="F28" s="0" t="n">
        <v>0.977</v>
      </c>
      <c r="G28" s="0" t="n">
        <v>0.982566000000001</v>
      </c>
      <c r="H28" s="0" t="n">
        <v>0.9875</v>
      </c>
      <c r="I28" s="0" t="n">
        <v>0.903743749999999</v>
      </c>
      <c r="J28" s="0" t="n">
        <v>0.64425</v>
      </c>
      <c r="K28" s="0" t="n">
        <v>0.970485</v>
      </c>
      <c r="L28" s="0" t="n">
        <v>0.870842949999999</v>
      </c>
      <c r="M28" s="0" t="n">
        <v>0.9188131125</v>
      </c>
      <c r="N28" s="0" t="n">
        <v>0.85498245</v>
      </c>
      <c r="O28" s="0" t="n">
        <v>0.9406102125</v>
      </c>
      <c r="P28" s="0" t="n">
        <v>0.85498245</v>
      </c>
      <c r="Q28" s="0" t="n">
        <v>0.870842949999999</v>
      </c>
      <c r="R28" s="0" t="n">
        <v>0.870842949999999</v>
      </c>
      <c r="S28" s="0" t="n">
        <v>0.870842949999999</v>
      </c>
      <c r="T28" s="0" t="n">
        <v>0.85498245</v>
      </c>
      <c r="U28" s="0" t="n">
        <v>0.85498245</v>
      </c>
      <c r="V28" s="0" t="n">
        <v>0.85498245</v>
      </c>
      <c r="W28" s="0" t="n">
        <v>0.85498245</v>
      </c>
      <c r="X28" s="0" t="n">
        <v>0.9406102125</v>
      </c>
      <c r="Y28" s="0" t="n">
        <v>0.9406102125</v>
      </c>
      <c r="Z28" s="0" t="n">
        <v>0.9406102125</v>
      </c>
      <c r="AA28" s="0" t="n">
        <v>0.9406102125</v>
      </c>
      <c r="AB28" s="0" t="n">
        <v>0.85498245</v>
      </c>
      <c r="AC28" s="0" t="n">
        <v>0.85498245</v>
      </c>
      <c r="AD28" s="0" t="n">
        <v>0.9406102125</v>
      </c>
      <c r="AE28" s="0" t="n">
        <v>0.9406102125</v>
      </c>
      <c r="AF28" s="0" t="n">
        <v>0.85498245</v>
      </c>
      <c r="AG28" s="0" t="n">
        <v>0.98</v>
      </c>
      <c r="AH28" s="0" t="n">
        <v>0.9724318</v>
      </c>
      <c r="AI28" s="0" t="n">
        <v>0.9724318</v>
      </c>
      <c r="AJ28" s="0" t="n">
        <v>0.85498245</v>
      </c>
      <c r="AK28" s="0" t="n">
        <v>1</v>
      </c>
      <c r="AL28" s="0" t="n">
        <v>0.970485</v>
      </c>
      <c r="AM28" s="0" t="n">
        <v>0.952776</v>
      </c>
      <c r="AN28" s="304" t="n">
        <v>0.985</v>
      </c>
      <c r="AO28" s="304" t="n">
        <v>0.97</v>
      </c>
      <c r="AP28" s="304" t="n">
        <v>0.99</v>
      </c>
      <c r="AQ28" s="0" t="n">
        <v>0.952776</v>
      </c>
      <c r="AR28" s="0" t="n">
        <v>0.9724318</v>
      </c>
      <c r="AS28" s="0" t="n">
        <v>0.977</v>
      </c>
      <c r="AT28" s="304" t="n">
        <v>0.975</v>
      </c>
      <c r="AU28" s="0" t="n">
        <v>0.9724318</v>
      </c>
      <c r="AV28" s="0" t="n">
        <v>0.952776</v>
      </c>
      <c r="AW28" s="0" t="n">
        <v>0.952776</v>
      </c>
      <c r="AX28" s="0" t="n">
        <v>0.952776</v>
      </c>
      <c r="AY28" s="0" t="n">
        <v>0.9724318</v>
      </c>
      <c r="AZ28" s="0" t="n">
        <v>0.9724318</v>
      </c>
      <c r="BA28" s="0" t="n">
        <v>0.952776</v>
      </c>
      <c r="BB28" s="0" t="n">
        <v>0.64</v>
      </c>
      <c r="BC28" s="0" t="n">
        <f aca="false">BC27</f>
        <v>1</v>
      </c>
      <c r="BE28" s="0" t="n">
        <v>1.0704176</v>
      </c>
      <c r="BF28" s="0" t="n">
        <v>1.0936</v>
      </c>
      <c r="BG28" s="0" t="n">
        <v>1.0827</v>
      </c>
      <c r="BH28" s="0" t="n">
        <v>1.0071</v>
      </c>
      <c r="BI28" s="0" t="n">
        <v>1</v>
      </c>
      <c r="BJ28" s="0" t="n">
        <v>1.9266</v>
      </c>
      <c r="BK28" s="0" t="n">
        <v>2.24216133333333</v>
      </c>
      <c r="BL28" s="0" t="n">
        <v>1.03285</v>
      </c>
      <c r="BM28" s="0" t="n">
        <v>1.2885</v>
      </c>
      <c r="BN28" s="0" t="n">
        <v>2.001</v>
      </c>
      <c r="BO28" s="0" t="n">
        <v>1.476005</v>
      </c>
      <c r="BP28" s="0" t="n">
        <v>1.476005</v>
      </c>
      <c r="BQ28" s="0" t="n">
        <v>1.239105</v>
      </c>
      <c r="BR28" s="0" t="n">
        <v>1.053905</v>
      </c>
      <c r="BS28" s="0" t="n">
        <v>1.395005</v>
      </c>
      <c r="BT28" s="309"/>
      <c r="BU28" s="0" t="n">
        <v>1.09262</v>
      </c>
      <c r="BV28" s="309"/>
      <c r="BW28" s="309"/>
      <c r="BX28" s="309"/>
      <c r="BY28" s="309"/>
      <c r="BZ28" s="309"/>
      <c r="CA28" s="309"/>
      <c r="CB28" s="309"/>
      <c r="CC28" s="0" t="n">
        <v>0.935</v>
      </c>
      <c r="CD28" s="0" t="n">
        <v>0.89</v>
      </c>
      <c r="CE28" s="0" t="n">
        <v>0.88</v>
      </c>
      <c r="CF28" s="0" t="n">
        <v>0.92</v>
      </c>
      <c r="CG28" s="0" t="n">
        <v>0.999</v>
      </c>
      <c r="CH28" s="0" t="n">
        <v>0.51</v>
      </c>
      <c r="CI28" s="0" t="n">
        <v>0.48</v>
      </c>
      <c r="CJ28" s="0" t="n">
        <v>0.875</v>
      </c>
      <c r="CK28" s="0" t="n">
        <v>0.5</v>
      </c>
      <c r="CL28" s="0" t="n">
        <v>0.485</v>
      </c>
      <c r="CM28" s="0" t="n">
        <v>0.59</v>
      </c>
      <c r="CN28" s="0" t="n">
        <v>0.6225</v>
      </c>
      <c r="CO28" s="0" t="n">
        <v>0.69</v>
      </c>
      <c r="CP28" s="0" t="n">
        <v>0.8925</v>
      </c>
      <c r="CQ28" s="0" t="n">
        <v>0.715</v>
      </c>
      <c r="CR28" s="0" t="n">
        <v>0.89</v>
      </c>
      <c r="CS28" s="0" t="n">
        <v>0.985</v>
      </c>
      <c r="CT28" s="0" t="n">
        <v>0.97</v>
      </c>
      <c r="CU28" s="0" t="n">
        <v>0.99</v>
      </c>
      <c r="CV28" s="0" t="n">
        <v>0.975</v>
      </c>
      <c r="DA28" s="309" t="n">
        <v>0.000301900000000001</v>
      </c>
      <c r="DB28" s="309" t="n">
        <v>0.0002</v>
      </c>
      <c r="DC28" s="309" t="n">
        <v>0</v>
      </c>
      <c r="DD28" s="309" t="n">
        <v>0.0001</v>
      </c>
      <c r="DE28" s="309" t="n">
        <v>0</v>
      </c>
      <c r="DF28" s="309" t="n">
        <v>0.0036</v>
      </c>
      <c r="DG28" s="309" t="n">
        <v>0.000525</v>
      </c>
      <c r="DH28" s="309" t="n">
        <v>0.00115</v>
      </c>
      <c r="DI28" s="309" t="n">
        <v>0</v>
      </c>
      <c r="DJ28" s="309" t="n">
        <v>0</v>
      </c>
      <c r="DK28" s="309" t="n">
        <v>0.0005</v>
      </c>
      <c r="DL28" s="309" t="n">
        <v>0.0005</v>
      </c>
      <c r="DM28" s="309" t="n">
        <v>0.0003</v>
      </c>
      <c r="DN28" s="309" t="n">
        <v>0.000275</v>
      </c>
      <c r="DO28" s="309" t="n">
        <v>0.000400000000000006</v>
      </c>
      <c r="DQ28" s="309" t="n">
        <v>6.5E-005</v>
      </c>
    </row>
    <row r="29" customFormat="false" ht="12.75" hidden="false" customHeight="false" outlineLevel="0" collapsed="false">
      <c r="A29" s="306" t="n">
        <v>37257</v>
      </c>
      <c r="B29" s="0" t="n">
        <v>0.958278827</v>
      </c>
      <c r="C29" s="0" t="n">
        <v>0.940668</v>
      </c>
      <c r="D29" s="0" t="n">
        <v>0.941949</v>
      </c>
      <c r="E29" s="0" t="n">
        <v>0.941949</v>
      </c>
      <c r="F29" s="0" t="n">
        <v>0.977</v>
      </c>
      <c r="G29" s="0" t="n">
        <v>0.9875</v>
      </c>
      <c r="H29" s="0" t="n">
        <v>0.9875</v>
      </c>
      <c r="I29" s="0" t="n">
        <v>0.83232975</v>
      </c>
      <c r="J29" s="0" t="n">
        <v>0.657135</v>
      </c>
      <c r="K29" s="0" t="n">
        <v>0.985</v>
      </c>
      <c r="L29" s="0" t="n">
        <v>0.893285524999999</v>
      </c>
      <c r="M29" s="0" t="n">
        <v>0.941271937499999</v>
      </c>
      <c r="N29" s="0" t="n">
        <v>0.85518945</v>
      </c>
      <c r="O29" s="0" t="n">
        <v>0.9276784</v>
      </c>
      <c r="P29" s="0" t="n">
        <v>0.85518945</v>
      </c>
      <c r="Q29" s="0" t="n">
        <v>0.893285524999999</v>
      </c>
      <c r="R29" s="0" t="n">
        <v>0.893285524999999</v>
      </c>
      <c r="S29" s="0" t="n">
        <v>0.893285524999999</v>
      </c>
      <c r="T29" s="0" t="n">
        <v>0.85518945</v>
      </c>
      <c r="U29" s="0" t="n">
        <v>0.85518945</v>
      </c>
      <c r="V29" s="0" t="n">
        <v>0.85518945</v>
      </c>
      <c r="W29" s="0" t="n">
        <v>0.85518945</v>
      </c>
      <c r="X29" s="0" t="n">
        <v>0.9276784</v>
      </c>
      <c r="Y29" s="0" t="n">
        <v>0.9276784</v>
      </c>
      <c r="Z29" s="0" t="n">
        <v>0.9276784</v>
      </c>
      <c r="AA29" s="0" t="n">
        <v>0.9276784</v>
      </c>
      <c r="AB29" s="0" t="n">
        <v>0.85518945</v>
      </c>
      <c r="AC29" s="0" t="n">
        <v>0.85518945</v>
      </c>
      <c r="AD29" s="0" t="n">
        <v>0.9276784</v>
      </c>
      <c r="AE29" s="0" t="n">
        <v>0.9276784</v>
      </c>
      <c r="AF29" s="0" t="n">
        <v>0.85518945</v>
      </c>
      <c r="AG29" s="0" t="n">
        <v>0.98</v>
      </c>
      <c r="AH29" s="0" t="n">
        <v>0.97248965</v>
      </c>
      <c r="AI29" s="0" t="n">
        <v>0.97248965</v>
      </c>
      <c r="AJ29" s="0" t="n">
        <v>0.85518945</v>
      </c>
      <c r="AK29" s="0" t="n">
        <v>1</v>
      </c>
      <c r="AL29" s="0" t="n">
        <v>0.985</v>
      </c>
      <c r="AM29" s="0" t="n">
        <v>0.941949</v>
      </c>
      <c r="AN29" s="304" t="n">
        <v>0.985</v>
      </c>
      <c r="AO29" s="304" t="n">
        <v>0.96</v>
      </c>
      <c r="AP29" s="304" t="n">
        <v>0.99</v>
      </c>
      <c r="AQ29" s="0" t="n">
        <v>0.941949</v>
      </c>
      <c r="AR29" s="0" t="n">
        <v>0.97248965</v>
      </c>
      <c r="AS29" s="0" t="n">
        <v>0.977</v>
      </c>
      <c r="AT29" s="304" t="n">
        <v>0.975</v>
      </c>
      <c r="AU29" s="0" t="n">
        <v>0.97248965</v>
      </c>
      <c r="AV29" s="0" t="n">
        <v>0.941949</v>
      </c>
      <c r="AW29" s="0" t="n">
        <v>0.941949</v>
      </c>
      <c r="AX29" s="0" t="n">
        <v>0.941949</v>
      </c>
      <c r="AY29" s="0" t="n">
        <v>0.97248965</v>
      </c>
      <c r="AZ29" s="0" t="n">
        <v>0.97248965</v>
      </c>
      <c r="BA29" s="0" t="n">
        <v>0.941949</v>
      </c>
      <c r="BB29" s="0" t="n">
        <v>0.64</v>
      </c>
      <c r="BC29" s="0" t="n">
        <f aca="false">BC28</f>
        <v>1</v>
      </c>
      <c r="BE29" s="0" t="n">
        <v>1.0707026</v>
      </c>
      <c r="BF29" s="0" t="n">
        <v>1.0938</v>
      </c>
      <c r="BG29" s="0" t="n">
        <v>1.0827</v>
      </c>
      <c r="BH29" s="0" t="n">
        <v>1.0072</v>
      </c>
      <c r="BI29" s="0" t="n">
        <v>1</v>
      </c>
      <c r="BJ29" s="0" t="n">
        <v>1.9302</v>
      </c>
      <c r="BK29" s="0" t="n">
        <v>2.24268133333333</v>
      </c>
      <c r="BL29" s="0" t="n">
        <v>1.03395</v>
      </c>
      <c r="BM29" s="0" t="n">
        <v>1.2885</v>
      </c>
      <c r="BN29" s="0" t="n">
        <v>2.001</v>
      </c>
      <c r="BO29" s="0" t="n">
        <v>1.476505</v>
      </c>
      <c r="BP29" s="0" t="n">
        <v>1.476505</v>
      </c>
      <c r="BQ29" s="0" t="n">
        <v>1.239405</v>
      </c>
      <c r="BR29" s="0" t="n">
        <v>1.05418</v>
      </c>
      <c r="BS29" s="0" t="n">
        <v>1.395405</v>
      </c>
      <c r="BT29" s="309"/>
      <c r="BU29" s="0" t="n">
        <v>1.092685</v>
      </c>
      <c r="BV29" s="309"/>
      <c r="BW29" s="309"/>
      <c r="BX29" s="309"/>
      <c r="BY29" s="309"/>
      <c r="BZ29" s="309"/>
      <c r="CA29" s="309"/>
      <c r="CB29" s="309"/>
      <c r="CC29" s="0" t="n">
        <v>0.895</v>
      </c>
      <c r="CD29" s="0" t="n">
        <v>0.86</v>
      </c>
      <c r="CE29" s="0" t="n">
        <v>0.87</v>
      </c>
      <c r="CF29" s="0" t="n">
        <v>0.92</v>
      </c>
      <c r="CG29" s="0" t="n">
        <v>0.999</v>
      </c>
      <c r="CH29" s="0" t="n">
        <v>0.58</v>
      </c>
      <c r="CI29" s="0" t="n">
        <v>0.45</v>
      </c>
      <c r="CJ29" s="0" t="n">
        <v>0.805</v>
      </c>
      <c r="CK29" s="0" t="n">
        <v>0.51</v>
      </c>
      <c r="CL29" s="0" t="n">
        <v>0.505</v>
      </c>
      <c r="CM29" s="0" t="n">
        <v>0.605</v>
      </c>
      <c r="CN29" s="0" t="n">
        <v>0.6375</v>
      </c>
      <c r="CO29" s="0" t="n">
        <v>0.69</v>
      </c>
      <c r="CP29" s="0" t="n">
        <v>0.88</v>
      </c>
      <c r="CQ29" s="0" t="n">
        <v>0.64</v>
      </c>
      <c r="CR29" s="0" t="n">
        <v>0.89</v>
      </c>
      <c r="CS29" s="0" t="n">
        <v>0.985</v>
      </c>
      <c r="CT29" s="0" t="n">
        <v>0.96</v>
      </c>
      <c r="CU29" s="0" t="n">
        <v>0.99</v>
      </c>
      <c r="CV29" s="0" t="n">
        <v>0.975</v>
      </c>
      <c r="DA29" s="309" t="n">
        <v>0.000285</v>
      </c>
      <c r="DB29" s="309" t="n">
        <v>0.0002</v>
      </c>
      <c r="DC29" s="309" t="n">
        <v>0</v>
      </c>
      <c r="DD29" s="309" t="n">
        <v>0.0001</v>
      </c>
      <c r="DE29" s="309" t="n">
        <v>0</v>
      </c>
      <c r="DF29" s="309" t="n">
        <v>0.0036</v>
      </c>
      <c r="DG29" s="309" t="n">
        <v>0.00052</v>
      </c>
      <c r="DH29" s="309" t="n">
        <v>0.0011</v>
      </c>
      <c r="DI29" s="309" t="n">
        <v>0</v>
      </c>
      <c r="DJ29" s="309" t="n">
        <v>0</v>
      </c>
      <c r="DK29" s="309" t="n">
        <v>0.0005</v>
      </c>
      <c r="DL29" s="309" t="n">
        <v>0.0005</v>
      </c>
      <c r="DM29" s="309" t="n">
        <v>0.0003</v>
      </c>
      <c r="DN29" s="309" t="n">
        <v>0.000275</v>
      </c>
      <c r="DO29" s="309" t="n">
        <v>0.000400000000000006</v>
      </c>
      <c r="DQ29" s="309" t="n">
        <v>6.5E-005</v>
      </c>
    </row>
    <row r="30" customFormat="false" ht="12.75" hidden="false" customHeight="false" outlineLevel="0" collapsed="false">
      <c r="A30" s="306" t="n">
        <v>37288</v>
      </c>
      <c r="B30" s="0" t="n">
        <v>0.926404274</v>
      </c>
      <c r="C30" s="0" t="n">
        <v>0.94084</v>
      </c>
      <c r="D30" s="0" t="n">
        <v>0.963603</v>
      </c>
      <c r="E30" s="0" t="n">
        <v>0.963603</v>
      </c>
      <c r="F30" s="0" t="n">
        <v>0.977</v>
      </c>
      <c r="G30" s="0" t="n">
        <v>0.9875</v>
      </c>
      <c r="H30" s="0" t="n">
        <v>0.9875</v>
      </c>
      <c r="I30" s="0" t="n">
        <v>0.874575</v>
      </c>
      <c r="J30" s="0" t="n">
        <v>0.7924275</v>
      </c>
      <c r="K30" s="0" t="n">
        <v>0.985</v>
      </c>
      <c r="L30" s="0" t="n">
        <v>0.937898174999999</v>
      </c>
      <c r="M30" s="0" t="n">
        <v>0.985900837499999</v>
      </c>
      <c r="N30" s="0" t="n">
        <v>0.88019055</v>
      </c>
      <c r="O30" s="0" t="n">
        <v>0.9252842625</v>
      </c>
      <c r="P30" s="0" t="n">
        <v>0.88019055</v>
      </c>
      <c r="Q30" s="0" t="n">
        <v>0.937898174999999</v>
      </c>
      <c r="R30" s="0" t="n">
        <v>0.937898174999999</v>
      </c>
      <c r="S30" s="0" t="n">
        <v>0.937898174999999</v>
      </c>
      <c r="T30" s="0" t="n">
        <v>0.88019055</v>
      </c>
      <c r="U30" s="0" t="n">
        <v>0.88019055</v>
      </c>
      <c r="V30" s="0" t="n">
        <v>0.88019055</v>
      </c>
      <c r="W30" s="0" t="n">
        <v>0.88019055</v>
      </c>
      <c r="X30" s="0" t="n">
        <v>0.9252842625</v>
      </c>
      <c r="Y30" s="0" t="n">
        <v>0.9252842625</v>
      </c>
      <c r="Z30" s="0" t="n">
        <v>0.9252842625</v>
      </c>
      <c r="AA30" s="0" t="n">
        <v>0.9252842625</v>
      </c>
      <c r="AB30" s="0" t="n">
        <v>0.88019055</v>
      </c>
      <c r="AC30" s="0" t="n">
        <v>0.88019055</v>
      </c>
      <c r="AD30" s="0" t="n">
        <v>0.9252842625</v>
      </c>
      <c r="AE30" s="0" t="n">
        <v>0.9252842625</v>
      </c>
      <c r="AF30" s="0" t="n">
        <v>0.88019055</v>
      </c>
      <c r="AG30" s="0" t="n">
        <v>0.98</v>
      </c>
      <c r="AH30" s="0" t="n">
        <v>0.9725475</v>
      </c>
      <c r="AI30" s="0" t="n">
        <v>0.9725475</v>
      </c>
      <c r="AJ30" s="0" t="n">
        <v>0.88019055</v>
      </c>
      <c r="AK30" s="0" t="n">
        <v>1</v>
      </c>
      <c r="AL30" s="0" t="n">
        <v>0.985</v>
      </c>
      <c r="AM30" s="0" t="n">
        <v>0.963603</v>
      </c>
      <c r="AN30" s="304" t="n">
        <v>0.985</v>
      </c>
      <c r="AO30" s="304" t="n">
        <v>0.97</v>
      </c>
      <c r="AP30" s="304" t="n">
        <v>0.99</v>
      </c>
      <c r="AQ30" s="0" t="n">
        <v>0.963603</v>
      </c>
      <c r="AR30" s="0" t="n">
        <v>0.9725475</v>
      </c>
      <c r="AS30" s="0" t="n">
        <v>0.977</v>
      </c>
      <c r="AT30" s="304" t="n">
        <v>0.975</v>
      </c>
      <c r="AU30" s="0" t="n">
        <v>0.9725475</v>
      </c>
      <c r="AV30" s="0" t="n">
        <v>0.963603</v>
      </c>
      <c r="AW30" s="0" t="n">
        <v>0.963603</v>
      </c>
      <c r="AX30" s="0" t="n">
        <v>0.963603</v>
      </c>
      <c r="AY30" s="0" t="n">
        <v>0.9725475</v>
      </c>
      <c r="AZ30" s="0" t="n">
        <v>0.9725475</v>
      </c>
      <c r="BA30" s="0" t="n">
        <v>0.963603</v>
      </c>
      <c r="BB30" s="0" t="n">
        <v>0.64</v>
      </c>
      <c r="BC30" s="0" t="n">
        <f aca="false">BC29</f>
        <v>1</v>
      </c>
      <c r="BE30" s="0" t="n">
        <v>1.0709876</v>
      </c>
      <c r="BF30" s="0" t="n">
        <v>1.094</v>
      </c>
      <c r="BG30" s="0" t="n">
        <v>1.0827</v>
      </c>
      <c r="BH30" s="0" t="n">
        <v>1.0073</v>
      </c>
      <c r="BI30" s="0" t="n">
        <v>1</v>
      </c>
      <c r="BJ30" s="0" t="n">
        <v>1.9338</v>
      </c>
      <c r="BK30" s="0" t="n">
        <v>2.24319633333333</v>
      </c>
      <c r="BL30" s="0" t="n">
        <v>1.035</v>
      </c>
      <c r="BM30" s="0" t="n">
        <v>1.2885</v>
      </c>
      <c r="BN30" s="0" t="n">
        <v>2.001</v>
      </c>
      <c r="BO30" s="0" t="n">
        <v>1.477005</v>
      </c>
      <c r="BP30" s="0" t="n">
        <v>1.477005</v>
      </c>
      <c r="BQ30" s="0" t="n">
        <v>1.239705</v>
      </c>
      <c r="BR30" s="0" t="n">
        <v>1.054455</v>
      </c>
      <c r="BS30" s="0" t="n">
        <v>1.395805</v>
      </c>
      <c r="BT30" s="309"/>
      <c r="BU30" s="0" t="n">
        <v>1.09275</v>
      </c>
      <c r="BV30" s="309"/>
      <c r="BW30" s="309"/>
      <c r="BX30" s="309"/>
      <c r="BY30" s="309"/>
      <c r="BZ30" s="309"/>
      <c r="CA30" s="309"/>
      <c r="CB30" s="309"/>
      <c r="CC30" s="0" t="n">
        <v>0.865</v>
      </c>
      <c r="CD30" s="0" t="n">
        <v>0.86</v>
      </c>
      <c r="CE30" s="0" t="n">
        <v>0.89</v>
      </c>
      <c r="CF30" s="0" t="n">
        <v>0.935</v>
      </c>
      <c r="CG30" s="0" t="n">
        <v>0.99895</v>
      </c>
      <c r="CH30" s="0" t="n">
        <v>0.58</v>
      </c>
      <c r="CI30" s="0" t="n">
        <v>0.45</v>
      </c>
      <c r="CJ30" s="0" t="n">
        <v>0.845</v>
      </c>
      <c r="CK30" s="0" t="n">
        <v>0.615</v>
      </c>
      <c r="CL30" s="0" t="n">
        <v>0.505</v>
      </c>
      <c r="CM30" s="0" t="n">
        <v>0.635</v>
      </c>
      <c r="CN30" s="0" t="n">
        <v>0.6675</v>
      </c>
      <c r="CO30" s="0" t="n">
        <v>0.71</v>
      </c>
      <c r="CP30" s="0" t="n">
        <v>0.8775</v>
      </c>
      <c r="CQ30" s="0" t="n">
        <v>0.67</v>
      </c>
      <c r="CR30" s="0" t="n">
        <v>0.89</v>
      </c>
      <c r="CS30" s="0" t="n">
        <v>0.985</v>
      </c>
      <c r="CT30" s="0" t="n">
        <v>0.97</v>
      </c>
      <c r="CU30" s="0" t="n">
        <v>0.99</v>
      </c>
      <c r="CV30" s="0" t="n">
        <v>0.975</v>
      </c>
      <c r="DA30" s="309" t="n">
        <v>0.000285</v>
      </c>
      <c r="DB30" s="309" t="n">
        <v>0.0002</v>
      </c>
      <c r="DC30" s="309" t="n">
        <v>0</v>
      </c>
      <c r="DD30" s="309" t="n">
        <v>0.0001</v>
      </c>
      <c r="DE30" s="309" t="n">
        <v>0</v>
      </c>
      <c r="DF30" s="309" t="n">
        <v>0.0036</v>
      </c>
      <c r="DG30" s="309" t="n">
        <v>0.000515</v>
      </c>
      <c r="DH30" s="309" t="n">
        <v>0.00105</v>
      </c>
      <c r="DI30" s="309" t="n">
        <v>0</v>
      </c>
      <c r="DJ30" s="309" t="n">
        <v>0</v>
      </c>
      <c r="DK30" s="309" t="n">
        <v>0.0005</v>
      </c>
      <c r="DL30" s="309" t="n">
        <v>0.0005</v>
      </c>
      <c r="DM30" s="309" t="n">
        <v>0.0003</v>
      </c>
      <c r="DN30" s="309" t="n">
        <v>0.000275</v>
      </c>
      <c r="DO30" s="309" t="n">
        <v>0.000400000000000006</v>
      </c>
      <c r="DQ30" s="309" t="n">
        <v>6.5E-005</v>
      </c>
    </row>
    <row r="31" customFormat="false" ht="12.75" hidden="false" customHeight="false" outlineLevel="0" collapsed="false">
      <c r="A31" s="306" t="n">
        <v>37316</v>
      </c>
      <c r="B31" s="0" t="n">
        <v>0.926650799000001</v>
      </c>
      <c r="C31" s="0" t="n">
        <v>0.973838</v>
      </c>
      <c r="D31" s="0" t="n">
        <v>0.985</v>
      </c>
      <c r="E31" s="0" t="n">
        <v>0.985</v>
      </c>
      <c r="F31" s="0" t="n">
        <v>0.977</v>
      </c>
      <c r="G31" s="0" t="n">
        <v>0.9875</v>
      </c>
      <c r="H31" s="0" t="n">
        <v>0.9875</v>
      </c>
      <c r="I31" s="0" t="n">
        <v>0.906499999999999</v>
      </c>
      <c r="J31" s="0" t="n">
        <v>0.985</v>
      </c>
      <c r="K31" s="0" t="n">
        <v>0.985</v>
      </c>
      <c r="L31" s="0" t="n">
        <v>0.9875</v>
      </c>
      <c r="M31" s="0" t="n">
        <v>0.9875</v>
      </c>
      <c r="N31" s="0" t="n">
        <v>0.98</v>
      </c>
      <c r="O31" s="0" t="n">
        <v>0.949257</v>
      </c>
      <c r="P31" s="0" t="n">
        <v>0.98</v>
      </c>
      <c r="Q31" s="0" t="n">
        <v>0.9875</v>
      </c>
      <c r="R31" s="0" t="n">
        <v>0.9875</v>
      </c>
      <c r="S31" s="0" t="n">
        <v>0.9875</v>
      </c>
      <c r="T31" s="0" t="n">
        <v>0.98</v>
      </c>
      <c r="U31" s="0" t="n">
        <v>0.98</v>
      </c>
      <c r="V31" s="0" t="n">
        <v>0.98</v>
      </c>
      <c r="W31" s="0" t="n">
        <v>0.98</v>
      </c>
      <c r="X31" s="0" t="n">
        <v>0.949257</v>
      </c>
      <c r="Y31" s="0" t="n">
        <v>0.949257</v>
      </c>
      <c r="Z31" s="0" t="n">
        <v>0.949257</v>
      </c>
      <c r="AA31" s="0" t="n">
        <v>0.949257</v>
      </c>
      <c r="AB31" s="0" t="n">
        <v>0.98</v>
      </c>
      <c r="AC31" s="0" t="n">
        <v>0.98</v>
      </c>
      <c r="AD31" s="0" t="n">
        <v>0.949257</v>
      </c>
      <c r="AE31" s="0" t="n">
        <v>0.949257</v>
      </c>
      <c r="AF31" s="0" t="n">
        <v>0.98</v>
      </c>
      <c r="AG31" s="0" t="n">
        <v>0.99</v>
      </c>
      <c r="AH31" s="0" t="n">
        <v>0.97260535</v>
      </c>
      <c r="AI31" s="0" t="n">
        <v>0.97260535</v>
      </c>
      <c r="AJ31" s="0" t="n">
        <v>0.98</v>
      </c>
      <c r="AK31" s="0" t="n">
        <v>1</v>
      </c>
      <c r="AL31" s="0" t="n">
        <v>0.985</v>
      </c>
      <c r="AM31" s="0" t="n">
        <v>0.985</v>
      </c>
      <c r="AN31" s="304" t="n">
        <v>0.985</v>
      </c>
      <c r="AO31" s="304" t="n">
        <v>0.97</v>
      </c>
      <c r="AP31" s="304" t="n">
        <v>0.99</v>
      </c>
      <c r="AQ31" s="0" t="n">
        <v>0.985</v>
      </c>
      <c r="AR31" s="0" t="n">
        <v>0.97260535</v>
      </c>
      <c r="AS31" s="0" t="n">
        <v>0.977</v>
      </c>
      <c r="AT31" s="304" t="n">
        <v>0.975</v>
      </c>
      <c r="AU31" s="0" t="n">
        <v>0.97260535</v>
      </c>
      <c r="AV31" s="0" t="n">
        <v>0.985</v>
      </c>
      <c r="AW31" s="0" t="n">
        <v>0.985</v>
      </c>
      <c r="AX31" s="0" t="n">
        <v>0.985</v>
      </c>
      <c r="AY31" s="0" t="n">
        <v>0.97260535</v>
      </c>
      <c r="AZ31" s="0" t="n">
        <v>0.97260535</v>
      </c>
      <c r="BA31" s="0" t="n">
        <v>0.985</v>
      </c>
      <c r="BB31" s="0" t="n">
        <v>0.64</v>
      </c>
      <c r="BC31" s="0" t="n">
        <f aca="false">BC30</f>
        <v>1</v>
      </c>
      <c r="BE31" s="0" t="n">
        <v>1.0712726</v>
      </c>
      <c r="BF31" s="0" t="n">
        <v>1.0942</v>
      </c>
      <c r="BG31" s="0" t="n">
        <v>1.0827</v>
      </c>
      <c r="BH31" s="0" t="n">
        <v>1.0074</v>
      </c>
      <c r="BI31" s="0" t="n">
        <v>1</v>
      </c>
      <c r="BJ31" s="0" t="n">
        <v>1.9374</v>
      </c>
      <c r="BK31" s="0" t="n">
        <v>2.24370633333333</v>
      </c>
      <c r="BL31" s="0" t="n">
        <v>1.036</v>
      </c>
      <c r="BM31" s="0" t="n">
        <v>1.2885</v>
      </c>
      <c r="BN31" s="0" t="n">
        <v>2.001</v>
      </c>
      <c r="BO31" s="0" t="n">
        <v>1.477505</v>
      </c>
      <c r="BP31" s="0" t="n">
        <v>1.477505</v>
      </c>
      <c r="BQ31" s="0" t="n">
        <v>1.240005</v>
      </c>
      <c r="BR31" s="0" t="n">
        <v>1.05473</v>
      </c>
      <c r="BS31" s="0" t="n">
        <v>1.396205</v>
      </c>
      <c r="BT31" s="309"/>
      <c r="BU31" s="0" t="n">
        <v>1.092815</v>
      </c>
      <c r="BV31" s="309"/>
      <c r="BW31" s="309"/>
      <c r="BX31" s="309"/>
      <c r="BY31" s="309"/>
      <c r="BZ31" s="309"/>
      <c r="CA31" s="309"/>
      <c r="CB31" s="309"/>
      <c r="CC31" s="0" t="n">
        <v>0.865</v>
      </c>
      <c r="CD31" s="0" t="n">
        <v>0.89</v>
      </c>
      <c r="CE31" s="0" t="n">
        <v>0.91</v>
      </c>
      <c r="CF31" s="0" t="n">
        <v>0.935</v>
      </c>
      <c r="CG31" s="0" t="n">
        <v>0.99895</v>
      </c>
      <c r="CH31" s="0" t="n">
        <v>0.54</v>
      </c>
      <c r="CI31" s="0" t="n">
        <v>0.45</v>
      </c>
      <c r="CJ31" s="0" t="n">
        <v>0.875</v>
      </c>
      <c r="CK31" s="0" t="n">
        <v>0.785</v>
      </c>
      <c r="CL31" s="0" t="n">
        <v>0.515</v>
      </c>
      <c r="CM31" s="0" t="n">
        <v>0.785</v>
      </c>
      <c r="CN31" s="0" t="n">
        <v>0.8175</v>
      </c>
      <c r="CO31" s="0" t="n">
        <v>0.8</v>
      </c>
      <c r="CP31" s="0" t="n">
        <v>0.9</v>
      </c>
      <c r="CQ31" s="0" t="n">
        <v>0.83</v>
      </c>
      <c r="CR31" s="0" t="n">
        <v>0.89</v>
      </c>
      <c r="CS31" s="0" t="n">
        <v>0.985</v>
      </c>
      <c r="CT31" s="0" t="n">
        <v>0.97</v>
      </c>
      <c r="CU31" s="0" t="n">
        <v>0.99</v>
      </c>
      <c r="CV31" s="0" t="n">
        <v>0.975</v>
      </c>
      <c r="DA31" s="309" t="n">
        <v>0.000285</v>
      </c>
      <c r="DB31" s="309" t="n">
        <v>0.0002</v>
      </c>
      <c r="DC31" s="309" t="n">
        <v>0</v>
      </c>
      <c r="DD31" s="309" t="n">
        <v>0.0001</v>
      </c>
      <c r="DE31" s="309" t="n">
        <v>0</v>
      </c>
      <c r="DF31" s="309" t="n">
        <v>0.0036</v>
      </c>
      <c r="DG31" s="309" t="n">
        <v>0.00051</v>
      </c>
      <c r="DH31" s="309" t="n">
        <v>0.001</v>
      </c>
      <c r="DI31" s="309" t="n">
        <v>0</v>
      </c>
      <c r="DJ31" s="309" t="n">
        <v>0</v>
      </c>
      <c r="DK31" s="309" t="n">
        <v>0.0005</v>
      </c>
      <c r="DL31" s="309" t="n">
        <v>0.0005</v>
      </c>
      <c r="DM31" s="309" t="n">
        <v>0.0003</v>
      </c>
      <c r="DN31" s="309" t="n">
        <v>0.000275</v>
      </c>
      <c r="DO31" s="309" t="n">
        <v>0.000400000000000006</v>
      </c>
      <c r="DQ31" s="309" t="n">
        <v>6.5E-005</v>
      </c>
    </row>
    <row r="32" customFormat="false" ht="12.75" hidden="false" customHeight="false" outlineLevel="0" collapsed="false">
      <c r="A32" s="306" t="n">
        <v>37347</v>
      </c>
      <c r="B32" s="0" t="n">
        <v>0.959044052000001</v>
      </c>
      <c r="C32" s="0" t="n">
        <v>0.98496</v>
      </c>
      <c r="D32" s="0" t="n">
        <v>0.985</v>
      </c>
      <c r="E32" s="0" t="n">
        <v>0.985</v>
      </c>
      <c r="F32" s="0" t="n">
        <v>0.977</v>
      </c>
      <c r="G32" s="0" t="n">
        <v>0.931680000000001</v>
      </c>
      <c r="H32" s="0" t="n">
        <v>0.94256876</v>
      </c>
      <c r="I32" s="0" t="n">
        <v>0.969548249999999</v>
      </c>
      <c r="J32" s="0" t="n">
        <v>0.985</v>
      </c>
      <c r="K32" s="0" t="n">
        <v>0.985</v>
      </c>
      <c r="L32" s="0" t="n">
        <v>0.9875</v>
      </c>
      <c r="M32" s="0" t="n">
        <v>0.9875</v>
      </c>
      <c r="N32" s="0" t="n">
        <v>0.98</v>
      </c>
      <c r="O32" s="0" t="n">
        <v>0.952669515</v>
      </c>
      <c r="P32" s="0" t="n">
        <v>0.98</v>
      </c>
      <c r="Q32" s="0" t="n">
        <v>0.9875</v>
      </c>
      <c r="R32" s="0" t="n">
        <v>0.9875</v>
      </c>
      <c r="S32" s="0" t="n">
        <v>0.9875</v>
      </c>
      <c r="T32" s="0" t="n">
        <v>0.98</v>
      </c>
      <c r="U32" s="0" t="n">
        <v>0.98</v>
      </c>
      <c r="V32" s="0" t="n">
        <v>0.98</v>
      </c>
      <c r="W32" s="0" t="n">
        <v>0.98</v>
      </c>
      <c r="X32" s="0" t="n">
        <v>0.952669515</v>
      </c>
      <c r="Y32" s="0" t="n">
        <v>0.952669515</v>
      </c>
      <c r="Z32" s="0" t="n">
        <v>0.952669515</v>
      </c>
      <c r="AA32" s="0" t="n">
        <v>0.952669515</v>
      </c>
      <c r="AB32" s="0" t="n">
        <v>0.98</v>
      </c>
      <c r="AC32" s="0" t="n">
        <v>0.98</v>
      </c>
      <c r="AD32" s="0" t="n">
        <v>0.952669515</v>
      </c>
      <c r="AE32" s="0" t="n">
        <v>0.952669515</v>
      </c>
      <c r="AF32" s="0" t="n">
        <v>0.98</v>
      </c>
      <c r="AG32" s="0" t="n">
        <v>0.99</v>
      </c>
      <c r="AH32" s="0" t="n">
        <v>0.9726632</v>
      </c>
      <c r="AI32" s="0" t="n">
        <v>0.9726632</v>
      </c>
      <c r="AJ32" s="0" t="n">
        <v>0.98</v>
      </c>
      <c r="AK32" s="0" t="n">
        <v>1</v>
      </c>
      <c r="AL32" s="0" t="n">
        <v>0.985</v>
      </c>
      <c r="AM32" s="0" t="n">
        <v>0.985</v>
      </c>
      <c r="AN32" s="304" t="n">
        <v>0.985</v>
      </c>
      <c r="AO32" s="304" t="n">
        <v>0.99</v>
      </c>
      <c r="AP32" s="304" t="n">
        <v>0.99</v>
      </c>
      <c r="AQ32" s="0" t="n">
        <v>0.985</v>
      </c>
      <c r="AR32" s="0" t="n">
        <v>0.9726632</v>
      </c>
      <c r="AS32" s="0" t="n">
        <v>0.977</v>
      </c>
      <c r="AT32" s="304" t="n">
        <v>0.9775</v>
      </c>
      <c r="AU32" s="0" t="n">
        <v>0.9726632</v>
      </c>
      <c r="AV32" s="0" t="n">
        <v>0.985</v>
      </c>
      <c r="AW32" s="0" t="n">
        <v>0.985</v>
      </c>
      <c r="AX32" s="0" t="n">
        <v>0.985</v>
      </c>
      <c r="AY32" s="0" t="n">
        <v>0.9726632</v>
      </c>
      <c r="AZ32" s="0" t="n">
        <v>0.9726632</v>
      </c>
      <c r="BA32" s="0" t="n">
        <v>0.985</v>
      </c>
      <c r="BB32" s="0" t="n">
        <v>0.64</v>
      </c>
      <c r="BC32" s="0" t="n">
        <f aca="false">BC31</f>
        <v>1</v>
      </c>
      <c r="BE32" s="0" t="n">
        <v>1.0715576</v>
      </c>
      <c r="BF32" s="0" t="n">
        <v>1.0944</v>
      </c>
      <c r="BG32" s="0" t="n">
        <v>1.0827</v>
      </c>
      <c r="BH32" s="0" t="n">
        <v>1.0075</v>
      </c>
      <c r="BI32" s="0" t="n">
        <v>1</v>
      </c>
      <c r="BJ32" s="0" t="n">
        <v>1.941</v>
      </c>
      <c r="BK32" s="0" t="n">
        <v>2.24421133333333</v>
      </c>
      <c r="BL32" s="0" t="n">
        <v>1.03695</v>
      </c>
      <c r="BM32" s="0" t="n">
        <v>1.2885</v>
      </c>
      <c r="BN32" s="0" t="n">
        <v>2.001</v>
      </c>
      <c r="BO32" s="0" t="n">
        <v>1.478005</v>
      </c>
      <c r="BP32" s="0" t="n">
        <v>1.478005</v>
      </c>
      <c r="BQ32" s="0" t="n">
        <v>1.240305</v>
      </c>
      <c r="BR32" s="0" t="n">
        <v>1.055005</v>
      </c>
      <c r="BS32" s="0" t="n">
        <v>1.396605</v>
      </c>
      <c r="BT32" s="309"/>
      <c r="BU32" s="0" t="n">
        <v>1.09288</v>
      </c>
      <c r="BV32" s="309"/>
      <c r="BW32" s="309"/>
      <c r="BX32" s="309"/>
      <c r="BY32" s="309"/>
      <c r="BZ32" s="309"/>
      <c r="CA32" s="309"/>
      <c r="CB32" s="309"/>
      <c r="CC32" s="0" t="n">
        <v>0.895</v>
      </c>
      <c r="CD32" s="0" t="n">
        <v>0.9</v>
      </c>
      <c r="CE32" s="0" t="n">
        <v>0.91</v>
      </c>
      <c r="CF32" s="0" t="n">
        <v>0.96</v>
      </c>
      <c r="CG32" s="0" t="n">
        <v>0.99895</v>
      </c>
      <c r="CH32" s="0" t="n">
        <v>0.48</v>
      </c>
      <c r="CI32" s="0" t="n">
        <v>0.42</v>
      </c>
      <c r="CJ32" s="0" t="n">
        <v>0.935</v>
      </c>
      <c r="CK32" s="0" t="n">
        <v>0.775</v>
      </c>
      <c r="CL32" s="0" t="n">
        <v>0.575</v>
      </c>
      <c r="CM32" s="0" t="n">
        <v>0.895</v>
      </c>
      <c r="CN32" s="0" t="n">
        <v>0.9275</v>
      </c>
      <c r="CO32" s="0" t="n">
        <v>0.85</v>
      </c>
      <c r="CP32" s="0" t="n">
        <v>0.903</v>
      </c>
      <c r="CQ32" s="0" t="n">
        <v>0.92</v>
      </c>
      <c r="CR32" s="0" t="n">
        <v>0.89</v>
      </c>
      <c r="CS32" s="0" t="n">
        <v>0.985</v>
      </c>
      <c r="CT32" s="0" t="n">
        <v>0.99</v>
      </c>
      <c r="CU32" s="0" t="n">
        <v>0.99</v>
      </c>
      <c r="CV32" s="0" t="n">
        <v>0.9775</v>
      </c>
      <c r="DA32" s="309" t="n">
        <v>0.000285</v>
      </c>
      <c r="DB32" s="309" t="n">
        <v>0.0002</v>
      </c>
      <c r="DC32" s="309" t="n">
        <v>0</v>
      </c>
      <c r="DD32" s="309" t="n">
        <v>0.0001</v>
      </c>
      <c r="DE32" s="309" t="n">
        <v>0</v>
      </c>
      <c r="DF32" s="309" t="n">
        <v>0.0036</v>
      </c>
      <c r="DG32" s="309" t="n">
        <v>0.000505</v>
      </c>
      <c r="DH32" s="309" t="n">
        <v>0.00095</v>
      </c>
      <c r="DI32" s="309" t="n">
        <v>0</v>
      </c>
      <c r="DJ32" s="309" t="n">
        <v>0</v>
      </c>
      <c r="DK32" s="309" t="n">
        <v>0.0005</v>
      </c>
      <c r="DL32" s="309" t="n">
        <v>0.0005</v>
      </c>
      <c r="DM32" s="309" t="n">
        <v>0.0003</v>
      </c>
      <c r="DN32" s="309" t="n">
        <v>0.000275</v>
      </c>
      <c r="DO32" s="309" t="n">
        <v>0.000400000000000006</v>
      </c>
      <c r="DQ32" s="309" t="n">
        <v>6.5E-005</v>
      </c>
    </row>
    <row r="33" customFormat="false" ht="12.75" hidden="false" customHeight="false" outlineLevel="0" collapsed="false">
      <c r="A33" s="306" t="n">
        <v>37377</v>
      </c>
      <c r="B33" s="0" t="n">
        <v>0.988</v>
      </c>
      <c r="C33" s="0" t="n">
        <v>0.988</v>
      </c>
      <c r="D33" s="0" t="n">
        <v>0.985</v>
      </c>
      <c r="E33" s="0" t="n">
        <v>0.985</v>
      </c>
      <c r="F33" s="0" t="n">
        <v>0.977</v>
      </c>
      <c r="G33" s="0" t="n">
        <v>0.661164</v>
      </c>
      <c r="H33" s="0" t="n">
        <v>0.94277876</v>
      </c>
      <c r="I33" s="0" t="n">
        <v>0.970389749999999</v>
      </c>
      <c r="J33" s="0" t="n">
        <v>0.8697375</v>
      </c>
      <c r="K33" s="0" t="n">
        <v>0.985</v>
      </c>
      <c r="L33" s="0" t="n">
        <v>0.9875</v>
      </c>
      <c r="M33" s="0" t="n">
        <v>0.9875</v>
      </c>
      <c r="N33" s="0" t="n">
        <v>0.98</v>
      </c>
      <c r="O33" s="0" t="n">
        <v>0.949752</v>
      </c>
      <c r="P33" s="0" t="n">
        <v>0.98</v>
      </c>
      <c r="Q33" s="0" t="n">
        <v>0.9875</v>
      </c>
      <c r="R33" s="0" t="n">
        <v>0.9875</v>
      </c>
      <c r="S33" s="0" t="n">
        <v>0.9875</v>
      </c>
      <c r="T33" s="0" t="n">
        <v>0.98</v>
      </c>
      <c r="U33" s="0" t="n">
        <v>0.98</v>
      </c>
      <c r="V33" s="0" t="n">
        <v>0.98</v>
      </c>
      <c r="W33" s="0" t="n">
        <v>0.98</v>
      </c>
      <c r="X33" s="0" t="n">
        <v>0.949752</v>
      </c>
      <c r="Y33" s="0" t="n">
        <v>0.949752</v>
      </c>
      <c r="Z33" s="0" t="n">
        <v>0.949752</v>
      </c>
      <c r="AA33" s="0" t="n">
        <v>0.949752</v>
      </c>
      <c r="AB33" s="0" t="n">
        <v>0.98</v>
      </c>
      <c r="AC33" s="0" t="n">
        <v>0.98</v>
      </c>
      <c r="AD33" s="0" t="n">
        <v>0.949752</v>
      </c>
      <c r="AE33" s="0" t="n">
        <v>0.949752</v>
      </c>
      <c r="AF33" s="0" t="n">
        <v>0.98</v>
      </c>
      <c r="AG33" s="0" t="n">
        <v>0.99</v>
      </c>
      <c r="AH33" s="0" t="n">
        <v>0.97272105</v>
      </c>
      <c r="AI33" s="0" t="n">
        <v>0.97272105</v>
      </c>
      <c r="AJ33" s="0" t="n">
        <v>0.98</v>
      </c>
      <c r="AK33" s="0" t="n">
        <v>1</v>
      </c>
      <c r="AL33" s="0" t="n">
        <v>0.985</v>
      </c>
      <c r="AM33" s="0" t="n">
        <v>0.985</v>
      </c>
      <c r="AN33" s="304" t="n">
        <v>0.985</v>
      </c>
      <c r="AO33" s="304" t="n">
        <v>0.99</v>
      </c>
      <c r="AP33" s="304" t="n">
        <v>0.99</v>
      </c>
      <c r="AQ33" s="0" t="n">
        <v>0.985</v>
      </c>
      <c r="AR33" s="0" t="n">
        <v>0.97272105</v>
      </c>
      <c r="AS33" s="0" t="n">
        <v>0.977</v>
      </c>
      <c r="AT33" s="304" t="n">
        <v>0.9775</v>
      </c>
      <c r="AU33" s="0" t="n">
        <v>0.97272105</v>
      </c>
      <c r="AV33" s="0" t="n">
        <v>0.985</v>
      </c>
      <c r="AW33" s="0" t="n">
        <v>0.985</v>
      </c>
      <c r="AX33" s="0" t="n">
        <v>0.985</v>
      </c>
      <c r="AY33" s="0" t="n">
        <v>0.97272105</v>
      </c>
      <c r="AZ33" s="0" t="n">
        <v>0.97272105</v>
      </c>
      <c r="BA33" s="0" t="n">
        <v>0.985</v>
      </c>
      <c r="BB33" s="0" t="n">
        <v>0.64</v>
      </c>
      <c r="BC33" s="0" t="n">
        <f aca="false">BC32</f>
        <v>1</v>
      </c>
      <c r="BE33" s="0" t="n">
        <v>1.0718426</v>
      </c>
      <c r="BF33" s="0" t="n">
        <v>1.0946</v>
      </c>
      <c r="BG33" s="0" t="n">
        <v>1.0827</v>
      </c>
      <c r="BH33" s="0" t="n">
        <v>1.0076</v>
      </c>
      <c r="BI33" s="0" t="n">
        <v>1</v>
      </c>
      <c r="BJ33" s="0" t="n">
        <v>1.9446</v>
      </c>
      <c r="BK33" s="0" t="n">
        <v>2.24471133333333</v>
      </c>
      <c r="BL33" s="0" t="n">
        <v>1.03785</v>
      </c>
      <c r="BM33" s="0" t="n">
        <v>1.2885</v>
      </c>
      <c r="BN33" s="0" t="n">
        <v>2.001</v>
      </c>
      <c r="BO33" s="0" t="n">
        <v>1.478505</v>
      </c>
      <c r="BP33" s="0" t="n">
        <v>1.478505</v>
      </c>
      <c r="BQ33" s="0" t="n">
        <v>1.240605</v>
      </c>
      <c r="BR33" s="0" t="n">
        <v>1.05528</v>
      </c>
      <c r="BS33" s="0" t="n">
        <v>1.397005</v>
      </c>
      <c r="BT33" s="309"/>
      <c r="BU33" s="0" t="n">
        <v>1.092945</v>
      </c>
      <c r="BV33" s="309"/>
      <c r="BW33" s="309"/>
      <c r="BX33" s="309"/>
      <c r="BY33" s="309"/>
      <c r="BZ33" s="309"/>
      <c r="CA33" s="309"/>
      <c r="CB33" s="309"/>
      <c r="CC33" s="0" t="n">
        <v>0.965</v>
      </c>
      <c r="CD33" s="0" t="n">
        <v>0.91</v>
      </c>
      <c r="CE33" s="0" t="n">
        <v>0.91</v>
      </c>
      <c r="CF33" s="0" t="n">
        <v>0.97</v>
      </c>
      <c r="CG33" s="0" t="n">
        <v>0.99895</v>
      </c>
      <c r="CH33" s="0" t="n">
        <v>0.34</v>
      </c>
      <c r="CI33" s="0" t="n">
        <v>0.42</v>
      </c>
      <c r="CJ33" s="0" t="n">
        <v>0.935</v>
      </c>
      <c r="CK33" s="0" t="n">
        <v>0.675</v>
      </c>
      <c r="CL33" s="0" t="n">
        <v>0.625</v>
      </c>
      <c r="CM33" s="0" t="n">
        <v>0.9175</v>
      </c>
      <c r="CN33" s="0" t="n">
        <v>0.95</v>
      </c>
      <c r="CO33" s="0" t="n">
        <v>0.88</v>
      </c>
      <c r="CP33" s="0" t="n">
        <v>0.9</v>
      </c>
      <c r="CQ33" s="0" t="n">
        <v>0.935</v>
      </c>
      <c r="CR33" s="0" t="n">
        <v>0.89</v>
      </c>
      <c r="CS33" s="0" t="n">
        <v>0.985</v>
      </c>
      <c r="CT33" s="0" t="n">
        <v>0.99</v>
      </c>
      <c r="CU33" s="0" t="n">
        <v>0.99</v>
      </c>
      <c r="CV33" s="0" t="n">
        <v>0.9775</v>
      </c>
      <c r="DA33" s="309" t="n">
        <v>0.000285</v>
      </c>
      <c r="DB33" s="309" t="n">
        <v>0.0002</v>
      </c>
      <c r="DC33" s="309" t="n">
        <v>0</v>
      </c>
      <c r="DD33" s="309" t="n">
        <v>0.0001</v>
      </c>
      <c r="DE33" s="309" t="n">
        <v>0</v>
      </c>
      <c r="DF33" s="309" t="n">
        <v>0.0036</v>
      </c>
      <c r="DG33" s="309" t="n">
        <v>0.0005</v>
      </c>
      <c r="DH33" s="309" t="n">
        <v>0.0009</v>
      </c>
      <c r="DI33" s="309" t="n">
        <v>0</v>
      </c>
      <c r="DJ33" s="309" t="n">
        <v>0</v>
      </c>
      <c r="DK33" s="309" t="n">
        <v>0.0005</v>
      </c>
      <c r="DL33" s="309" t="n">
        <v>0.0005</v>
      </c>
      <c r="DM33" s="309" t="n">
        <v>0.0003</v>
      </c>
      <c r="DN33" s="309" t="n">
        <v>0.000275</v>
      </c>
      <c r="DO33" s="309" t="n">
        <v>0.000400000000000006</v>
      </c>
      <c r="DQ33" s="309" t="n">
        <v>6.5E-005</v>
      </c>
    </row>
    <row r="34" customFormat="false" ht="12.75" hidden="false" customHeight="false" outlineLevel="0" collapsed="false">
      <c r="A34" s="306" t="n">
        <v>37408</v>
      </c>
      <c r="B34" s="0" t="n">
        <v>0.988</v>
      </c>
      <c r="C34" s="0" t="n">
        <v>0.988</v>
      </c>
      <c r="D34" s="0" t="n">
        <v>0.985</v>
      </c>
      <c r="E34" s="0" t="n">
        <v>0.985</v>
      </c>
      <c r="F34" s="0" t="n">
        <v>0.977</v>
      </c>
      <c r="G34" s="0" t="n">
        <v>0.662388000000001</v>
      </c>
      <c r="H34" s="0" t="n">
        <v>0.9875</v>
      </c>
      <c r="I34" s="0" t="n">
        <v>0.971184499999999</v>
      </c>
      <c r="J34" s="0" t="n">
        <v>0.7537725</v>
      </c>
      <c r="K34" s="0" t="n">
        <v>0.985</v>
      </c>
      <c r="L34" s="0" t="n">
        <v>0.9875</v>
      </c>
      <c r="M34" s="0" t="n">
        <v>0.9875</v>
      </c>
      <c r="N34" s="0" t="n">
        <v>0.98</v>
      </c>
      <c r="O34" s="0" t="n">
        <v>0.9526383875</v>
      </c>
      <c r="P34" s="0" t="n">
        <v>0.98</v>
      </c>
      <c r="Q34" s="0" t="n">
        <v>0.9875</v>
      </c>
      <c r="R34" s="0" t="n">
        <v>0.9875</v>
      </c>
      <c r="S34" s="0" t="n">
        <v>0.9875</v>
      </c>
      <c r="T34" s="0" t="n">
        <v>0.98</v>
      </c>
      <c r="U34" s="0" t="n">
        <v>0.98</v>
      </c>
      <c r="V34" s="0" t="n">
        <v>0.98</v>
      </c>
      <c r="W34" s="0" t="n">
        <v>0.98</v>
      </c>
      <c r="X34" s="0" t="n">
        <v>0.9526383875</v>
      </c>
      <c r="Y34" s="0" t="n">
        <v>0.9526383875</v>
      </c>
      <c r="Z34" s="0" t="n">
        <v>0.9526383875</v>
      </c>
      <c r="AA34" s="0" t="n">
        <v>0.9526383875</v>
      </c>
      <c r="AB34" s="0" t="n">
        <v>0.98</v>
      </c>
      <c r="AC34" s="0" t="n">
        <v>0.98</v>
      </c>
      <c r="AD34" s="0" t="n">
        <v>0.9526383875</v>
      </c>
      <c r="AE34" s="0" t="n">
        <v>0.9526383875</v>
      </c>
      <c r="AF34" s="0" t="n">
        <v>0.98</v>
      </c>
      <c r="AG34" s="0" t="n">
        <v>0.99</v>
      </c>
      <c r="AH34" s="0" t="n">
        <v>0.9727789</v>
      </c>
      <c r="AI34" s="0" t="n">
        <v>0.9727789</v>
      </c>
      <c r="AJ34" s="0" t="n">
        <v>0.98</v>
      </c>
      <c r="AK34" s="0" t="n">
        <v>1</v>
      </c>
      <c r="AL34" s="0" t="n">
        <v>0.985</v>
      </c>
      <c r="AM34" s="0" t="n">
        <v>0.985</v>
      </c>
      <c r="AN34" s="304" t="n">
        <v>0.985</v>
      </c>
      <c r="AO34" s="304" t="n">
        <v>0.99</v>
      </c>
      <c r="AP34" s="304" t="n">
        <v>0.99</v>
      </c>
      <c r="AQ34" s="0" t="n">
        <v>0.985</v>
      </c>
      <c r="AR34" s="0" t="n">
        <v>0.9727789</v>
      </c>
      <c r="AS34" s="0" t="n">
        <v>0.977</v>
      </c>
      <c r="AT34" s="304" t="n">
        <v>0.9775</v>
      </c>
      <c r="AU34" s="0" t="n">
        <v>0.9727789</v>
      </c>
      <c r="AV34" s="0" t="n">
        <v>0.985</v>
      </c>
      <c r="AW34" s="0" t="n">
        <v>0.985</v>
      </c>
      <c r="AX34" s="0" t="n">
        <v>0.985</v>
      </c>
      <c r="AY34" s="0" t="n">
        <v>0.9727789</v>
      </c>
      <c r="AZ34" s="0" t="n">
        <v>0.9727789</v>
      </c>
      <c r="BA34" s="0" t="n">
        <v>0.985</v>
      </c>
      <c r="BB34" s="0" t="n">
        <v>0.64</v>
      </c>
      <c r="BC34" s="0" t="n">
        <f aca="false">BC33</f>
        <v>1</v>
      </c>
      <c r="BE34" s="0" t="n">
        <v>1.0721276</v>
      </c>
      <c r="BF34" s="0" t="n">
        <v>1.0948</v>
      </c>
      <c r="BG34" s="0" t="n">
        <v>1.0827</v>
      </c>
      <c r="BH34" s="0" t="n">
        <v>1.0077</v>
      </c>
      <c r="BI34" s="0" t="n">
        <v>1</v>
      </c>
      <c r="BJ34" s="0" t="n">
        <v>1.9482</v>
      </c>
      <c r="BK34" s="0" t="n">
        <v>2.24520633333333</v>
      </c>
      <c r="BL34" s="0" t="n">
        <v>1.0387</v>
      </c>
      <c r="BM34" s="0" t="n">
        <v>1.2885</v>
      </c>
      <c r="BN34" s="0" t="n">
        <v>2.001</v>
      </c>
      <c r="BO34" s="0" t="n">
        <v>1.479005</v>
      </c>
      <c r="BP34" s="0" t="n">
        <v>1.479005</v>
      </c>
      <c r="BQ34" s="0" t="n">
        <v>1.240905</v>
      </c>
      <c r="BR34" s="0" t="n">
        <v>1.055555</v>
      </c>
      <c r="BS34" s="0" t="n">
        <v>1.397405</v>
      </c>
      <c r="BT34" s="309"/>
      <c r="BU34" s="0" t="n">
        <v>1.09301</v>
      </c>
      <c r="BV34" s="309"/>
      <c r="BW34" s="309"/>
      <c r="BX34" s="309"/>
      <c r="BY34" s="309"/>
      <c r="BZ34" s="309"/>
      <c r="CA34" s="309"/>
      <c r="CB34" s="309"/>
      <c r="CC34" s="0" t="n">
        <v>0.965</v>
      </c>
      <c r="CD34" s="0" t="n">
        <v>0.91</v>
      </c>
      <c r="CE34" s="0" t="n">
        <v>0.91</v>
      </c>
      <c r="CF34" s="0" t="n">
        <v>0.98</v>
      </c>
      <c r="CG34" s="0" t="n">
        <v>0.99895</v>
      </c>
      <c r="CH34" s="0" t="n">
        <v>0.34</v>
      </c>
      <c r="CI34" s="0" t="n">
        <v>0.47</v>
      </c>
      <c r="CJ34" s="0" t="n">
        <v>0.935</v>
      </c>
      <c r="CK34" s="0" t="n">
        <v>0.585</v>
      </c>
      <c r="CL34" s="0" t="n">
        <v>0.725</v>
      </c>
      <c r="CM34" s="0" t="n">
        <v>0.8825</v>
      </c>
      <c r="CN34" s="0" t="n">
        <v>0.915</v>
      </c>
      <c r="CO34" s="0" t="n">
        <v>0.88</v>
      </c>
      <c r="CP34" s="0" t="n">
        <v>0.9025</v>
      </c>
      <c r="CQ34" s="0" t="n">
        <v>0.915</v>
      </c>
      <c r="CR34" s="0" t="n">
        <v>0.89</v>
      </c>
      <c r="CS34" s="0" t="n">
        <v>0.985</v>
      </c>
      <c r="CT34" s="0" t="n">
        <v>0.99</v>
      </c>
      <c r="CU34" s="0" t="n">
        <v>0.99</v>
      </c>
      <c r="CV34" s="0" t="n">
        <v>0.9775</v>
      </c>
      <c r="DA34" s="309" t="n">
        <v>0.000285</v>
      </c>
      <c r="DB34" s="309" t="n">
        <v>0.0002</v>
      </c>
      <c r="DC34" s="309" t="n">
        <v>0</v>
      </c>
      <c r="DD34" s="309" t="n">
        <v>0.0001</v>
      </c>
      <c r="DE34" s="309" t="n">
        <v>0</v>
      </c>
      <c r="DF34" s="309" t="n">
        <v>0.0036</v>
      </c>
      <c r="DG34" s="309" t="n">
        <v>0.000495</v>
      </c>
      <c r="DH34" s="309" t="n">
        <v>0.00085</v>
      </c>
      <c r="DI34" s="309" t="n">
        <v>0</v>
      </c>
      <c r="DJ34" s="309" t="n">
        <v>0</v>
      </c>
      <c r="DK34" s="309" t="n">
        <v>0.0005</v>
      </c>
      <c r="DL34" s="309" t="n">
        <v>0.0005</v>
      </c>
      <c r="DM34" s="309" t="n">
        <v>0.0003</v>
      </c>
      <c r="DN34" s="309" t="n">
        <v>0.000275</v>
      </c>
      <c r="DO34" s="309" t="n">
        <v>0.000400000000000006</v>
      </c>
      <c r="DQ34" s="309" t="n">
        <v>6.5E-005</v>
      </c>
    </row>
    <row r="35" customFormat="false" ht="12.75" hidden="false" customHeight="false" outlineLevel="0" collapsed="false">
      <c r="A35" s="306" t="n">
        <v>37438</v>
      </c>
      <c r="B35" s="0" t="n">
        <v>0.988</v>
      </c>
      <c r="C35" s="0" t="n">
        <v>0.988</v>
      </c>
      <c r="D35" s="0" t="n">
        <v>0.985</v>
      </c>
      <c r="E35" s="0" t="n">
        <v>0.985</v>
      </c>
      <c r="F35" s="0" t="n">
        <v>0.977</v>
      </c>
      <c r="G35" s="0" t="n">
        <v>0.800238</v>
      </c>
      <c r="H35" s="0" t="n">
        <v>0.9875</v>
      </c>
      <c r="I35" s="0" t="n">
        <v>0.971932499999999</v>
      </c>
      <c r="J35" s="0" t="n">
        <v>0.7795425</v>
      </c>
      <c r="K35" s="0" t="n">
        <v>0.985</v>
      </c>
      <c r="L35" s="0" t="n">
        <v>0.9875</v>
      </c>
      <c r="M35" s="0" t="n">
        <v>0.9875</v>
      </c>
      <c r="N35" s="0" t="n">
        <v>0.98</v>
      </c>
      <c r="O35" s="0" t="n">
        <v>0.958165725</v>
      </c>
      <c r="P35" s="0" t="n">
        <v>0.98</v>
      </c>
      <c r="Q35" s="0" t="n">
        <v>0.9875</v>
      </c>
      <c r="R35" s="0" t="n">
        <v>0.9875</v>
      </c>
      <c r="S35" s="0" t="n">
        <v>0.9875</v>
      </c>
      <c r="T35" s="0" t="n">
        <v>0.98</v>
      </c>
      <c r="U35" s="0" t="n">
        <v>0.98</v>
      </c>
      <c r="V35" s="0" t="n">
        <v>0.98</v>
      </c>
      <c r="W35" s="0" t="n">
        <v>0.98</v>
      </c>
      <c r="X35" s="0" t="n">
        <v>0.958165725</v>
      </c>
      <c r="Y35" s="0" t="n">
        <v>0.958165725</v>
      </c>
      <c r="Z35" s="0" t="n">
        <v>0.958165725</v>
      </c>
      <c r="AA35" s="0" t="n">
        <v>0.958165725</v>
      </c>
      <c r="AB35" s="0" t="n">
        <v>0.98</v>
      </c>
      <c r="AC35" s="0" t="n">
        <v>0.98</v>
      </c>
      <c r="AD35" s="0" t="n">
        <v>0.958165725</v>
      </c>
      <c r="AE35" s="0" t="n">
        <v>0.958165725</v>
      </c>
      <c r="AF35" s="0" t="n">
        <v>0.98</v>
      </c>
      <c r="AG35" s="0" t="n">
        <v>0.99</v>
      </c>
      <c r="AH35" s="0" t="n">
        <v>0.97283675</v>
      </c>
      <c r="AI35" s="0" t="n">
        <v>0.97283675</v>
      </c>
      <c r="AJ35" s="0" t="n">
        <v>0.98</v>
      </c>
      <c r="AK35" s="0" t="n">
        <v>1</v>
      </c>
      <c r="AL35" s="0" t="n">
        <v>0.985</v>
      </c>
      <c r="AM35" s="0" t="n">
        <v>0.985</v>
      </c>
      <c r="AN35" s="304" t="n">
        <v>0.985</v>
      </c>
      <c r="AO35" s="304" t="n">
        <v>0.99</v>
      </c>
      <c r="AP35" s="304" t="n">
        <v>0.99</v>
      </c>
      <c r="AQ35" s="0" t="n">
        <v>0.985</v>
      </c>
      <c r="AR35" s="0" t="n">
        <v>0.97283675</v>
      </c>
      <c r="AS35" s="0" t="n">
        <v>0.977</v>
      </c>
      <c r="AT35" s="304" t="n">
        <v>0.9775</v>
      </c>
      <c r="AU35" s="0" t="n">
        <v>0.97283675</v>
      </c>
      <c r="AV35" s="0" t="n">
        <v>0.985</v>
      </c>
      <c r="AW35" s="0" t="n">
        <v>0.985</v>
      </c>
      <c r="AX35" s="0" t="n">
        <v>0.985</v>
      </c>
      <c r="AY35" s="0" t="n">
        <v>0.97283675</v>
      </c>
      <c r="AZ35" s="0" t="n">
        <v>0.97283675</v>
      </c>
      <c r="BA35" s="0" t="n">
        <v>0.985</v>
      </c>
      <c r="BB35" s="0" t="n">
        <v>0.64</v>
      </c>
      <c r="BC35" s="0" t="n">
        <f aca="false">BC34</f>
        <v>1</v>
      </c>
      <c r="BE35" s="0" t="n">
        <v>1.0724126</v>
      </c>
      <c r="BF35" s="0" t="n">
        <v>1.095</v>
      </c>
      <c r="BG35" s="0" t="n">
        <v>1.0827</v>
      </c>
      <c r="BH35" s="0" t="n">
        <v>1.0078</v>
      </c>
      <c r="BI35" s="0" t="n">
        <v>1</v>
      </c>
      <c r="BJ35" s="0" t="n">
        <v>1.9518</v>
      </c>
      <c r="BK35" s="0" t="n">
        <v>2.24569633333333</v>
      </c>
      <c r="BL35" s="0" t="n">
        <v>1.0395</v>
      </c>
      <c r="BM35" s="0" t="n">
        <v>1.2885</v>
      </c>
      <c r="BN35" s="0" t="n">
        <v>2.001</v>
      </c>
      <c r="BO35" s="0" t="n">
        <v>1.479505</v>
      </c>
      <c r="BP35" s="0" t="n">
        <v>1.479505</v>
      </c>
      <c r="BQ35" s="0" t="n">
        <v>1.241205</v>
      </c>
      <c r="BR35" s="0" t="n">
        <v>1.05583</v>
      </c>
      <c r="BS35" s="0" t="n">
        <v>1.397805</v>
      </c>
      <c r="BT35" s="309"/>
      <c r="BU35" s="0" t="n">
        <v>1.093075</v>
      </c>
      <c r="BV35" s="309"/>
      <c r="BW35" s="309"/>
      <c r="BX35" s="309"/>
      <c r="BY35" s="309"/>
      <c r="BZ35" s="309"/>
      <c r="CA35" s="309"/>
      <c r="CB35" s="309"/>
      <c r="CC35" s="0" t="n">
        <v>0.975</v>
      </c>
      <c r="CD35" s="0" t="n">
        <v>0.91</v>
      </c>
      <c r="CE35" s="0" t="n">
        <v>0.91</v>
      </c>
      <c r="CF35" s="0" t="n">
        <v>0.97</v>
      </c>
      <c r="CG35" s="0" t="n">
        <v>0.99895</v>
      </c>
      <c r="CH35" s="0" t="n">
        <v>0.41</v>
      </c>
      <c r="CI35" s="0" t="n">
        <v>0.47</v>
      </c>
      <c r="CJ35" s="0" t="n">
        <v>0.935</v>
      </c>
      <c r="CK35" s="0" t="n">
        <v>0.605</v>
      </c>
      <c r="CL35" s="0" t="n">
        <v>0.725</v>
      </c>
      <c r="CM35" s="0" t="n">
        <v>0.8775</v>
      </c>
      <c r="CN35" s="0" t="n">
        <v>0.91</v>
      </c>
      <c r="CO35" s="0" t="n">
        <v>0.89</v>
      </c>
      <c r="CP35" s="0" t="n">
        <v>0.9075</v>
      </c>
      <c r="CQ35" s="0" t="n">
        <v>0.915</v>
      </c>
      <c r="CR35" s="0" t="n">
        <v>0.89</v>
      </c>
      <c r="CS35" s="0" t="n">
        <v>0.985</v>
      </c>
      <c r="CT35" s="0" t="n">
        <v>0.99</v>
      </c>
      <c r="CU35" s="0" t="n">
        <v>0.99</v>
      </c>
      <c r="CV35" s="0" t="n">
        <v>0.9775</v>
      </c>
      <c r="DA35" s="309" t="n">
        <v>0.000285</v>
      </c>
      <c r="DB35" s="309" t="n">
        <v>0.0002</v>
      </c>
      <c r="DC35" s="309" t="n">
        <v>0</v>
      </c>
      <c r="DD35" s="309" t="n">
        <v>0.0001</v>
      </c>
      <c r="DE35" s="309" t="n">
        <v>0</v>
      </c>
      <c r="DF35" s="309" t="n">
        <v>0.0036</v>
      </c>
      <c r="DG35" s="309" t="n">
        <v>0.00049</v>
      </c>
      <c r="DH35" s="309" t="n">
        <v>0.0008</v>
      </c>
      <c r="DI35" s="309" t="n">
        <v>0</v>
      </c>
      <c r="DJ35" s="309" t="n">
        <v>0</v>
      </c>
      <c r="DK35" s="309" t="n">
        <v>0.0005</v>
      </c>
      <c r="DL35" s="309" t="n">
        <v>0.0005</v>
      </c>
      <c r="DM35" s="309" t="n">
        <v>0.0003</v>
      </c>
      <c r="DN35" s="309" t="n">
        <v>0.000275</v>
      </c>
      <c r="DO35" s="309" t="n">
        <v>0.000400000000000006</v>
      </c>
      <c r="DQ35" s="309" t="n">
        <v>6.5E-005</v>
      </c>
    </row>
    <row r="36" customFormat="false" ht="12.75" hidden="false" customHeight="false" outlineLevel="0" collapsed="false">
      <c r="A36" s="306" t="n">
        <v>37469</v>
      </c>
      <c r="B36" s="0" t="n">
        <v>0.988</v>
      </c>
      <c r="C36" s="0" t="n">
        <v>0.988</v>
      </c>
      <c r="D36" s="0" t="n">
        <v>0.985</v>
      </c>
      <c r="E36" s="0" t="n">
        <v>0.985</v>
      </c>
      <c r="F36" s="0" t="n">
        <v>0.977</v>
      </c>
      <c r="G36" s="0" t="n">
        <v>0.840822000000001</v>
      </c>
      <c r="H36" s="0" t="n">
        <v>0.9875</v>
      </c>
      <c r="I36" s="0" t="n">
        <v>0.962231249999999</v>
      </c>
      <c r="J36" s="0" t="n">
        <v>0.8955075</v>
      </c>
      <c r="K36" s="0" t="n">
        <v>0.985</v>
      </c>
      <c r="L36" s="0" t="n">
        <v>0.9875</v>
      </c>
      <c r="M36" s="0" t="n">
        <v>0.9875</v>
      </c>
      <c r="N36" s="0" t="n">
        <v>0.98</v>
      </c>
      <c r="O36" s="0" t="n">
        <v>0.9795373875</v>
      </c>
      <c r="P36" s="0" t="n">
        <v>0.98</v>
      </c>
      <c r="Q36" s="0" t="n">
        <v>0.9875</v>
      </c>
      <c r="R36" s="0" t="n">
        <v>0.9875</v>
      </c>
      <c r="S36" s="0" t="n">
        <v>0.9875</v>
      </c>
      <c r="T36" s="0" t="n">
        <v>0.98</v>
      </c>
      <c r="U36" s="0" t="n">
        <v>0.98</v>
      </c>
      <c r="V36" s="0" t="n">
        <v>0.98</v>
      </c>
      <c r="W36" s="0" t="n">
        <v>0.98</v>
      </c>
      <c r="X36" s="0" t="n">
        <v>0.9795373875</v>
      </c>
      <c r="Y36" s="0" t="n">
        <v>0.9795373875</v>
      </c>
      <c r="Z36" s="0" t="n">
        <v>0.9795373875</v>
      </c>
      <c r="AA36" s="0" t="n">
        <v>0.9795373875</v>
      </c>
      <c r="AB36" s="0" t="n">
        <v>0.98</v>
      </c>
      <c r="AC36" s="0" t="n">
        <v>0.98</v>
      </c>
      <c r="AD36" s="0" t="n">
        <v>0.9795373875</v>
      </c>
      <c r="AE36" s="0" t="n">
        <v>0.9795373875</v>
      </c>
      <c r="AF36" s="0" t="n">
        <v>0.98</v>
      </c>
      <c r="AG36" s="0" t="n">
        <v>0.99</v>
      </c>
      <c r="AH36" s="0" t="n">
        <v>0.9728946</v>
      </c>
      <c r="AI36" s="0" t="n">
        <v>0.9728946</v>
      </c>
      <c r="AJ36" s="0" t="n">
        <v>0.98</v>
      </c>
      <c r="AK36" s="0" t="n">
        <v>1</v>
      </c>
      <c r="AL36" s="0" t="n">
        <v>0.985</v>
      </c>
      <c r="AM36" s="0" t="n">
        <v>0.985</v>
      </c>
      <c r="AN36" s="304" t="n">
        <v>0.985</v>
      </c>
      <c r="AO36" s="304" t="n">
        <v>0.99</v>
      </c>
      <c r="AP36" s="304" t="n">
        <v>0.99</v>
      </c>
      <c r="AQ36" s="0" t="n">
        <v>0.985</v>
      </c>
      <c r="AR36" s="0" t="n">
        <v>0.9728946</v>
      </c>
      <c r="AS36" s="0" t="n">
        <v>0.977</v>
      </c>
      <c r="AT36" s="304" t="n">
        <v>0.9775</v>
      </c>
      <c r="AU36" s="0" t="n">
        <v>0.9728946</v>
      </c>
      <c r="AV36" s="0" t="n">
        <v>0.985</v>
      </c>
      <c r="AW36" s="0" t="n">
        <v>0.985</v>
      </c>
      <c r="AX36" s="0" t="n">
        <v>0.985</v>
      </c>
      <c r="AY36" s="0" t="n">
        <v>0.9728946</v>
      </c>
      <c r="AZ36" s="0" t="n">
        <v>0.9728946</v>
      </c>
      <c r="BA36" s="0" t="n">
        <v>0.985</v>
      </c>
      <c r="BB36" s="0" t="n">
        <v>0.64</v>
      </c>
      <c r="BC36" s="0" t="n">
        <f aca="false">BC35</f>
        <v>1</v>
      </c>
      <c r="BE36" s="0" t="n">
        <v>1.0726976</v>
      </c>
      <c r="BF36" s="0" t="n">
        <v>1.0952</v>
      </c>
      <c r="BG36" s="0" t="n">
        <v>1.0827</v>
      </c>
      <c r="BH36" s="0" t="n">
        <v>1.0079</v>
      </c>
      <c r="BI36" s="0" t="n">
        <v>1</v>
      </c>
      <c r="BJ36" s="0" t="n">
        <v>1.9554</v>
      </c>
      <c r="BK36" s="0" t="n">
        <v>2.24618133333333</v>
      </c>
      <c r="BL36" s="0" t="n">
        <v>1.04025</v>
      </c>
      <c r="BM36" s="0" t="n">
        <v>1.2885</v>
      </c>
      <c r="BN36" s="0" t="n">
        <v>2.001</v>
      </c>
      <c r="BO36" s="0" t="n">
        <v>1.480005</v>
      </c>
      <c r="BP36" s="0" t="n">
        <v>1.480005</v>
      </c>
      <c r="BQ36" s="0" t="n">
        <v>1.241505</v>
      </c>
      <c r="BR36" s="0" t="n">
        <v>1.056105</v>
      </c>
      <c r="BS36" s="0" t="n">
        <v>1.398205</v>
      </c>
      <c r="BT36" s="309"/>
      <c r="BU36" s="0" t="n">
        <v>1.09314</v>
      </c>
      <c r="BV36" s="309"/>
      <c r="BW36" s="309"/>
      <c r="BX36" s="309"/>
      <c r="BY36" s="309"/>
      <c r="BZ36" s="309"/>
      <c r="CA36" s="309"/>
      <c r="CB36" s="309"/>
      <c r="CC36" s="0" t="n">
        <v>0.975</v>
      </c>
      <c r="CD36" s="0" t="n">
        <v>0.91</v>
      </c>
      <c r="CE36" s="0" t="n">
        <v>0.91</v>
      </c>
      <c r="CF36" s="0" t="n">
        <v>0.97</v>
      </c>
      <c r="CG36" s="0" t="n">
        <v>0.99895</v>
      </c>
      <c r="CH36" s="0" t="n">
        <v>0.43</v>
      </c>
      <c r="CI36" s="0" t="n">
        <v>0.52</v>
      </c>
      <c r="CJ36" s="0" t="n">
        <v>0.925</v>
      </c>
      <c r="CK36" s="0" t="n">
        <v>0.695</v>
      </c>
      <c r="CL36" s="0" t="n">
        <v>0.725</v>
      </c>
      <c r="CM36" s="0" t="n">
        <v>0.89</v>
      </c>
      <c r="CN36" s="0" t="n">
        <v>0.9225</v>
      </c>
      <c r="CO36" s="0" t="n">
        <v>0.915</v>
      </c>
      <c r="CP36" s="0" t="n">
        <v>0.9275</v>
      </c>
      <c r="CQ36" s="0" t="n">
        <v>0.915</v>
      </c>
      <c r="CR36" s="0" t="n">
        <v>0.89</v>
      </c>
      <c r="CS36" s="0" t="n">
        <v>0.985</v>
      </c>
      <c r="CT36" s="0" t="n">
        <v>0.99</v>
      </c>
      <c r="CU36" s="0" t="n">
        <v>0.99</v>
      </c>
      <c r="CV36" s="0" t="n">
        <v>0.9775</v>
      </c>
      <c r="DA36" s="309" t="n">
        <v>0.000285</v>
      </c>
      <c r="DB36" s="309" t="n">
        <v>0.0002</v>
      </c>
      <c r="DC36" s="309" t="n">
        <v>0</v>
      </c>
      <c r="DD36" s="309" t="n">
        <v>0.0001</v>
      </c>
      <c r="DE36" s="309" t="n">
        <v>0</v>
      </c>
      <c r="DF36" s="309" t="n">
        <v>0.0036</v>
      </c>
      <c r="DG36" s="309" t="n">
        <v>0.000485</v>
      </c>
      <c r="DH36" s="309" t="n">
        <v>0.00075</v>
      </c>
      <c r="DI36" s="309" t="n">
        <v>0</v>
      </c>
      <c r="DJ36" s="309" t="n">
        <v>0</v>
      </c>
      <c r="DK36" s="309" t="n">
        <v>0.0005</v>
      </c>
      <c r="DL36" s="309" t="n">
        <v>0.0005</v>
      </c>
      <c r="DM36" s="309" t="n">
        <v>0.0003</v>
      </c>
      <c r="DN36" s="309" t="n">
        <v>0.000275</v>
      </c>
      <c r="DO36" s="309" t="n">
        <v>0.000400000000000006</v>
      </c>
      <c r="DQ36" s="309" t="n">
        <v>6.5E-005</v>
      </c>
    </row>
    <row r="37" customFormat="false" ht="12.75" hidden="false" customHeight="false" outlineLevel="0" collapsed="false">
      <c r="A37" s="306" t="n">
        <v>37500</v>
      </c>
      <c r="B37" s="0" t="n">
        <v>0.988</v>
      </c>
      <c r="C37" s="0" t="n">
        <v>0.988</v>
      </c>
      <c r="D37" s="0" t="n">
        <v>0.985</v>
      </c>
      <c r="E37" s="0" t="n">
        <v>0.985</v>
      </c>
      <c r="F37" s="0" t="n">
        <v>0.977</v>
      </c>
      <c r="G37" s="0" t="n">
        <v>0.901140000000001</v>
      </c>
      <c r="H37" s="0" t="n">
        <v>0.9875</v>
      </c>
      <c r="I37" s="0" t="n">
        <v>0.962878749999999</v>
      </c>
      <c r="J37" s="0" t="n">
        <v>0.7151175</v>
      </c>
      <c r="K37" s="0" t="n">
        <v>0.985</v>
      </c>
      <c r="L37" s="0" t="n">
        <v>0.9875</v>
      </c>
      <c r="M37" s="0" t="n">
        <v>0.9875</v>
      </c>
      <c r="N37" s="0" t="n">
        <v>0.98</v>
      </c>
      <c r="O37" s="0" t="n">
        <v>0.9718696</v>
      </c>
      <c r="P37" s="0" t="n">
        <v>0.98</v>
      </c>
      <c r="Q37" s="0" t="n">
        <v>0.9875</v>
      </c>
      <c r="R37" s="0" t="n">
        <v>0.9875</v>
      </c>
      <c r="S37" s="0" t="n">
        <v>0.9875</v>
      </c>
      <c r="T37" s="0" t="n">
        <v>0.98</v>
      </c>
      <c r="U37" s="0" t="n">
        <v>0.98</v>
      </c>
      <c r="V37" s="0" t="n">
        <v>0.98</v>
      </c>
      <c r="W37" s="0" t="n">
        <v>0.98</v>
      </c>
      <c r="X37" s="0" t="n">
        <v>0.9718696</v>
      </c>
      <c r="Y37" s="0" t="n">
        <v>0.9718696</v>
      </c>
      <c r="Z37" s="0" t="n">
        <v>0.9718696</v>
      </c>
      <c r="AA37" s="0" t="n">
        <v>0.9718696</v>
      </c>
      <c r="AB37" s="0" t="n">
        <v>0.98</v>
      </c>
      <c r="AC37" s="0" t="n">
        <v>0.98</v>
      </c>
      <c r="AD37" s="0" t="n">
        <v>0.9718696</v>
      </c>
      <c r="AE37" s="0" t="n">
        <v>0.9718696</v>
      </c>
      <c r="AF37" s="0" t="n">
        <v>0.98</v>
      </c>
      <c r="AG37" s="0" t="n">
        <v>0.99</v>
      </c>
      <c r="AH37" s="0" t="n">
        <v>0.97295245</v>
      </c>
      <c r="AI37" s="0" t="n">
        <v>0.97295245</v>
      </c>
      <c r="AJ37" s="0" t="n">
        <v>0.98</v>
      </c>
      <c r="AK37" s="0" t="n">
        <v>1</v>
      </c>
      <c r="AL37" s="0" t="n">
        <v>0.985</v>
      </c>
      <c r="AM37" s="0" t="n">
        <v>0.985</v>
      </c>
      <c r="AN37" s="304" t="n">
        <v>0.985</v>
      </c>
      <c r="AO37" s="304" t="n">
        <v>0.99</v>
      </c>
      <c r="AP37" s="304" t="n">
        <v>0.99</v>
      </c>
      <c r="AQ37" s="0" t="n">
        <v>0.985</v>
      </c>
      <c r="AR37" s="0" t="n">
        <v>0.97295245</v>
      </c>
      <c r="AS37" s="0" t="n">
        <v>0.977</v>
      </c>
      <c r="AT37" s="304" t="n">
        <v>0.9775</v>
      </c>
      <c r="AU37" s="0" t="n">
        <v>0.97295245</v>
      </c>
      <c r="AV37" s="0" t="n">
        <v>0.985</v>
      </c>
      <c r="AW37" s="0" t="n">
        <v>0.985</v>
      </c>
      <c r="AX37" s="0" t="n">
        <v>0.985</v>
      </c>
      <c r="AY37" s="0" t="n">
        <v>0.97295245</v>
      </c>
      <c r="AZ37" s="0" t="n">
        <v>0.97295245</v>
      </c>
      <c r="BA37" s="0" t="n">
        <v>0.985</v>
      </c>
      <c r="BB37" s="0" t="n">
        <v>0.64</v>
      </c>
      <c r="BC37" s="0" t="n">
        <f aca="false">BC36</f>
        <v>1</v>
      </c>
      <c r="BE37" s="0" t="n">
        <v>1.0729826</v>
      </c>
      <c r="BF37" s="0" t="n">
        <v>1.0954</v>
      </c>
      <c r="BG37" s="0" t="n">
        <v>1.0827</v>
      </c>
      <c r="BH37" s="0" t="n">
        <v>1.008</v>
      </c>
      <c r="BI37" s="0" t="n">
        <v>1</v>
      </c>
      <c r="BJ37" s="0" t="n">
        <v>1.959</v>
      </c>
      <c r="BK37" s="0" t="n">
        <v>2.24666133333333</v>
      </c>
      <c r="BL37" s="0" t="n">
        <v>1.04095</v>
      </c>
      <c r="BM37" s="0" t="n">
        <v>1.2885</v>
      </c>
      <c r="BN37" s="0" t="n">
        <v>2.001</v>
      </c>
      <c r="BO37" s="0" t="n">
        <v>1.480505</v>
      </c>
      <c r="BP37" s="0" t="n">
        <v>1.480505</v>
      </c>
      <c r="BQ37" s="0" t="n">
        <v>1.241805</v>
      </c>
      <c r="BR37" s="0" t="n">
        <v>1.05638</v>
      </c>
      <c r="BS37" s="0" t="n">
        <v>1.398605</v>
      </c>
      <c r="BT37" s="309"/>
      <c r="BU37" s="0" t="n">
        <v>1.093205</v>
      </c>
      <c r="BV37" s="309"/>
      <c r="BW37" s="309"/>
      <c r="BX37" s="309"/>
      <c r="BY37" s="309"/>
      <c r="BZ37" s="309"/>
      <c r="CA37" s="309"/>
      <c r="CB37" s="309"/>
      <c r="CC37" s="0" t="n">
        <v>0.975</v>
      </c>
      <c r="CD37" s="0" t="n">
        <v>0.91</v>
      </c>
      <c r="CE37" s="0" t="n">
        <v>0.91</v>
      </c>
      <c r="CF37" s="0" t="n">
        <v>0.95</v>
      </c>
      <c r="CG37" s="0" t="n">
        <v>0.99895</v>
      </c>
      <c r="CH37" s="0" t="n">
        <v>0.46</v>
      </c>
      <c r="CI37" s="0" t="n">
        <v>0.55</v>
      </c>
      <c r="CJ37" s="0" t="n">
        <v>0.925</v>
      </c>
      <c r="CK37" s="0" t="n">
        <v>0.555</v>
      </c>
      <c r="CL37" s="0" t="n">
        <v>0.575</v>
      </c>
      <c r="CM37" s="0" t="n">
        <v>0.945</v>
      </c>
      <c r="CN37" s="0" t="n">
        <v>0.9775</v>
      </c>
      <c r="CO37" s="0" t="n">
        <v>0.945</v>
      </c>
      <c r="CP37" s="0" t="n">
        <v>0.92</v>
      </c>
      <c r="CQ37" s="0" t="n">
        <v>0.915</v>
      </c>
      <c r="CR37" s="0" t="n">
        <v>0.89</v>
      </c>
      <c r="CS37" s="0" t="n">
        <v>0.985</v>
      </c>
      <c r="CT37" s="0" t="n">
        <v>0.99</v>
      </c>
      <c r="CU37" s="0" t="n">
        <v>0.99</v>
      </c>
      <c r="CV37" s="0" t="n">
        <v>0.9775</v>
      </c>
      <c r="DA37" s="309" t="n">
        <v>0.000285</v>
      </c>
      <c r="DB37" s="309" t="n">
        <v>0.0002</v>
      </c>
      <c r="DC37" s="309" t="n">
        <v>0</v>
      </c>
      <c r="DD37" s="309" t="n">
        <v>0.0001</v>
      </c>
      <c r="DE37" s="309" t="n">
        <v>0</v>
      </c>
      <c r="DF37" s="309" t="n">
        <v>0.0036</v>
      </c>
      <c r="DG37" s="309" t="n">
        <v>0.00048</v>
      </c>
      <c r="DH37" s="309" t="n">
        <v>0.0007</v>
      </c>
      <c r="DI37" s="309" t="n">
        <v>0</v>
      </c>
      <c r="DJ37" s="309" t="n">
        <v>0</v>
      </c>
      <c r="DK37" s="309" t="n">
        <v>0.0005</v>
      </c>
      <c r="DL37" s="309" t="n">
        <v>0.0005</v>
      </c>
      <c r="DM37" s="309" t="n">
        <v>0.0003</v>
      </c>
      <c r="DN37" s="309" t="n">
        <v>0.000275</v>
      </c>
      <c r="DO37" s="309" t="n">
        <v>0.000400000000000006</v>
      </c>
      <c r="DQ37" s="309" t="n">
        <v>6.5E-005</v>
      </c>
    </row>
    <row r="38" customFormat="false" ht="12.75" hidden="false" customHeight="false" outlineLevel="0" collapsed="false">
      <c r="A38" s="306" t="n">
        <v>37530</v>
      </c>
      <c r="B38" s="0" t="n">
        <v>0.988</v>
      </c>
      <c r="C38" s="0" t="n">
        <v>0.98604</v>
      </c>
      <c r="D38" s="0" t="n">
        <v>0.985</v>
      </c>
      <c r="E38" s="0" t="n">
        <v>0.985</v>
      </c>
      <c r="F38" s="0" t="n">
        <v>0.977</v>
      </c>
      <c r="G38" s="0" t="n">
        <v>0.902796000000001</v>
      </c>
      <c r="H38" s="0" t="n">
        <v>0.9875</v>
      </c>
      <c r="I38" s="0" t="n">
        <v>0.963526249999999</v>
      </c>
      <c r="J38" s="0" t="n">
        <v>0.7022325</v>
      </c>
      <c r="K38" s="0" t="n">
        <v>0.985</v>
      </c>
      <c r="L38" s="0" t="n">
        <v>0.9875</v>
      </c>
      <c r="M38" s="0" t="n">
        <v>0.9875</v>
      </c>
      <c r="N38" s="0" t="n">
        <v>0.98</v>
      </c>
      <c r="O38" s="0" t="n">
        <v>0.9536311375</v>
      </c>
      <c r="P38" s="0" t="n">
        <v>0.98</v>
      </c>
      <c r="Q38" s="0" t="n">
        <v>0.9875</v>
      </c>
      <c r="R38" s="0" t="n">
        <v>0.9875</v>
      </c>
      <c r="S38" s="0" t="n">
        <v>0.9875</v>
      </c>
      <c r="T38" s="0" t="n">
        <v>0.98</v>
      </c>
      <c r="U38" s="0" t="n">
        <v>0.98</v>
      </c>
      <c r="V38" s="0" t="n">
        <v>0.98</v>
      </c>
      <c r="W38" s="0" t="n">
        <v>0.98</v>
      </c>
      <c r="X38" s="0" t="n">
        <v>0.9536311375</v>
      </c>
      <c r="Y38" s="0" t="n">
        <v>0.9536311375</v>
      </c>
      <c r="Z38" s="0" t="n">
        <v>0.9536311375</v>
      </c>
      <c r="AA38" s="0" t="n">
        <v>0.9536311375</v>
      </c>
      <c r="AB38" s="0" t="n">
        <v>0.98</v>
      </c>
      <c r="AC38" s="0" t="n">
        <v>0.98</v>
      </c>
      <c r="AD38" s="0" t="n">
        <v>0.9536311375</v>
      </c>
      <c r="AE38" s="0" t="n">
        <v>0.9536311375</v>
      </c>
      <c r="AF38" s="0" t="n">
        <v>0.98</v>
      </c>
      <c r="AG38" s="0" t="n">
        <v>0.99</v>
      </c>
      <c r="AH38" s="0" t="n">
        <v>0.9730103</v>
      </c>
      <c r="AI38" s="0" t="n">
        <v>0.9730103</v>
      </c>
      <c r="AJ38" s="0" t="n">
        <v>0.98</v>
      </c>
      <c r="AK38" s="0" t="n">
        <v>1</v>
      </c>
      <c r="AL38" s="0" t="n">
        <v>0.985</v>
      </c>
      <c r="AM38" s="0" t="n">
        <v>0.985</v>
      </c>
      <c r="AN38" s="304" t="n">
        <v>0.985</v>
      </c>
      <c r="AO38" s="304" t="n">
        <v>0.98</v>
      </c>
      <c r="AP38" s="304" t="n">
        <v>0.99</v>
      </c>
      <c r="AQ38" s="0" t="n">
        <v>0.985</v>
      </c>
      <c r="AR38" s="0" t="n">
        <v>0.9730103</v>
      </c>
      <c r="AS38" s="0" t="n">
        <v>0.977</v>
      </c>
      <c r="AT38" s="304" t="n">
        <v>0.9775</v>
      </c>
      <c r="AU38" s="0" t="n">
        <v>0.9730103</v>
      </c>
      <c r="AV38" s="0" t="n">
        <v>0.985</v>
      </c>
      <c r="AW38" s="0" t="n">
        <v>0.985</v>
      </c>
      <c r="AX38" s="0" t="n">
        <v>0.985</v>
      </c>
      <c r="AY38" s="0" t="n">
        <v>0.9730103</v>
      </c>
      <c r="AZ38" s="0" t="n">
        <v>0.9730103</v>
      </c>
      <c r="BA38" s="0" t="n">
        <v>0.985</v>
      </c>
      <c r="BB38" s="0" t="n">
        <v>0.64</v>
      </c>
      <c r="BC38" s="0" t="n">
        <f aca="false">BC37</f>
        <v>1</v>
      </c>
      <c r="BE38" s="0" t="n">
        <v>1.0732676</v>
      </c>
      <c r="BF38" s="0" t="n">
        <v>1.0956</v>
      </c>
      <c r="BG38" s="0" t="n">
        <v>1.0827</v>
      </c>
      <c r="BH38" s="0" t="n">
        <v>1.0081</v>
      </c>
      <c r="BI38" s="0" t="n">
        <v>1</v>
      </c>
      <c r="BJ38" s="0" t="n">
        <v>1.9626</v>
      </c>
      <c r="BK38" s="0" t="n">
        <v>2.24713633333333</v>
      </c>
      <c r="BL38" s="0" t="n">
        <v>1.04165</v>
      </c>
      <c r="BM38" s="0" t="n">
        <v>1.2885</v>
      </c>
      <c r="BN38" s="0" t="n">
        <v>2.001</v>
      </c>
      <c r="BO38" s="0" t="n">
        <v>1.481005</v>
      </c>
      <c r="BP38" s="0" t="n">
        <v>1.481005</v>
      </c>
      <c r="BQ38" s="0" t="n">
        <v>1.242105</v>
      </c>
      <c r="BR38" s="0" t="n">
        <v>1.056655</v>
      </c>
      <c r="BS38" s="0" t="n">
        <v>1.399005</v>
      </c>
      <c r="BT38" s="309"/>
      <c r="BU38" s="0" t="n">
        <v>1.09327</v>
      </c>
      <c r="BV38" s="309"/>
      <c r="BW38" s="309"/>
      <c r="BX38" s="309"/>
      <c r="BY38" s="309"/>
      <c r="BZ38" s="309"/>
      <c r="CA38" s="309"/>
      <c r="CB38" s="309"/>
      <c r="CC38" s="0" t="n">
        <v>0.955</v>
      </c>
      <c r="CD38" s="0" t="n">
        <v>0.9</v>
      </c>
      <c r="CE38" s="0" t="n">
        <v>0.91</v>
      </c>
      <c r="CF38" s="0" t="n">
        <v>0.94</v>
      </c>
      <c r="CG38" s="0" t="n">
        <v>0.99895</v>
      </c>
      <c r="CH38" s="0" t="n">
        <v>0.46</v>
      </c>
      <c r="CI38" s="0" t="n">
        <v>0.45</v>
      </c>
      <c r="CJ38" s="0" t="n">
        <v>0.925</v>
      </c>
      <c r="CK38" s="0" t="n">
        <v>0.545</v>
      </c>
      <c r="CL38" s="0" t="n">
        <v>0.505</v>
      </c>
      <c r="CM38" s="0" t="n">
        <v>0.805</v>
      </c>
      <c r="CN38" s="0" t="n">
        <v>0.8375</v>
      </c>
      <c r="CO38" s="0" t="n">
        <v>0.875</v>
      </c>
      <c r="CP38" s="0" t="n">
        <v>0.9025</v>
      </c>
      <c r="CQ38" s="0" t="n">
        <v>0.82</v>
      </c>
      <c r="CR38" s="0" t="n">
        <v>0.89</v>
      </c>
      <c r="CS38" s="0" t="n">
        <v>0.985</v>
      </c>
      <c r="CT38" s="0" t="n">
        <v>0.98</v>
      </c>
      <c r="CU38" s="0" t="n">
        <v>0.99</v>
      </c>
      <c r="CV38" s="0" t="n">
        <v>0.9775</v>
      </c>
      <c r="DA38" s="309" t="n">
        <v>0.000285</v>
      </c>
      <c r="DB38" s="309" t="n">
        <v>0.0002</v>
      </c>
      <c r="DC38" s="309" t="n">
        <v>0</v>
      </c>
      <c r="DD38" s="309" t="n">
        <v>0.0001</v>
      </c>
      <c r="DE38" s="309" t="n">
        <v>0</v>
      </c>
      <c r="DF38" s="309" t="n">
        <v>0.0036</v>
      </c>
      <c r="DG38" s="309" t="n">
        <v>0.000475</v>
      </c>
      <c r="DH38" s="309" t="n">
        <v>0.0007</v>
      </c>
      <c r="DI38" s="309" t="n">
        <v>0</v>
      </c>
      <c r="DJ38" s="309" t="n">
        <v>0</v>
      </c>
      <c r="DK38" s="309" t="n">
        <v>0.0005</v>
      </c>
      <c r="DL38" s="309" t="n">
        <v>0.0005</v>
      </c>
      <c r="DM38" s="309" t="n">
        <v>0.0003</v>
      </c>
      <c r="DN38" s="309" t="n">
        <v>0.000275</v>
      </c>
      <c r="DO38" s="309" t="n">
        <v>0.000400000000000006</v>
      </c>
      <c r="DQ38" s="309" t="n">
        <v>6.5E-005</v>
      </c>
    </row>
    <row r="39" customFormat="false" ht="12.75" hidden="false" customHeight="false" outlineLevel="0" collapsed="false">
      <c r="A39" s="306" t="n">
        <v>37561</v>
      </c>
      <c r="B39" s="0" t="n">
        <v>0.988</v>
      </c>
      <c r="C39" s="0" t="n">
        <v>0.98622</v>
      </c>
      <c r="D39" s="0" t="n">
        <v>0.97443</v>
      </c>
      <c r="E39" s="0" t="n">
        <v>0.97443</v>
      </c>
      <c r="F39" s="0" t="n">
        <v>0.977</v>
      </c>
      <c r="G39" s="0" t="n">
        <v>0.943776000000001</v>
      </c>
      <c r="H39" s="0" t="n">
        <v>0.9875</v>
      </c>
      <c r="I39" s="0" t="n">
        <v>0.943326749999999</v>
      </c>
      <c r="J39" s="0" t="n">
        <v>0.6506925</v>
      </c>
      <c r="K39" s="0" t="n">
        <v>0.970485</v>
      </c>
      <c r="L39" s="0" t="n">
        <v>0.9875</v>
      </c>
      <c r="M39" s="0" t="n">
        <v>0.9875</v>
      </c>
      <c r="N39" s="0" t="n">
        <v>0.98</v>
      </c>
      <c r="O39" s="0" t="n">
        <v>0.953879325</v>
      </c>
      <c r="P39" s="0" t="n">
        <v>0.98</v>
      </c>
      <c r="Q39" s="0" t="n">
        <v>0.9875</v>
      </c>
      <c r="R39" s="0" t="n">
        <v>0.9875</v>
      </c>
      <c r="S39" s="0" t="n">
        <v>0.9875</v>
      </c>
      <c r="T39" s="0" t="n">
        <v>0.98</v>
      </c>
      <c r="U39" s="0" t="n">
        <v>0.98</v>
      </c>
      <c r="V39" s="0" t="n">
        <v>0.98</v>
      </c>
      <c r="W39" s="0" t="n">
        <v>0.98</v>
      </c>
      <c r="X39" s="0" t="n">
        <v>0.953879325</v>
      </c>
      <c r="Y39" s="0" t="n">
        <v>0.953879325</v>
      </c>
      <c r="Z39" s="0" t="n">
        <v>0.953879325</v>
      </c>
      <c r="AA39" s="0" t="n">
        <v>0.953879325</v>
      </c>
      <c r="AB39" s="0" t="n">
        <v>0.98</v>
      </c>
      <c r="AC39" s="0" t="n">
        <v>0.98</v>
      </c>
      <c r="AD39" s="0" t="n">
        <v>0.953879325</v>
      </c>
      <c r="AE39" s="0" t="n">
        <v>0.953879325</v>
      </c>
      <c r="AF39" s="0" t="n">
        <v>0.98</v>
      </c>
      <c r="AG39" s="0" t="n">
        <v>0.99</v>
      </c>
      <c r="AH39" s="0" t="n">
        <v>0.97306815</v>
      </c>
      <c r="AI39" s="0" t="n">
        <v>0.97306815</v>
      </c>
      <c r="AJ39" s="0" t="n">
        <v>0.98</v>
      </c>
      <c r="AK39" s="0" t="n">
        <v>1</v>
      </c>
      <c r="AL39" s="0" t="n">
        <v>0.970485</v>
      </c>
      <c r="AM39" s="0" t="n">
        <v>0.97443</v>
      </c>
      <c r="AN39" s="304" t="n">
        <v>0.985</v>
      </c>
      <c r="AO39" s="304" t="n">
        <v>0.97</v>
      </c>
      <c r="AP39" s="304" t="n">
        <v>0.99</v>
      </c>
      <c r="AQ39" s="0" t="n">
        <v>0.97443</v>
      </c>
      <c r="AR39" s="0" t="n">
        <v>0.97306815</v>
      </c>
      <c r="AS39" s="0" t="n">
        <v>0.977</v>
      </c>
      <c r="AT39" s="304" t="n">
        <v>0.9775</v>
      </c>
      <c r="AU39" s="0" t="n">
        <v>0.97306815</v>
      </c>
      <c r="AV39" s="0" t="n">
        <v>0.97443</v>
      </c>
      <c r="AW39" s="0" t="n">
        <v>0.97443</v>
      </c>
      <c r="AX39" s="0" t="n">
        <v>0.97443</v>
      </c>
      <c r="AY39" s="0" t="n">
        <v>0.97306815</v>
      </c>
      <c r="AZ39" s="0" t="n">
        <v>0.97306815</v>
      </c>
      <c r="BA39" s="0" t="n">
        <v>0.97443</v>
      </c>
      <c r="BB39" s="0" t="n">
        <v>0.64</v>
      </c>
      <c r="BC39" s="0" t="n">
        <f aca="false">BC38</f>
        <v>1</v>
      </c>
      <c r="BE39" s="0" t="n">
        <v>1.0735526</v>
      </c>
      <c r="BF39" s="0" t="n">
        <v>1.0958</v>
      </c>
      <c r="BG39" s="0" t="n">
        <v>1.0827</v>
      </c>
      <c r="BH39" s="0" t="n">
        <v>1.0082</v>
      </c>
      <c r="BI39" s="0" t="n">
        <v>1</v>
      </c>
      <c r="BJ39" s="0" t="n">
        <v>1.9662</v>
      </c>
      <c r="BK39" s="0" t="n">
        <v>2.24760633333333</v>
      </c>
      <c r="BL39" s="0" t="n">
        <v>1.04235</v>
      </c>
      <c r="BM39" s="0" t="n">
        <v>1.2885</v>
      </c>
      <c r="BN39" s="0" t="n">
        <v>2.001</v>
      </c>
      <c r="BO39" s="0" t="n">
        <v>1.481505</v>
      </c>
      <c r="BP39" s="0" t="n">
        <v>1.481505</v>
      </c>
      <c r="BQ39" s="0" t="n">
        <v>1.242405</v>
      </c>
      <c r="BR39" s="0" t="n">
        <v>1.05693</v>
      </c>
      <c r="BS39" s="0" t="n">
        <v>1.399405</v>
      </c>
      <c r="BT39" s="309"/>
      <c r="BU39" s="0" t="n">
        <v>1.093335</v>
      </c>
      <c r="BV39" s="309"/>
      <c r="BW39" s="309"/>
      <c r="BX39" s="309"/>
      <c r="BY39" s="309"/>
      <c r="BZ39" s="309"/>
      <c r="CA39" s="309"/>
      <c r="CB39" s="309"/>
      <c r="CC39" s="0" t="n">
        <v>0.955</v>
      </c>
      <c r="CD39" s="0" t="n">
        <v>0.9</v>
      </c>
      <c r="CE39" s="0" t="n">
        <v>0.9</v>
      </c>
      <c r="CF39" s="0" t="n">
        <v>0.94</v>
      </c>
      <c r="CG39" s="0" t="n">
        <v>0.999</v>
      </c>
      <c r="CH39" s="0" t="n">
        <v>0.48</v>
      </c>
      <c r="CI39" s="0" t="n">
        <v>0.46</v>
      </c>
      <c r="CJ39" s="0" t="n">
        <v>0.905</v>
      </c>
      <c r="CK39" s="0" t="n">
        <v>0.505</v>
      </c>
      <c r="CL39" s="0" t="n">
        <v>0.485</v>
      </c>
      <c r="CM39" s="0" t="n">
        <v>0.795</v>
      </c>
      <c r="CN39" s="0" t="n">
        <v>0.8275</v>
      </c>
      <c r="CO39" s="0" t="n">
        <v>0.85</v>
      </c>
      <c r="CP39" s="0" t="n">
        <v>0.9025</v>
      </c>
      <c r="CQ39" s="0" t="n">
        <v>0.82</v>
      </c>
      <c r="CR39" s="0" t="n">
        <v>0.89</v>
      </c>
      <c r="CS39" s="0" t="n">
        <v>0.985</v>
      </c>
      <c r="CT39" s="0" t="n">
        <v>0.97</v>
      </c>
      <c r="CU39" s="0" t="n">
        <v>0.99</v>
      </c>
      <c r="CV39" s="0" t="n">
        <v>0.9775</v>
      </c>
      <c r="DA39" s="309" t="n">
        <v>0.000285</v>
      </c>
      <c r="DB39" s="309" t="n">
        <v>0.0002</v>
      </c>
      <c r="DC39" s="309" t="n">
        <v>0</v>
      </c>
      <c r="DD39" s="309" t="n">
        <v>0.0001</v>
      </c>
      <c r="DE39" s="309" t="n">
        <v>0</v>
      </c>
      <c r="DF39" s="309" t="n">
        <v>0.0036</v>
      </c>
      <c r="DG39" s="309" t="n">
        <v>0.00047</v>
      </c>
      <c r="DH39" s="309" t="n">
        <v>0.0007</v>
      </c>
      <c r="DI39" s="309" t="n">
        <v>0</v>
      </c>
      <c r="DJ39" s="309" t="n">
        <v>0</v>
      </c>
      <c r="DK39" s="309" t="n">
        <v>0.0005</v>
      </c>
      <c r="DL39" s="309" t="n">
        <v>0.0005</v>
      </c>
      <c r="DM39" s="309" t="n">
        <v>0.0003</v>
      </c>
      <c r="DN39" s="309" t="n">
        <v>0.000275</v>
      </c>
      <c r="DO39" s="309" t="n">
        <v>0.000400000000000006</v>
      </c>
      <c r="DQ39" s="309" t="n">
        <v>6.5E-005</v>
      </c>
    </row>
    <row r="40" customFormat="false" ht="12.75" hidden="false" customHeight="false" outlineLevel="0" collapsed="false">
      <c r="A40" s="306" t="n">
        <v>37591</v>
      </c>
      <c r="B40" s="0" t="n">
        <v>0.988</v>
      </c>
      <c r="C40" s="0" t="n">
        <v>0.97544</v>
      </c>
      <c r="D40" s="0" t="n">
        <v>0.952776</v>
      </c>
      <c r="E40" s="0" t="n">
        <v>0.952776</v>
      </c>
      <c r="F40" s="0" t="n">
        <v>0.977</v>
      </c>
      <c r="G40" s="0" t="n">
        <v>0.9875</v>
      </c>
      <c r="H40" s="0" t="n">
        <v>0.9875</v>
      </c>
      <c r="I40" s="0" t="n">
        <v>0.912668749999999</v>
      </c>
      <c r="J40" s="0" t="n">
        <v>0.657135</v>
      </c>
      <c r="K40" s="0" t="n">
        <v>0.970485</v>
      </c>
      <c r="L40" s="0" t="n">
        <v>0.874382949999999</v>
      </c>
      <c r="M40" s="0" t="n">
        <v>0.922548112499999</v>
      </c>
      <c r="N40" s="0" t="n">
        <v>0.857466449999999</v>
      </c>
      <c r="O40" s="0" t="n">
        <v>0.9435554625</v>
      </c>
      <c r="P40" s="0" t="n">
        <v>0.857466449999999</v>
      </c>
      <c r="Q40" s="0" t="n">
        <v>0.874382949999999</v>
      </c>
      <c r="R40" s="0" t="n">
        <v>0.874382949999999</v>
      </c>
      <c r="S40" s="0" t="n">
        <v>0.874382949999999</v>
      </c>
      <c r="T40" s="0" t="n">
        <v>0.857466449999999</v>
      </c>
      <c r="U40" s="0" t="n">
        <v>0.857466449999999</v>
      </c>
      <c r="V40" s="0" t="n">
        <v>0.857466449999999</v>
      </c>
      <c r="W40" s="0" t="n">
        <v>0.857466449999999</v>
      </c>
      <c r="X40" s="0" t="n">
        <v>0.9435554625</v>
      </c>
      <c r="Y40" s="0" t="n">
        <v>0.9435554625</v>
      </c>
      <c r="Z40" s="0" t="n">
        <v>0.9435554625</v>
      </c>
      <c r="AA40" s="0" t="n">
        <v>0.9435554625</v>
      </c>
      <c r="AB40" s="0" t="n">
        <v>0.857466449999999</v>
      </c>
      <c r="AC40" s="0" t="n">
        <v>0.857466449999999</v>
      </c>
      <c r="AD40" s="0" t="n">
        <v>0.9435554625</v>
      </c>
      <c r="AE40" s="0" t="n">
        <v>0.9435554625</v>
      </c>
      <c r="AF40" s="0" t="n">
        <v>0.857466449999999</v>
      </c>
      <c r="AG40" s="0" t="n">
        <v>0.98</v>
      </c>
      <c r="AH40" s="0" t="n">
        <v>0.973126</v>
      </c>
      <c r="AI40" s="0" t="n">
        <v>0.973126</v>
      </c>
      <c r="AJ40" s="0" t="n">
        <v>0.857466449999999</v>
      </c>
      <c r="AK40" s="0" t="n">
        <v>1</v>
      </c>
      <c r="AL40" s="0" t="n">
        <v>0.970485</v>
      </c>
      <c r="AM40" s="0" t="n">
        <v>0.952776</v>
      </c>
      <c r="AN40" s="304" t="n">
        <v>0.985</v>
      </c>
      <c r="AO40" s="304" t="n">
        <v>0.97</v>
      </c>
      <c r="AP40" s="304" t="n">
        <v>0.99</v>
      </c>
      <c r="AQ40" s="0" t="n">
        <v>0.952776</v>
      </c>
      <c r="AR40" s="0" t="n">
        <v>0.973126</v>
      </c>
      <c r="AS40" s="0" t="n">
        <v>0.977</v>
      </c>
      <c r="AT40" s="304" t="n">
        <v>0.9775</v>
      </c>
      <c r="AU40" s="0" t="n">
        <v>0.973126</v>
      </c>
      <c r="AV40" s="0" t="n">
        <v>0.952776</v>
      </c>
      <c r="AW40" s="0" t="n">
        <v>0.952776</v>
      </c>
      <c r="AX40" s="0" t="n">
        <v>0.952776</v>
      </c>
      <c r="AY40" s="0" t="n">
        <v>0.973126</v>
      </c>
      <c r="AZ40" s="0" t="n">
        <v>0.973126</v>
      </c>
      <c r="BA40" s="0" t="n">
        <v>0.952776</v>
      </c>
      <c r="BB40" s="0" t="n">
        <v>0.64</v>
      </c>
      <c r="BC40" s="0" t="n">
        <f aca="false">BC39</f>
        <v>1</v>
      </c>
      <c r="BE40" s="0" t="n">
        <v>1.0738376</v>
      </c>
      <c r="BF40" s="0" t="n">
        <v>1.096</v>
      </c>
      <c r="BG40" s="0" t="n">
        <v>1.0827</v>
      </c>
      <c r="BH40" s="0" t="n">
        <v>1.0083</v>
      </c>
      <c r="BI40" s="0" t="n">
        <v>1</v>
      </c>
      <c r="BJ40" s="0" t="n">
        <v>1.9698</v>
      </c>
      <c r="BK40" s="0" t="n">
        <v>2.24807633333333</v>
      </c>
      <c r="BL40" s="0" t="n">
        <v>1.04305</v>
      </c>
      <c r="BM40" s="0" t="n">
        <v>1.2885</v>
      </c>
      <c r="BN40" s="0" t="n">
        <v>2.001</v>
      </c>
      <c r="BO40" s="0" t="n">
        <v>1.482005</v>
      </c>
      <c r="BP40" s="0" t="n">
        <v>1.482005</v>
      </c>
      <c r="BQ40" s="0" t="n">
        <v>1.242705</v>
      </c>
      <c r="BR40" s="0" t="n">
        <v>1.057205</v>
      </c>
      <c r="BS40" s="0" t="n">
        <v>1.399805</v>
      </c>
      <c r="BT40" s="309"/>
      <c r="BU40" s="0" t="n">
        <v>1.0934</v>
      </c>
      <c r="BV40" s="309"/>
      <c r="BW40" s="309"/>
      <c r="BX40" s="309"/>
      <c r="BY40" s="309"/>
      <c r="BZ40" s="309"/>
      <c r="CA40" s="309"/>
      <c r="CB40" s="309"/>
      <c r="CC40" s="0" t="n">
        <v>0.935</v>
      </c>
      <c r="CD40" s="0" t="n">
        <v>0.89</v>
      </c>
      <c r="CE40" s="0" t="n">
        <v>0.88</v>
      </c>
      <c r="CF40" s="0" t="n">
        <v>0.92</v>
      </c>
      <c r="CG40" s="0" t="n">
        <v>0.999</v>
      </c>
      <c r="CH40" s="0" t="n">
        <v>0.51</v>
      </c>
      <c r="CI40" s="0" t="n">
        <v>0.48</v>
      </c>
      <c r="CJ40" s="0" t="n">
        <v>0.875</v>
      </c>
      <c r="CK40" s="0" t="n">
        <v>0.51</v>
      </c>
      <c r="CL40" s="0" t="n">
        <v>0.485</v>
      </c>
      <c r="CM40" s="0" t="n">
        <v>0.59</v>
      </c>
      <c r="CN40" s="0" t="n">
        <v>0.6225</v>
      </c>
      <c r="CO40" s="0" t="n">
        <v>0.69</v>
      </c>
      <c r="CP40" s="0" t="n">
        <v>0.8925</v>
      </c>
      <c r="CQ40" s="0" t="n">
        <v>0.715</v>
      </c>
      <c r="CR40" s="0" t="n">
        <v>0.89</v>
      </c>
      <c r="CS40" s="0" t="n">
        <v>0.985</v>
      </c>
      <c r="CT40" s="0" t="n">
        <v>0.97</v>
      </c>
      <c r="CU40" s="0" t="n">
        <v>0.99</v>
      </c>
      <c r="CV40" s="0" t="n">
        <v>0.9775</v>
      </c>
      <c r="DA40" s="309" t="n">
        <v>0.000285</v>
      </c>
      <c r="DB40" s="309" t="n">
        <v>0.0002</v>
      </c>
      <c r="DC40" s="309" t="n">
        <v>0</v>
      </c>
      <c r="DD40" s="309" t="n">
        <v>0.0001</v>
      </c>
      <c r="DE40" s="309" t="n">
        <v>0</v>
      </c>
      <c r="DF40" s="309" t="n">
        <v>0.0036</v>
      </c>
      <c r="DG40" s="309" t="n">
        <v>0.00047</v>
      </c>
      <c r="DH40" s="309" t="n">
        <v>0.0007</v>
      </c>
      <c r="DI40" s="309" t="n">
        <v>0</v>
      </c>
      <c r="DJ40" s="309" t="n">
        <v>0</v>
      </c>
      <c r="DK40" s="309" t="n">
        <v>0.0005</v>
      </c>
      <c r="DL40" s="309" t="n">
        <v>0.0005</v>
      </c>
      <c r="DM40" s="309" t="n">
        <v>0.0003</v>
      </c>
      <c r="DN40" s="309" t="n">
        <v>0.000275</v>
      </c>
      <c r="DO40" s="309" t="n">
        <v>0.000400000000000006</v>
      </c>
      <c r="DQ40" s="309" t="n">
        <v>6.5E-005</v>
      </c>
    </row>
    <row r="41" customFormat="false" ht="12.75" hidden="false" customHeight="false" outlineLevel="0" collapsed="false">
      <c r="A41" s="306" t="n">
        <v>37622</v>
      </c>
      <c r="B41" s="0" t="n">
        <v>0.961339727000001</v>
      </c>
      <c r="C41" s="0" t="n">
        <v>0.942732</v>
      </c>
      <c r="D41" s="0" t="n">
        <v>0.941949</v>
      </c>
      <c r="E41" s="0" t="n">
        <v>0.941949</v>
      </c>
      <c r="F41" s="0" t="n">
        <v>0.977</v>
      </c>
      <c r="G41" s="0" t="n">
        <v>0.9875</v>
      </c>
      <c r="H41" s="0" t="n">
        <v>0.9875</v>
      </c>
      <c r="I41" s="0" t="n">
        <v>0.840218749999999</v>
      </c>
      <c r="J41" s="0" t="n">
        <v>0.67002</v>
      </c>
      <c r="K41" s="0" t="n">
        <v>0.985</v>
      </c>
      <c r="L41" s="0" t="n">
        <v>0.896915524999999</v>
      </c>
      <c r="M41" s="0" t="n">
        <v>0.945096937499999</v>
      </c>
      <c r="N41" s="0" t="n">
        <v>0.857673449999999</v>
      </c>
      <c r="O41" s="0" t="n">
        <v>0.9305824</v>
      </c>
      <c r="P41" s="0" t="n">
        <v>0.857673449999999</v>
      </c>
      <c r="Q41" s="0" t="n">
        <v>0.896915524999999</v>
      </c>
      <c r="R41" s="0" t="n">
        <v>0.896915524999999</v>
      </c>
      <c r="S41" s="0" t="n">
        <v>0.896915524999999</v>
      </c>
      <c r="T41" s="0" t="n">
        <v>0.857673449999999</v>
      </c>
      <c r="U41" s="0" t="n">
        <v>0.857673449999999</v>
      </c>
      <c r="V41" s="0" t="n">
        <v>0.857673449999999</v>
      </c>
      <c r="W41" s="0" t="n">
        <v>0.857673449999999</v>
      </c>
      <c r="X41" s="0" t="n">
        <v>0.9305824</v>
      </c>
      <c r="Y41" s="0" t="n">
        <v>0.9305824</v>
      </c>
      <c r="Z41" s="0" t="n">
        <v>0.9305824</v>
      </c>
      <c r="AA41" s="0" t="n">
        <v>0.9305824</v>
      </c>
      <c r="AB41" s="0" t="n">
        <v>0.857673449999999</v>
      </c>
      <c r="AC41" s="0" t="n">
        <v>0.857673449999999</v>
      </c>
      <c r="AD41" s="0" t="n">
        <v>0.9305824</v>
      </c>
      <c r="AE41" s="0" t="n">
        <v>0.9305824</v>
      </c>
      <c r="AF41" s="0" t="n">
        <v>0.857673449999999</v>
      </c>
      <c r="AG41" s="0" t="n">
        <v>0.98</v>
      </c>
      <c r="AH41" s="0" t="n">
        <v>0.97318385</v>
      </c>
      <c r="AI41" s="0" t="n">
        <v>0.97318385</v>
      </c>
      <c r="AJ41" s="0" t="n">
        <v>0.857673449999999</v>
      </c>
      <c r="AK41" s="0" t="n">
        <v>1</v>
      </c>
      <c r="AL41" s="0" t="n">
        <v>0.985</v>
      </c>
      <c r="AM41" s="0" t="n">
        <v>0.941949</v>
      </c>
      <c r="AN41" s="304" t="n">
        <v>0.985</v>
      </c>
      <c r="AO41" s="304" t="n">
        <v>0.96</v>
      </c>
      <c r="AP41" s="304" t="n">
        <v>0.99</v>
      </c>
      <c r="AQ41" s="0" t="n">
        <v>0.941949</v>
      </c>
      <c r="AR41" s="0" t="n">
        <v>0.97318385</v>
      </c>
      <c r="AS41" s="0" t="n">
        <v>0.977</v>
      </c>
      <c r="AT41" s="304" t="n">
        <v>0.9775</v>
      </c>
      <c r="AU41" s="0" t="n">
        <v>0.97318385</v>
      </c>
      <c r="AV41" s="0" t="n">
        <v>0.941949</v>
      </c>
      <c r="AW41" s="0" t="n">
        <v>0.941949</v>
      </c>
      <c r="AX41" s="0" t="n">
        <v>0.941949</v>
      </c>
      <c r="AY41" s="0" t="n">
        <v>0.97318385</v>
      </c>
      <c r="AZ41" s="0" t="n">
        <v>0.97318385</v>
      </c>
      <c r="BA41" s="0" t="n">
        <v>0.941949</v>
      </c>
      <c r="BB41" s="0" t="n">
        <v>0.64</v>
      </c>
      <c r="BC41" s="0" t="n">
        <f aca="false">BC40</f>
        <v>1</v>
      </c>
      <c r="BE41" s="0" t="n">
        <v>1.0741226</v>
      </c>
      <c r="BF41" s="0" t="n">
        <v>1.0962</v>
      </c>
      <c r="BG41" s="0" t="n">
        <v>1.0827</v>
      </c>
      <c r="BH41" s="0" t="n">
        <v>1.0084</v>
      </c>
      <c r="BI41" s="0" t="n">
        <v>1</v>
      </c>
      <c r="BJ41" s="0" t="n">
        <v>1.9734</v>
      </c>
      <c r="BK41" s="0" t="n">
        <v>2.24854633333333</v>
      </c>
      <c r="BL41" s="0" t="n">
        <v>1.04375</v>
      </c>
      <c r="BM41" s="0" t="n">
        <v>1.2885</v>
      </c>
      <c r="BN41" s="0" t="n">
        <v>2.001</v>
      </c>
      <c r="BO41" s="0" t="n">
        <v>1.482505</v>
      </c>
      <c r="BP41" s="0" t="n">
        <v>1.482505</v>
      </c>
      <c r="BQ41" s="0" t="n">
        <v>1.243005</v>
      </c>
      <c r="BR41" s="0" t="n">
        <v>1.05748</v>
      </c>
      <c r="BS41" s="0" t="n">
        <v>1.400205</v>
      </c>
      <c r="BT41" s="309"/>
      <c r="BU41" s="0" t="n">
        <v>1.093465</v>
      </c>
      <c r="BV41" s="309"/>
      <c r="BW41" s="309"/>
      <c r="BX41" s="309"/>
      <c r="BY41" s="309"/>
      <c r="BZ41" s="309"/>
      <c r="CA41" s="309"/>
      <c r="CB41" s="309"/>
      <c r="CC41" s="0" t="n">
        <v>0.895</v>
      </c>
      <c r="CD41" s="0" t="n">
        <v>0.86</v>
      </c>
      <c r="CE41" s="0" t="n">
        <v>0.87</v>
      </c>
      <c r="CF41" s="0" t="n">
        <v>0.92</v>
      </c>
      <c r="CG41" s="0" t="n">
        <v>0.999</v>
      </c>
      <c r="CH41" s="0" t="n">
        <v>0.58</v>
      </c>
      <c r="CI41" s="0" t="n">
        <v>0.45</v>
      </c>
      <c r="CJ41" s="0" t="n">
        <v>0.805</v>
      </c>
      <c r="CK41" s="0" t="n">
        <v>0.52</v>
      </c>
      <c r="CL41" s="0" t="n">
        <v>0.505</v>
      </c>
      <c r="CM41" s="0" t="n">
        <v>0.605</v>
      </c>
      <c r="CN41" s="0" t="n">
        <v>0.6375</v>
      </c>
      <c r="CO41" s="0" t="n">
        <v>0.69</v>
      </c>
      <c r="CP41" s="0" t="n">
        <v>0.88</v>
      </c>
      <c r="CQ41" s="0" t="n">
        <v>0.64</v>
      </c>
      <c r="CR41" s="0" t="n">
        <v>0.89</v>
      </c>
      <c r="CS41" s="0" t="n">
        <v>0.985</v>
      </c>
      <c r="CT41" s="0" t="n">
        <v>0.96</v>
      </c>
      <c r="CU41" s="0" t="n">
        <v>0.99</v>
      </c>
      <c r="CV41" s="0" t="n">
        <v>0.9775</v>
      </c>
      <c r="DA41" s="309" t="n">
        <v>0.000285</v>
      </c>
      <c r="DB41" s="309" t="n">
        <v>0.0002</v>
      </c>
      <c r="DC41" s="309" t="n">
        <v>0</v>
      </c>
      <c r="DD41" s="309" t="n">
        <v>0.0001</v>
      </c>
      <c r="DE41" s="309" t="n">
        <v>0</v>
      </c>
      <c r="DF41" s="309" t="n">
        <v>0.0036</v>
      </c>
      <c r="DG41" s="309" t="n">
        <v>0.00047</v>
      </c>
      <c r="DH41" s="309" t="n">
        <v>0.0007</v>
      </c>
      <c r="DI41" s="309" t="n">
        <v>0</v>
      </c>
      <c r="DJ41" s="309" t="n">
        <v>0</v>
      </c>
      <c r="DK41" s="309" t="n">
        <v>0.0005</v>
      </c>
      <c r="DL41" s="309" t="n">
        <v>0.0005</v>
      </c>
      <c r="DM41" s="309" t="n">
        <v>0.0003</v>
      </c>
      <c r="DN41" s="309" t="n">
        <v>0.000275</v>
      </c>
      <c r="DO41" s="309" t="n">
        <v>0.000400000000000006</v>
      </c>
      <c r="DQ41" s="309" t="n">
        <v>6.5E-005</v>
      </c>
    </row>
    <row r="42" customFormat="false" ht="12.75" hidden="false" customHeight="false" outlineLevel="0" collapsed="false">
      <c r="A42" s="306" t="n">
        <v>37653</v>
      </c>
      <c r="B42" s="0" t="n">
        <v>0.929362574000001</v>
      </c>
      <c r="C42" s="0" t="n">
        <v>0.942903999999999</v>
      </c>
      <c r="D42" s="0" t="n">
        <v>0.963603</v>
      </c>
      <c r="E42" s="0" t="n">
        <v>0.963603</v>
      </c>
      <c r="F42" s="0" t="n">
        <v>0.977</v>
      </c>
      <c r="G42" s="0" t="n">
        <v>0.9875</v>
      </c>
      <c r="H42" s="0" t="n">
        <v>0.9875</v>
      </c>
      <c r="I42" s="0" t="n">
        <v>0.882560249999999</v>
      </c>
      <c r="J42" s="0" t="n">
        <v>0.8053125</v>
      </c>
      <c r="K42" s="0" t="n">
        <v>0.985</v>
      </c>
      <c r="L42" s="0" t="n">
        <v>0.941708174999999</v>
      </c>
      <c r="M42" s="0" t="n">
        <v>0.9875</v>
      </c>
      <c r="N42" s="0" t="n">
        <v>0.882746549999999</v>
      </c>
      <c r="O42" s="0" t="n">
        <v>0.9281800125</v>
      </c>
      <c r="P42" s="0" t="n">
        <v>0.882746549999999</v>
      </c>
      <c r="Q42" s="0" t="n">
        <v>0.941708174999999</v>
      </c>
      <c r="R42" s="0" t="n">
        <v>0.941708174999999</v>
      </c>
      <c r="S42" s="0" t="n">
        <v>0.941708174999999</v>
      </c>
      <c r="T42" s="0" t="n">
        <v>0.882746549999999</v>
      </c>
      <c r="U42" s="0" t="n">
        <v>0.882746549999999</v>
      </c>
      <c r="V42" s="0" t="n">
        <v>0.882746549999999</v>
      </c>
      <c r="W42" s="0" t="n">
        <v>0.882746549999999</v>
      </c>
      <c r="X42" s="0" t="n">
        <v>0.9281800125</v>
      </c>
      <c r="Y42" s="0" t="n">
        <v>0.9281800125</v>
      </c>
      <c r="Z42" s="0" t="n">
        <v>0.9281800125</v>
      </c>
      <c r="AA42" s="0" t="n">
        <v>0.9281800125</v>
      </c>
      <c r="AB42" s="0" t="n">
        <v>0.882746549999999</v>
      </c>
      <c r="AC42" s="0" t="n">
        <v>0.882746549999999</v>
      </c>
      <c r="AD42" s="0" t="n">
        <v>0.9281800125</v>
      </c>
      <c r="AE42" s="0" t="n">
        <v>0.9281800125</v>
      </c>
      <c r="AF42" s="0" t="n">
        <v>0.882746549999999</v>
      </c>
      <c r="AG42" s="0" t="n">
        <v>0.98</v>
      </c>
      <c r="AH42" s="0" t="n">
        <v>0.9732417</v>
      </c>
      <c r="AI42" s="0" t="n">
        <v>0.9732417</v>
      </c>
      <c r="AJ42" s="0" t="n">
        <v>0.882746549999999</v>
      </c>
      <c r="AK42" s="0" t="n">
        <v>1</v>
      </c>
      <c r="AL42" s="0" t="n">
        <v>0.985</v>
      </c>
      <c r="AM42" s="0" t="n">
        <v>0.963603</v>
      </c>
      <c r="AN42" s="304" t="n">
        <v>0.985</v>
      </c>
      <c r="AO42" s="304" t="n">
        <v>0.97</v>
      </c>
      <c r="AP42" s="304" t="n">
        <v>0.99</v>
      </c>
      <c r="AQ42" s="0" t="n">
        <v>0.963603</v>
      </c>
      <c r="AR42" s="0" t="n">
        <v>0.9732417</v>
      </c>
      <c r="AS42" s="0" t="n">
        <v>0.977</v>
      </c>
      <c r="AT42" s="304" t="n">
        <v>0.9775</v>
      </c>
      <c r="AU42" s="0" t="n">
        <v>0.9732417</v>
      </c>
      <c r="AV42" s="0" t="n">
        <v>0.963603</v>
      </c>
      <c r="AW42" s="0" t="n">
        <v>0.963603</v>
      </c>
      <c r="AX42" s="0" t="n">
        <v>0.963603</v>
      </c>
      <c r="AY42" s="0" t="n">
        <v>0.9732417</v>
      </c>
      <c r="AZ42" s="0" t="n">
        <v>0.9732417</v>
      </c>
      <c r="BA42" s="0" t="n">
        <v>0.963603</v>
      </c>
      <c r="BB42" s="0" t="n">
        <v>0.64</v>
      </c>
      <c r="BC42" s="0" t="n">
        <f aca="false">BC41</f>
        <v>1</v>
      </c>
      <c r="BE42" s="0" t="n">
        <v>1.0744076</v>
      </c>
      <c r="BF42" s="0" t="n">
        <v>1.0964</v>
      </c>
      <c r="BG42" s="0" t="n">
        <v>1.0827</v>
      </c>
      <c r="BH42" s="0" t="n">
        <v>1.0085</v>
      </c>
      <c r="BI42" s="0" t="n">
        <v>1</v>
      </c>
      <c r="BJ42" s="0" t="n">
        <v>1.977</v>
      </c>
      <c r="BK42" s="0" t="n">
        <v>2.24901633333333</v>
      </c>
      <c r="BL42" s="0" t="n">
        <v>1.04445</v>
      </c>
      <c r="BM42" s="0" t="n">
        <v>1.2885</v>
      </c>
      <c r="BN42" s="0" t="n">
        <v>2.001</v>
      </c>
      <c r="BO42" s="0" t="n">
        <v>1.483005</v>
      </c>
      <c r="BP42" s="0" t="n">
        <v>1.483005</v>
      </c>
      <c r="BQ42" s="0" t="n">
        <v>1.243305</v>
      </c>
      <c r="BR42" s="0" t="n">
        <v>1.057755</v>
      </c>
      <c r="BS42" s="0" t="n">
        <v>1.400605</v>
      </c>
      <c r="BT42" s="309"/>
      <c r="BU42" s="0" t="n">
        <v>1.09353</v>
      </c>
      <c r="BV42" s="309"/>
      <c r="BW42" s="309"/>
      <c r="BX42" s="309"/>
      <c r="BY42" s="309"/>
      <c r="BZ42" s="309"/>
      <c r="CA42" s="309"/>
      <c r="CB42" s="309"/>
      <c r="CC42" s="0" t="n">
        <v>0.865</v>
      </c>
      <c r="CD42" s="0" t="n">
        <v>0.86</v>
      </c>
      <c r="CE42" s="0" t="n">
        <v>0.89</v>
      </c>
      <c r="CF42" s="0" t="n">
        <v>0.935</v>
      </c>
      <c r="CG42" s="0" t="n">
        <v>0.99895</v>
      </c>
      <c r="CH42" s="0" t="n">
        <v>0.58</v>
      </c>
      <c r="CI42" s="0" t="n">
        <v>0.45</v>
      </c>
      <c r="CJ42" s="0" t="n">
        <v>0.845</v>
      </c>
      <c r="CK42" s="0" t="n">
        <v>0.625</v>
      </c>
      <c r="CL42" s="0" t="n">
        <v>0.505</v>
      </c>
      <c r="CM42" s="0" t="n">
        <v>0.635</v>
      </c>
      <c r="CN42" s="0" t="n">
        <v>0.6675</v>
      </c>
      <c r="CO42" s="0" t="n">
        <v>0.71</v>
      </c>
      <c r="CP42" s="0" t="n">
        <v>0.8775</v>
      </c>
      <c r="CQ42" s="0" t="n">
        <v>0.67</v>
      </c>
      <c r="CR42" s="0" t="n">
        <v>0.89</v>
      </c>
      <c r="CS42" s="0" t="n">
        <v>0.985</v>
      </c>
      <c r="CT42" s="0" t="n">
        <v>0.97</v>
      </c>
      <c r="CU42" s="0" t="n">
        <v>0.99</v>
      </c>
      <c r="CV42" s="0" t="n">
        <v>0.9775</v>
      </c>
      <c r="DA42" s="309" t="n">
        <v>0.000285</v>
      </c>
      <c r="DB42" s="309" t="n">
        <v>0.0002</v>
      </c>
      <c r="DC42" s="309" t="n">
        <v>0</v>
      </c>
      <c r="DD42" s="309" t="n">
        <v>0.0001</v>
      </c>
      <c r="DE42" s="309" t="n">
        <v>0</v>
      </c>
      <c r="DF42" s="309" t="n">
        <v>0.0036</v>
      </c>
      <c r="DG42" s="309" t="n">
        <v>0.00047</v>
      </c>
      <c r="DH42" s="309" t="n">
        <v>0.0007</v>
      </c>
      <c r="DI42" s="309" t="n">
        <v>0</v>
      </c>
      <c r="DJ42" s="309" t="n">
        <v>0</v>
      </c>
      <c r="DK42" s="309" t="n">
        <v>0.0005</v>
      </c>
      <c r="DL42" s="309" t="n">
        <v>0.0005</v>
      </c>
      <c r="DM42" s="309" t="n">
        <v>0.0003</v>
      </c>
      <c r="DN42" s="309" t="n">
        <v>0.000275</v>
      </c>
      <c r="DO42" s="309" t="n">
        <v>0.000400000000000006</v>
      </c>
      <c r="DQ42" s="309" t="n">
        <v>6.5E-005</v>
      </c>
    </row>
    <row r="43" customFormat="false" ht="12.75" hidden="false" customHeight="false" outlineLevel="0" collapsed="false">
      <c r="A43" s="306" t="n">
        <v>37681</v>
      </c>
      <c r="B43" s="0" t="n">
        <v>0.929609099000001</v>
      </c>
      <c r="C43" s="0" t="n">
        <v>0.975974</v>
      </c>
      <c r="D43" s="0" t="n">
        <v>0.985</v>
      </c>
      <c r="E43" s="0" t="n">
        <v>0.985</v>
      </c>
      <c r="F43" s="0" t="n">
        <v>0.977</v>
      </c>
      <c r="G43" s="0" t="n">
        <v>0.9875</v>
      </c>
      <c r="H43" s="0" t="n">
        <v>0.9875</v>
      </c>
      <c r="I43" s="0" t="n">
        <v>0.914506249999999</v>
      </c>
      <c r="J43" s="0" t="n">
        <v>0.985</v>
      </c>
      <c r="K43" s="0" t="n">
        <v>0.985</v>
      </c>
      <c r="L43" s="0" t="n">
        <v>0.9875</v>
      </c>
      <c r="M43" s="0" t="n">
        <v>0.9875</v>
      </c>
      <c r="N43" s="0" t="n">
        <v>0.98</v>
      </c>
      <c r="O43" s="0" t="n">
        <v>0.952227</v>
      </c>
      <c r="P43" s="0" t="n">
        <v>0.98</v>
      </c>
      <c r="Q43" s="0" t="n">
        <v>0.9875</v>
      </c>
      <c r="R43" s="0" t="n">
        <v>0.9875</v>
      </c>
      <c r="S43" s="0" t="n">
        <v>0.9875</v>
      </c>
      <c r="T43" s="0" t="n">
        <v>0.98</v>
      </c>
      <c r="U43" s="0" t="n">
        <v>0.98</v>
      </c>
      <c r="V43" s="0" t="n">
        <v>0.98</v>
      </c>
      <c r="W43" s="0" t="n">
        <v>0.98</v>
      </c>
      <c r="X43" s="0" t="n">
        <v>0.952227</v>
      </c>
      <c r="Y43" s="0" t="n">
        <v>0.952227</v>
      </c>
      <c r="Z43" s="0" t="n">
        <v>0.952227</v>
      </c>
      <c r="AA43" s="0" t="n">
        <v>0.952227</v>
      </c>
      <c r="AB43" s="0" t="n">
        <v>0.98</v>
      </c>
      <c r="AC43" s="0" t="n">
        <v>0.98</v>
      </c>
      <c r="AD43" s="0" t="n">
        <v>0.952227</v>
      </c>
      <c r="AE43" s="0" t="n">
        <v>0.952227</v>
      </c>
      <c r="AF43" s="0" t="n">
        <v>0.98</v>
      </c>
      <c r="AG43" s="0" t="n">
        <v>0.99</v>
      </c>
      <c r="AH43" s="0" t="n">
        <v>0.97329955</v>
      </c>
      <c r="AI43" s="0" t="n">
        <v>0.97329955</v>
      </c>
      <c r="AJ43" s="0" t="n">
        <v>0.98</v>
      </c>
      <c r="AK43" s="0" t="n">
        <v>1</v>
      </c>
      <c r="AL43" s="0" t="n">
        <v>0.985</v>
      </c>
      <c r="AM43" s="0" t="n">
        <v>0.985</v>
      </c>
      <c r="AN43" s="304" t="n">
        <v>0.985</v>
      </c>
      <c r="AO43" s="304" t="n">
        <v>0.97</v>
      </c>
      <c r="AP43" s="304" t="n">
        <v>0.99</v>
      </c>
      <c r="AQ43" s="0" t="n">
        <v>0.985</v>
      </c>
      <c r="AR43" s="0" t="n">
        <v>0.97329955</v>
      </c>
      <c r="AS43" s="0" t="n">
        <v>0.977</v>
      </c>
      <c r="AT43" s="304" t="n">
        <v>0.9775</v>
      </c>
      <c r="AU43" s="0" t="n">
        <v>0.97329955</v>
      </c>
      <c r="AV43" s="0" t="n">
        <v>0.985</v>
      </c>
      <c r="AW43" s="0" t="n">
        <v>0.985</v>
      </c>
      <c r="AX43" s="0" t="n">
        <v>0.985</v>
      </c>
      <c r="AY43" s="0" t="n">
        <v>0.97329955</v>
      </c>
      <c r="AZ43" s="0" t="n">
        <v>0.97329955</v>
      </c>
      <c r="BA43" s="0" t="n">
        <v>0.985</v>
      </c>
      <c r="BB43" s="0" t="n">
        <v>0.64</v>
      </c>
      <c r="BC43" s="0" t="n">
        <f aca="false">BC42</f>
        <v>1</v>
      </c>
      <c r="BE43" s="0" t="n">
        <v>1.0746926</v>
      </c>
      <c r="BF43" s="0" t="n">
        <v>1.0966</v>
      </c>
      <c r="BG43" s="0" t="n">
        <v>1.0827</v>
      </c>
      <c r="BH43" s="0" t="n">
        <v>1.0086</v>
      </c>
      <c r="BI43" s="0" t="n">
        <v>1</v>
      </c>
      <c r="BJ43" s="0" t="n">
        <v>1.9806</v>
      </c>
      <c r="BK43" s="0" t="n">
        <v>2.24948633333333</v>
      </c>
      <c r="BL43" s="0" t="n">
        <v>1.04515</v>
      </c>
      <c r="BM43" s="0" t="n">
        <v>1.2885</v>
      </c>
      <c r="BN43" s="0" t="n">
        <v>2.001</v>
      </c>
      <c r="BO43" s="0" t="n">
        <v>1.483505</v>
      </c>
      <c r="BP43" s="0" t="n">
        <v>1.483505</v>
      </c>
      <c r="BQ43" s="0" t="n">
        <v>1.243605</v>
      </c>
      <c r="BR43" s="0" t="n">
        <v>1.05803</v>
      </c>
      <c r="BS43" s="0" t="n">
        <v>1.401005</v>
      </c>
      <c r="BT43" s="309"/>
      <c r="BU43" s="0" t="n">
        <v>1.093595</v>
      </c>
      <c r="BV43" s="309"/>
      <c r="BW43" s="309"/>
      <c r="BX43" s="309"/>
      <c r="BY43" s="309"/>
      <c r="BZ43" s="309"/>
      <c r="CA43" s="309"/>
      <c r="CB43" s="309"/>
      <c r="CC43" s="0" t="n">
        <v>0.865</v>
      </c>
      <c r="CD43" s="0" t="n">
        <v>0.89</v>
      </c>
      <c r="CE43" s="0" t="n">
        <v>0.91</v>
      </c>
      <c r="CF43" s="0" t="n">
        <v>0.935</v>
      </c>
      <c r="CG43" s="0" t="n">
        <v>0.99895</v>
      </c>
      <c r="CH43" s="0" t="n">
        <v>0.54</v>
      </c>
      <c r="CI43" s="0" t="n">
        <v>0.45</v>
      </c>
      <c r="CJ43" s="0" t="n">
        <v>0.875</v>
      </c>
      <c r="CK43" s="0" t="n">
        <v>0.795</v>
      </c>
      <c r="CL43" s="0" t="n">
        <v>0.515</v>
      </c>
      <c r="CM43" s="0" t="n">
        <v>0.785</v>
      </c>
      <c r="CN43" s="0" t="n">
        <v>0.8175</v>
      </c>
      <c r="CO43" s="0" t="n">
        <v>0.8</v>
      </c>
      <c r="CP43" s="0" t="n">
        <v>0.9</v>
      </c>
      <c r="CQ43" s="0" t="n">
        <v>0.83</v>
      </c>
      <c r="CR43" s="0" t="n">
        <v>0.89</v>
      </c>
      <c r="CS43" s="0" t="n">
        <v>0.985</v>
      </c>
      <c r="CT43" s="0" t="n">
        <v>0.97</v>
      </c>
      <c r="CU43" s="0" t="n">
        <v>0.99</v>
      </c>
      <c r="CV43" s="0" t="n">
        <v>0.9775</v>
      </c>
      <c r="DA43" s="309" t="n">
        <v>0.000285</v>
      </c>
      <c r="DB43" s="309" t="n">
        <v>0.0002</v>
      </c>
      <c r="DC43" s="309" t="n">
        <v>0</v>
      </c>
      <c r="DD43" s="309" t="n">
        <v>0.0001</v>
      </c>
      <c r="DE43" s="309" t="n">
        <v>0</v>
      </c>
      <c r="DF43" s="309" t="n">
        <v>0.0036</v>
      </c>
      <c r="DG43" s="309" t="n">
        <v>0.00047</v>
      </c>
      <c r="DH43" s="309" t="n">
        <v>0.0007</v>
      </c>
      <c r="DI43" s="309" t="n">
        <v>0</v>
      </c>
      <c r="DJ43" s="309" t="n">
        <v>0</v>
      </c>
      <c r="DK43" s="309" t="n">
        <v>0.0005</v>
      </c>
      <c r="DL43" s="309" t="n">
        <v>0.0005</v>
      </c>
      <c r="DM43" s="309" t="n">
        <v>0.0003</v>
      </c>
      <c r="DN43" s="309" t="n">
        <v>0.000275</v>
      </c>
      <c r="DO43" s="309" t="n">
        <v>0.000400000000000006</v>
      </c>
      <c r="DQ43" s="309" t="n">
        <v>6.5E-005</v>
      </c>
    </row>
    <row r="44" customFormat="false" ht="12.75" hidden="false" customHeight="false" outlineLevel="0" collapsed="false">
      <c r="A44" s="306" t="n">
        <v>37712</v>
      </c>
      <c r="B44" s="0" t="n">
        <v>0.962104952000002</v>
      </c>
      <c r="C44" s="0" t="n">
        <v>0.987119999999999</v>
      </c>
      <c r="D44" s="0" t="n">
        <v>0.985</v>
      </c>
      <c r="E44" s="0" t="n">
        <v>0.985</v>
      </c>
      <c r="F44" s="0" t="n">
        <v>0.977</v>
      </c>
      <c r="G44" s="0" t="n">
        <v>0.952416000000001</v>
      </c>
      <c r="H44" s="0" t="n">
        <v>0.94498166</v>
      </c>
      <c r="I44" s="0" t="n">
        <v>0.977869749999999</v>
      </c>
      <c r="J44" s="0" t="n">
        <v>0.985</v>
      </c>
      <c r="K44" s="0" t="n">
        <v>0.985</v>
      </c>
      <c r="L44" s="0" t="n">
        <v>0.9875</v>
      </c>
      <c r="M44" s="0" t="n">
        <v>0.9875</v>
      </c>
      <c r="N44" s="0" t="n">
        <v>0.98</v>
      </c>
      <c r="O44" s="0" t="n">
        <v>0.955649415</v>
      </c>
      <c r="P44" s="0" t="n">
        <v>0.98</v>
      </c>
      <c r="Q44" s="0" t="n">
        <v>0.9875</v>
      </c>
      <c r="R44" s="0" t="n">
        <v>0.9875</v>
      </c>
      <c r="S44" s="0" t="n">
        <v>0.9875</v>
      </c>
      <c r="T44" s="0" t="n">
        <v>0.98</v>
      </c>
      <c r="U44" s="0" t="n">
        <v>0.98</v>
      </c>
      <c r="V44" s="0" t="n">
        <v>0.98</v>
      </c>
      <c r="W44" s="0" t="n">
        <v>0.98</v>
      </c>
      <c r="X44" s="0" t="n">
        <v>0.955649415</v>
      </c>
      <c r="Y44" s="0" t="n">
        <v>0.955649415</v>
      </c>
      <c r="Z44" s="0" t="n">
        <v>0.955649415</v>
      </c>
      <c r="AA44" s="0" t="n">
        <v>0.955649415</v>
      </c>
      <c r="AB44" s="0" t="n">
        <v>0.98</v>
      </c>
      <c r="AC44" s="0" t="n">
        <v>0.98</v>
      </c>
      <c r="AD44" s="0" t="n">
        <v>0.955649415</v>
      </c>
      <c r="AE44" s="0" t="n">
        <v>0.955649415</v>
      </c>
      <c r="AF44" s="0" t="n">
        <v>0.98</v>
      </c>
      <c r="AG44" s="0" t="n">
        <v>0.99</v>
      </c>
      <c r="AH44" s="0" t="n">
        <v>0.9733574</v>
      </c>
      <c r="AI44" s="0" t="n">
        <v>0.9733574</v>
      </c>
      <c r="AJ44" s="0" t="n">
        <v>0.98</v>
      </c>
      <c r="AK44" s="0" t="n">
        <v>1</v>
      </c>
      <c r="AL44" s="0" t="n">
        <v>0.985</v>
      </c>
      <c r="AM44" s="0" t="n">
        <v>0.985</v>
      </c>
      <c r="AN44" s="304" t="n">
        <v>0.985</v>
      </c>
      <c r="AO44" s="304" t="n">
        <v>0.99</v>
      </c>
      <c r="AP44" s="304" t="n">
        <v>0.99</v>
      </c>
      <c r="AQ44" s="0" t="n">
        <v>0.985</v>
      </c>
      <c r="AR44" s="0" t="n">
        <v>0.9733574</v>
      </c>
      <c r="AS44" s="0" t="n">
        <v>0.977</v>
      </c>
      <c r="AT44" s="304" t="n">
        <v>0.9775</v>
      </c>
      <c r="AU44" s="0" t="n">
        <v>0.9733574</v>
      </c>
      <c r="AV44" s="0" t="n">
        <v>0.985</v>
      </c>
      <c r="AW44" s="0" t="n">
        <v>0.985</v>
      </c>
      <c r="AX44" s="0" t="n">
        <v>0.985</v>
      </c>
      <c r="AY44" s="0" t="n">
        <v>0.9733574</v>
      </c>
      <c r="AZ44" s="0" t="n">
        <v>0.9733574</v>
      </c>
      <c r="BA44" s="0" t="n">
        <v>0.985</v>
      </c>
      <c r="BB44" s="0" t="n">
        <v>0.64</v>
      </c>
      <c r="BC44" s="0" t="n">
        <f aca="false">BC43</f>
        <v>1</v>
      </c>
      <c r="BE44" s="0" t="n">
        <v>1.0749776</v>
      </c>
      <c r="BF44" s="0" t="n">
        <v>1.0968</v>
      </c>
      <c r="BG44" s="0" t="n">
        <v>1.0827</v>
      </c>
      <c r="BH44" s="0" t="n">
        <v>1.0087</v>
      </c>
      <c r="BI44" s="0" t="n">
        <v>1</v>
      </c>
      <c r="BJ44" s="0" t="n">
        <v>1.9842</v>
      </c>
      <c r="BK44" s="0" t="n">
        <v>2.24995633333333</v>
      </c>
      <c r="BL44" s="0" t="n">
        <v>1.04585</v>
      </c>
      <c r="BM44" s="0" t="n">
        <v>1.2885</v>
      </c>
      <c r="BN44" s="0" t="n">
        <v>2.001</v>
      </c>
      <c r="BO44" s="0" t="n">
        <v>1.484005</v>
      </c>
      <c r="BP44" s="0" t="n">
        <v>1.484005</v>
      </c>
      <c r="BQ44" s="0" t="n">
        <v>1.243905</v>
      </c>
      <c r="BR44" s="0" t="n">
        <v>1.058305</v>
      </c>
      <c r="BS44" s="0" t="n">
        <v>1.401405</v>
      </c>
      <c r="BT44" s="309"/>
      <c r="BU44" s="0" t="n">
        <v>1.09366</v>
      </c>
      <c r="BV44" s="309"/>
      <c r="BW44" s="309"/>
      <c r="BX44" s="309"/>
      <c r="BY44" s="309"/>
      <c r="BZ44" s="309"/>
      <c r="CA44" s="309"/>
      <c r="CB44" s="309"/>
      <c r="CC44" s="0" t="n">
        <v>0.895</v>
      </c>
      <c r="CD44" s="0" t="n">
        <v>0.9</v>
      </c>
      <c r="CE44" s="0" t="n">
        <v>0.91</v>
      </c>
      <c r="CF44" s="0" t="n">
        <v>0.96</v>
      </c>
      <c r="CG44" s="0" t="n">
        <v>0.99895</v>
      </c>
      <c r="CH44" s="0" t="n">
        <v>0.48</v>
      </c>
      <c r="CI44" s="0" t="n">
        <v>0.42</v>
      </c>
      <c r="CJ44" s="0" t="n">
        <v>0.935</v>
      </c>
      <c r="CK44" s="0" t="n">
        <v>0.785</v>
      </c>
      <c r="CL44" s="0" t="n">
        <v>0.575</v>
      </c>
      <c r="CM44" s="0" t="n">
        <v>0.895</v>
      </c>
      <c r="CN44" s="0" t="n">
        <v>0.9275</v>
      </c>
      <c r="CO44" s="0" t="n">
        <v>0.85</v>
      </c>
      <c r="CP44" s="0" t="n">
        <v>0.903</v>
      </c>
      <c r="CQ44" s="0" t="n">
        <v>0.92</v>
      </c>
      <c r="CR44" s="0" t="n">
        <v>0.89</v>
      </c>
      <c r="CS44" s="0" t="n">
        <v>0.985</v>
      </c>
      <c r="CT44" s="0" t="n">
        <v>0.99</v>
      </c>
      <c r="CU44" s="0" t="n">
        <v>0.99</v>
      </c>
      <c r="CV44" s="0" t="n">
        <v>0.9775</v>
      </c>
      <c r="DA44" s="309" t="n">
        <v>0.000285</v>
      </c>
      <c r="DB44" s="309" t="n">
        <v>0.0002</v>
      </c>
      <c r="DC44" s="309" t="n">
        <v>0</v>
      </c>
      <c r="DD44" s="309" t="n">
        <v>0.0001</v>
      </c>
      <c r="DE44" s="309" t="n">
        <v>0</v>
      </c>
      <c r="DF44" s="309" t="n">
        <v>0.0036</v>
      </c>
      <c r="DG44" s="309" t="n">
        <v>0.00047</v>
      </c>
      <c r="DH44" s="309" t="n">
        <v>0.0007</v>
      </c>
      <c r="DI44" s="309" t="n">
        <v>0</v>
      </c>
      <c r="DJ44" s="309" t="n">
        <v>0</v>
      </c>
      <c r="DK44" s="309" t="n">
        <v>0.0005</v>
      </c>
      <c r="DL44" s="309" t="n">
        <v>0.0005</v>
      </c>
      <c r="DM44" s="309" t="n">
        <v>0.0003</v>
      </c>
      <c r="DN44" s="309" t="n">
        <v>0.000275</v>
      </c>
      <c r="DO44" s="309" t="n">
        <v>0.000400000000000006</v>
      </c>
      <c r="DQ44" s="309" t="n">
        <v>6.5E-005</v>
      </c>
    </row>
    <row r="45" customFormat="false" ht="12.75" hidden="false" customHeight="false" outlineLevel="0" collapsed="false">
      <c r="A45" s="306" t="n">
        <v>37742</v>
      </c>
      <c r="B45" s="0" t="n">
        <v>0.988</v>
      </c>
      <c r="C45" s="0" t="n">
        <v>0.988</v>
      </c>
      <c r="D45" s="0" t="n">
        <v>0.985</v>
      </c>
      <c r="E45" s="0" t="n">
        <v>0.985</v>
      </c>
      <c r="F45" s="0" t="n">
        <v>0.977</v>
      </c>
      <c r="G45" s="0" t="n">
        <v>0.675852000000001</v>
      </c>
      <c r="H45" s="0" t="n">
        <v>0.94517906</v>
      </c>
      <c r="I45" s="0" t="n">
        <v>0.978524249999999</v>
      </c>
      <c r="J45" s="0" t="n">
        <v>0.8826225</v>
      </c>
      <c r="K45" s="0" t="n">
        <v>0.985</v>
      </c>
      <c r="L45" s="0" t="n">
        <v>0.9875</v>
      </c>
      <c r="M45" s="0" t="n">
        <v>0.9875</v>
      </c>
      <c r="N45" s="0" t="n">
        <v>0.98</v>
      </c>
      <c r="O45" s="0" t="n">
        <v>0.952722</v>
      </c>
      <c r="P45" s="0" t="n">
        <v>0.98</v>
      </c>
      <c r="Q45" s="0" t="n">
        <v>0.9875</v>
      </c>
      <c r="R45" s="0" t="n">
        <v>0.9875</v>
      </c>
      <c r="S45" s="0" t="n">
        <v>0.9875</v>
      </c>
      <c r="T45" s="0" t="n">
        <v>0.98</v>
      </c>
      <c r="U45" s="0" t="n">
        <v>0.98</v>
      </c>
      <c r="V45" s="0" t="n">
        <v>0.98</v>
      </c>
      <c r="W45" s="0" t="n">
        <v>0.98</v>
      </c>
      <c r="X45" s="0" t="n">
        <v>0.952722</v>
      </c>
      <c r="Y45" s="0" t="n">
        <v>0.952722</v>
      </c>
      <c r="Z45" s="0" t="n">
        <v>0.952722</v>
      </c>
      <c r="AA45" s="0" t="n">
        <v>0.952722</v>
      </c>
      <c r="AB45" s="0" t="n">
        <v>0.98</v>
      </c>
      <c r="AC45" s="0" t="n">
        <v>0.98</v>
      </c>
      <c r="AD45" s="0" t="n">
        <v>0.952722</v>
      </c>
      <c r="AE45" s="0" t="n">
        <v>0.952722</v>
      </c>
      <c r="AF45" s="0" t="n">
        <v>0.98</v>
      </c>
      <c r="AG45" s="0" t="n">
        <v>0.99</v>
      </c>
      <c r="AH45" s="0" t="n">
        <v>0.97341525</v>
      </c>
      <c r="AI45" s="0" t="n">
        <v>0.97341525</v>
      </c>
      <c r="AJ45" s="0" t="n">
        <v>0.98</v>
      </c>
      <c r="AK45" s="0" t="n">
        <v>1</v>
      </c>
      <c r="AL45" s="0" t="n">
        <v>0.985</v>
      </c>
      <c r="AM45" s="0" t="n">
        <v>0.985</v>
      </c>
      <c r="AN45" s="304" t="n">
        <v>0.985</v>
      </c>
      <c r="AO45" s="304" t="n">
        <v>0.99</v>
      </c>
      <c r="AP45" s="304" t="n">
        <v>0.99</v>
      </c>
      <c r="AQ45" s="0" t="n">
        <v>0.985</v>
      </c>
      <c r="AR45" s="0" t="n">
        <v>0.97341525</v>
      </c>
      <c r="AS45" s="0" t="n">
        <v>0.977</v>
      </c>
      <c r="AT45" s="304" t="n">
        <v>0.9775</v>
      </c>
      <c r="AU45" s="0" t="n">
        <v>0.97341525</v>
      </c>
      <c r="AV45" s="0" t="n">
        <v>0.985</v>
      </c>
      <c r="AW45" s="0" t="n">
        <v>0.985</v>
      </c>
      <c r="AX45" s="0" t="n">
        <v>0.985</v>
      </c>
      <c r="AY45" s="0" t="n">
        <v>0.97341525</v>
      </c>
      <c r="AZ45" s="0" t="n">
        <v>0.97341525</v>
      </c>
      <c r="BA45" s="0" t="n">
        <v>0.985</v>
      </c>
      <c r="BB45" s="0" t="n">
        <v>0.64</v>
      </c>
      <c r="BC45" s="0" t="n">
        <f aca="false">BC44</f>
        <v>1</v>
      </c>
      <c r="BE45" s="0" t="n">
        <v>1.0752626</v>
      </c>
      <c r="BF45" s="0" t="n">
        <v>1.097</v>
      </c>
      <c r="BG45" s="0" t="n">
        <v>1.0827</v>
      </c>
      <c r="BH45" s="0" t="n">
        <v>1.0088</v>
      </c>
      <c r="BI45" s="0" t="n">
        <v>1</v>
      </c>
      <c r="BJ45" s="0" t="n">
        <v>1.9878</v>
      </c>
      <c r="BK45" s="0" t="n">
        <v>2.25042633333333</v>
      </c>
      <c r="BL45" s="0" t="n">
        <v>1.04655</v>
      </c>
      <c r="BM45" s="0" t="n">
        <v>1.2885</v>
      </c>
      <c r="BN45" s="0" t="n">
        <v>2.001</v>
      </c>
      <c r="BO45" s="0" t="n">
        <v>1.484505</v>
      </c>
      <c r="BP45" s="0" t="n">
        <v>1.484505</v>
      </c>
      <c r="BQ45" s="0" t="n">
        <v>1.244205</v>
      </c>
      <c r="BR45" s="0" t="n">
        <v>1.05858</v>
      </c>
      <c r="BS45" s="0" t="n">
        <v>1.401805</v>
      </c>
      <c r="BT45" s="309"/>
      <c r="BU45" s="0" t="n">
        <v>1.093725</v>
      </c>
      <c r="BV45" s="309"/>
      <c r="BW45" s="309"/>
      <c r="BX45" s="309"/>
      <c r="BY45" s="309"/>
      <c r="BZ45" s="309"/>
      <c r="CA45" s="309"/>
      <c r="CB45" s="309"/>
      <c r="CC45" s="0" t="n">
        <v>0.965</v>
      </c>
      <c r="CD45" s="0" t="n">
        <v>0.91</v>
      </c>
      <c r="CE45" s="0" t="n">
        <v>0.91</v>
      </c>
      <c r="CF45" s="0" t="n">
        <v>0.97</v>
      </c>
      <c r="CG45" s="0" t="n">
        <v>0.99895</v>
      </c>
      <c r="CH45" s="0" t="n">
        <v>0.34</v>
      </c>
      <c r="CI45" s="0" t="n">
        <v>0.42</v>
      </c>
      <c r="CJ45" s="0" t="n">
        <v>0.935</v>
      </c>
      <c r="CK45" s="0" t="n">
        <v>0.685</v>
      </c>
      <c r="CL45" s="0" t="n">
        <v>0.625</v>
      </c>
      <c r="CM45" s="0" t="n">
        <v>0.9175</v>
      </c>
      <c r="CN45" s="0" t="n">
        <v>0.95</v>
      </c>
      <c r="CO45" s="0" t="n">
        <v>0.88</v>
      </c>
      <c r="CP45" s="0" t="n">
        <v>0.9</v>
      </c>
      <c r="CQ45" s="0" t="n">
        <v>0.935</v>
      </c>
      <c r="CR45" s="0" t="n">
        <v>0.89</v>
      </c>
      <c r="CS45" s="0" t="n">
        <v>0.985</v>
      </c>
      <c r="CT45" s="0" t="n">
        <v>0.99</v>
      </c>
      <c r="CU45" s="0" t="n">
        <v>0.99</v>
      </c>
      <c r="CV45" s="0" t="n">
        <v>0.9775</v>
      </c>
      <c r="DA45" s="309" t="n">
        <v>0.000285</v>
      </c>
      <c r="DB45" s="309" t="n">
        <v>0.0002</v>
      </c>
      <c r="DC45" s="309" t="n">
        <v>0</v>
      </c>
      <c r="DD45" s="309" t="n">
        <v>0.0001</v>
      </c>
      <c r="DE45" s="309" t="n">
        <v>0</v>
      </c>
      <c r="DF45" s="309" t="n">
        <v>0.0036</v>
      </c>
      <c r="DG45" s="309" t="n">
        <v>0.00047</v>
      </c>
      <c r="DH45" s="309" t="n">
        <v>0.0007</v>
      </c>
      <c r="DI45" s="309" t="n">
        <v>0</v>
      </c>
      <c r="DJ45" s="309" t="n">
        <v>0</v>
      </c>
      <c r="DK45" s="309" t="n">
        <v>0.0005</v>
      </c>
      <c r="DL45" s="309" t="n">
        <v>0.0005</v>
      </c>
      <c r="DM45" s="309" t="n">
        <v>0.0003</v>
      </c>
      <c r="DN45" s="309" t="n">
        <v>0.000275</v>
      </c>
      <c r="DO45" s="309" t="n">
        <v>0.000400000000000006</v>
      </c>
      <c r="DQ45" s="309" t="n">
        <v>6.5E-005</v>
      </c>
    </row>
    <row r="46" customFormat="false" ht="12.75" hidden="false" customHeight="false" outlineLevel="0" collapsed="false">
      <c r="A46" s="306" t="n">
        <v>37773</v>
      </c>
      <c r="B46" s="0" t="n">
        <v>0.988</v>
      </c>
      <c r="C46" s="0" t="n">
        <v>0.988</v>
      </c>
      <c r="D46" s="0" t="n">
        <v>0.985</v>
      </c>
      <c r="E46" s="0" t="n">
        <v>0.985</v>
      </c>
      <c r="F46" s="0" t="n">
        <v>0.977</v>
      </c>
      <c r="G46" s="0" t="n">
        <v>0.677076000000001</v>
      </c>
      <c r="H46" s="0" t="n">
        <v>0.9875</v>
      </c>
      <c r="I46" s="0" t="n">
        <v>0.979178749999999</v>
      </c>
      <c r="J46" s="0" t="n">
        <v>0.7666575</v>
      </c>
      <c r="K46" s="0" t="n">
        <v>0.985</v>
      </c>
      <c r="L46" s="0" t="n">
        <v>0.9875</v>
      </c>
      <c r="M46" s="0" t="n">
        <v>0.9875</v>
      </c>
      <c r="N46" s="0" t="n">
        <v>0.98</v>
      </c>
      <c r="O46" s="0" t="n">
        <v>0.9556166375</v>
      </c>
      <c r="P46" s="0" t="n">
        <v>0.98</v>
      </c>
      <c r="Q46" s="0" t="n">
        <v>0.9875</v>
      </c>
      <c r="R46" s="0" t="n">
        <v>0.9875</v>
      </c>
      <c r="S46" s="0" t="n">
        <v>0.9875</v>
      </c>
      <c r="T46" s="0" t="n">
        <v>0.98</v>
      </c>
      <c r="U46" s="0" t="n">
        <v>0.98</v>
      </c>
      <c r="V46" s="0" t="n">
        <v>0.98</v>
      </c>
      <c r="W46" s="0" t="n">
        <v>0.98</v>
      </c>
      <c r="X46" s="0" t="n">
        <v>0.9556166375</v>
      </c>
      <c r="Y46" s="0" t="n">
        <v>0.9556166375</v>
      </c>
      <c r="Z46" s="0" t="n">
        <v>0.9556166375</v>
      </c>
      <c r="AA46" s="0" t="n">
        <v>0.9556166375</v>
      </c>
      <c r="AB46" s="0" t="n">
        <v>0.98</v>
      </c>
      <c r="AC46" s="0" t="n">
        <v>0.98</v>
      </c>
      <c r="AD46" s="0" t="n">
        <v>0.9556166375</v>
      </c>
      <c r="AE46" s="0" t="n">
        <v>0.9556166375</v>
      </c>
      <c r="AF46" s="0" t="n">
        <v>0.98</v>
      </c>
      <c r="AG46" s="0" t="n">
        <v>0.99</v>
      </c>
      <c r="AH46" s="0" t="n">
        <v>0.973473099999999</v>
      </c>
      <c r="AI46" s="0" t="n">
        <v>0.973473099999999</v>
      </c>
      <c r="AJ46" s="0" t="n">
        <v>0.98</v>
      </c>
      <c r="AK46" s="0" t="n">
        <v>1</v>
      </c>
      <c r="AL46" s="0" t="n">
        <v>0.985</v>
      </c>
      <c r="AM46" s="0" t="n">
        <v>0.985</v>
      </c>
      <c r="AN46" s="304" t="n">
        <v>0.985</v>
      </c>
      <c r="AO46" s="304" t="n">
        <v>0.99</v>
      </c>
      <c r="AP46" s="304" t="n">
        <v>0.99</v>
      </c>
      <c r="AQ46" s="0" t="n">
        <v>0.985</v>
      </c>
      <c r="AR46" s="0" t="n">
        <v>0.973473099999999</v>
      </c>
      <c r="AS46" s="0" t="n">
        <v>0.977</v>
      </c>
      <c r="AT46" s="304" t="n">
        <v>0.9775</v>
      </c>
      <c r="AU46" s="0" t="n">
        <v>0.973473099999999</v>
      </c>
      <c r="AV46" s="0" t="n">
        <v>0.985</v>
      </c>
      <c r="AW46" s="0" t="n">
        <v>0.985</v>
      </c>
      <c r="AX46" s="0" t="n">
        <v>0.985</v>
      </c>
      <c r="AY46" s="0" t="n">
        <v>0.973473099999999</v>
      </c>
      <c r="AZ46" s="0" t="n">
        <v>0.973473099999999</v>
      </c>
      <c r="BA46" s="0" t="n">
        <v>0.985</v>
      </c>
      <c r="BB46" s="0" t="n">
        <v>0.64</v>
      </c>
      <c r="BC46" s="0" t="n">
        <f aca="false">BC45</f>
        <v>1</v>
      </c>
      <c r="BE46" s="0" t="n">
        <v>1.0755476</v>
      </c>
      <c r="BF46" s="0" t="n">
        <v>1.0972</v>
      </c>
      <c r="BG46" s="0" t="n">
        <v>1.0827</v>
      </c>
      <c r="BH46" s="0" t="n">
        <v>1.0089</v>
      </c>
      <c r="BI46" s="0" t="n">
        <v>1</v>
      </c>
      <c r="BJ46" s="0" t="n">
        <v>1.9914</v>
      </c>
      <c r="BK46" s="0" t="n">
        <v>2.25089633333333</v>
      </c>
      <c r="BL46" s="0" t="n">
        <v>1.04725</v>
      </c>
      <c r="BM46" s="0" t="n">
        <v>1.2885</v>
      </c>
      <c r="BN46" s="0" t="n">
        <v>2.001</v>
      </c>
      <c r="BO46" s="0" t="n">
        <v>1.485005</v>
      </c>
      <c r="BP46" s="0" t="n">
        <v>1.485005</v>
      </c>
      <c r="BQ46" s="0" t="n">
        <v>1.244505</v>
      </c>
      <c r="BR46" s="0" t="n">
        <v>1.058855</v>
      </c>
      <c r="BS46" s="0" t="n">
        <v>1.402205</v>
      </c>
      <c r="BT46" s="309"/>
      <c r="BU46" s="0" t="n">
        <v>1.09379</v>
      </c>
      <c r="BV46" s="309"/>
      <c r="BW46" s="309"/>
      <c r="BX46" s="309"/>
      <c r="BY46" s="309"/>
      <c r="BZ46" s="309"/>
      <c r="CA46" s="309"/>
      <c r="CB46" s="309"/>
      <c r="CC46" s="0" t="n">
        <v>0.965</v>
      </c>
      <c r="CD46" s="0" t="n">
        <v>0.91</v>
      </c>
      <c r="CE46" s="0" t="n">
        <v>0.91</v>
      </c>
      <c r="CF46" s="0" t="n">
        <v>0.98</v>
      </c>
      <c r="CG46" s="0" t="n">
        <v>0.99895</v>
      </c>
      <c r="CH46" s="0" t="n">
        <v>0.34</v>
      </c>
      <c r="CI46" s="0" t="n">
        <v>0.47</v>
      </c>
      <c r="CJ46" s="0" t="n">
        <v>0.935</v>
      </c>
      <c r="CK46" s="0" t="n">
        <v>0.595</v>
      </c>
      <c r="CL46" s="0" t="n">
        <v>0.725</v>
      </c>
      <c r="CM46" s="0" t="n">
        <v>0.8825</v>
      </c>
      <c r="CN46" s="0" t="n">
        <v>0.915</v>
      </c>
      <c r="CO46" s="0" t="n">
        <v>0.88</v>
      </c>
      <c r="CP46" s="0" t="n">
        <v>0.9025</v>
      </c>
      <c r="CQ46" s="0" t="n">
        <v>0.915</v>
      </c>
      <c r="CR46" s="0" t="n">
        <v>0.89</v>
      </c>
      <c r="CS46" s="0" t="n">
        <v>0.985</v>
      </c>
      <c r="CT46" s="0" t="n">
        <v>0.99</v>
      </c>
      <c r="CU46" s="0" t="n">
        <v>0.99</v>
      </c>
      <c r="CV46" s="0" t="n">
        <v>0.9775</v>
      </c>
      <c r="DA46" s="309" t="n">
        <v>0.000285</v>
      </c>
      <c r="DB46" s="309" t="n">
        <v>0.0002</v>
      </c>
      <c r="DC46" s="309" t="n">
        <v>0</v>
      </c>
      <c r="DD46" s="309" t="n">
        <v>0.0001</v>
      </c>
      <c r="DE46" s="309" t="n">
        <v>0</v>
      </c>
      <c r="DF46" s="309" t="n">
        <v>0.0036</v>
      </c>
      <c r="DG46" s="309" t="n">
        <v>0.00047</v>
      </c>
      <c r="DH46" s="309" t="n">
        <v>0.0007</v>
      </c>
      <c r="DI46" s="309" t="n">
        <v>0</v>
      </c>
      <c r="DJ46" s="309" t="n">
        <v>0</v>
      </c>
      <c r="DK46" s="309" t="n">
        <v>0.0005</v>
      </c>
      <c r="DL46" s="309" t="n">
        <v>0.0005</v>
      </c>
      <c r="DM46" s="309" t="n">
        <v>0.0003</v>
      </c>
      <c r="DN46" s="309" t="n">
        <v>0.000275</v>
      </c>
      <c r="DO46" s="309" t="n">
        <v>0.000400000000000006</v>
      </c>
      <c r="DQ46" s="309" t="n">
        <v>6.5E-005</v>
      </c>
    </row>
    <row r="47" customFormat="false" ht="12.75" hidden="false" customHeight="false" outlineLevel="0" collapsed="false">
      <c r="A47" s="306" t="n">
        <v>37803</v>
      </c>
      <c r="B47" s="0" t="n">
        <v>0.988</v>
      </c>
      <c r="C47" s="0" t="n">
        <v>0.988</v>
      </c>
      <c r="D47" s="0" t="n">
        <v>0.985</v>
      </c>
      <c r="E47" s="0" t="n">
        <v>0.985</v>
      </c>
      <c r="F47" s="0" t="n">
        <v>0.977</v>
      </c>
      <c r="G47" s="0" t="n">
        <v>0.817950000000001</v>
      </c>
      <c r="H47" s="0" t="n">
        <v>0.9875</v>
      </c>
      <c r="I47" s="0" t="n">
        <v>0.979833249999999</v>
      </c>
      <c r="J47" s="0" t="n">
        <v>0.7924275</v>
      </c>
      <c r="K47" s="0" t="n">
        <v>0.985</v>
      </c>
      <c r="L47" s="0" t="n">
        <v>0.9875</v>
      </c>
      <c r="M47" s="0" t="n">
        <v>0.9875</v>
      </c>
      <c r="N47" s="0" t="n">
        <v>0.98</v>
      </c>
      <c r="O47" s="0" t="n">
        <v>0.961160475</v>
      </c>
      <c r="P47" s="0" t="n">
        <v>0.98</v>
      </c>
      <c r="Q47" s="0" t="n">
        <v>0.9875</v>
      </c>
      <c r="R47" s="0" t="n">
        <v>0.9875</v>
      </c>
      <c r="S47" s="0" t="n">
        <v>0.9875</v>
      </c>
      <c r="T47" s="0" t="n">
        <v>0.98</v>
      </c>
      <c r="U47" s="0" t="n">
        <v>0.98</v>
      </c>
      <c r="V47" s="0" t="n">
        <v>0.98</v>
      </c>
      <c r="W47" s="0" t="n">
        <v>0.98</v>
      </c>
      <c r="X47" s="0" t="n">
        <v>0.961160475</v>
      </c>
      <c r="Y47" s="0" t="n">
        <v>0.961160475</v>
      </c>
      <c r="Z47" s="0" t="n">
        <v>0.961160475</v>
      </c>
      <c r="AA47" s="0" t="n">
        <v>0.961160475</v>
      </c>
      <c r="AB47" s="0" t="n">
        <v>0.98</v>
      </c>
      <c r="AC47" s="0" t="n">
        <v>0.98</v>
      </c>
      <c r="AD47" s="0" t="n">
        <v>0.961160475</v>
      </c>
      <c r="AE47" s="0" t="n">
        <v>0.961160475</v>
      </c>
      <c r="AF47" s="0" t="n">
        <v>0.98</v>
      </c>
      <c r="AG47" s="0" t="n">
        <v>0.99</v>
      </c>
      <c r="AH47" s="0" t="n">
        <v>0.97353095</v>
      </c>
      <c r="AI47" s="0" t="n">
        <v>0.97353095</v>
      </c>
      <c r="AJ47" s="0" t="n">
        <v>0.98</v>
      </c>
      <c r="AK47" s="0" t="n">
        <v>1</v>
      </c>
      <c r="AL47" s="0" t="n">
        <v>0.985</v>
      </c>
      <c r="AM47" s="0" t="n">
        <v>0.985</v>
      </c>
      <c r="AN47" s="304" t="n">
        <v>0.985</v>
      </c>
      <c r="AO47" s="304" t="n">
        <v>0.99</v>
      </c>
      <c r="AP47" s="304" t="n">
        <v>0.99</v>
      </c>
      <c r="AQ47" s="0" t="n">
        <v>0.985</v>
      </c>
      <c r="AR47" s="0" t="n">
        <v>0.97353095</v>
      </c>
      <c r="AS47" s="0" t="n">
        <v>0.977</v>
      </c>
      <c r="AT47" s="304" t="n">
        <v>0.9775</v>
      </c>
      <c r="AU47" s="0" t="n">
        <v>0.97353095</v>
      </c>
      <c r="AV47" s="0" t="n">
        <v>0.985</v>
      </c>
      <c r="AW47" s="0" t="n">
        <v>0.985</v>
      </c>
      <c r="AX47" s="0" t="n">
        <v>0.985</v>
      </c>
      <c r="AY47" s="0" t="n">
        <v>0.97353095</v>
      </c>
      <c r="AZ47" s="0" t="n">
        <v>0.97353095</v>
      </c>
      <c r="BA47" s="0" t="n">
        <v>0.985</v>
      </c>
      <c r="BB47" s="0" t="n">
        <v>0.64</v>
      </c>
      <c r="BC47" s="0" t="n">
        <f aca="false">BC46</f>
        <v>1</v>
      </c>
      <c r="BE47" s="0" t="n">
        <v>1.0758326</v>
      </c>
      <c r="BF47" s="0" t="n">
        <v>1.0974</v>
      </c>
      <c r="BG47" s="0" t="n">
        <v>1.0827</v>
      </c>
      <c r="BH47" s="0" t="n">
        <v>1.009</v>
      </c>
      <c r="BI47" s="0" t="n">
        <v>1</v>
      </c>
      <c r="BJ47" s="0" t="n">
        <v>1.995</v>
      </c>
      <c r="BK47" s="0" t="n">
        <v>2.25136633333333</v>
      </c>
      <c r="BL47" s="0" t="n">
        <v>1.04795</v>
      </c>
      <c r="BM47" s="0" t="n">
        <v>1.2885</v>
      </c>
      <c r="BN47" s="0" t="n">
        <v>2.001</v>
      </c>
      <c r="BO47" s="0" t="n">
        <v>1.485505</v>
      </c>
      <c r="BP47" s="0" t="n">
        <v>1.485505</v>
      </c>
      <c r="BQ47" s="0" t="n">
        <v>1.244805</v>
      </c>
      <c r="BR47" s="0" t="n">
        <v>1.05913</v>
      </c>
      <c r="BS47" s="0" t="n">
        <v>1.402605</v>
      </c>
      <c r="BT47" s="309"/>
      <c r="BU47" s="0" t="n">
        <v>1.093855</v>
      </c>
      <c r="BV47" s="309"/>
      <c r="BW47" s="309"/>
      <c r="BX47" s="309"/>
      <c r="BY47" s="309"/>
      <c r="BZ47" s="309"/>
      <c r="CA47" s="309"/>
      <c r="CB47" s="309"/>
      <c r="CC47" s="0" t="n">
        <v>0.975</v>
      </c>
      <c r="CD47" s="0" t="n">
        <v>0.91</v>
      </c>
      <c r="CE47" s="0" t="n">
        <v>0.91</v>
      </c>
      <c r="CF47" s="0" t="n">
        <v>0.97</v>
      </c>
      <c r="CG47" s="0" t="n">
        <v>0.99895</v>
      </c>
      <c r="CH47" s="0" t="n">
        <v>0.41</v>
      </c>
      <c r="CI47" s="0" t="n">
        <v>0.47</v>
      </c>
      <c r="CJ47" s="0" t="n">
        <v>0.935</v>
      </c>
      <c r="CK47" s="0" t="n">
        <v>0.615</v>
      </c>
      <c r="CL47" s="0" t="n">
        <v>0.725</v>
      </c>
      <c r="CM47" s="0" t="n">
        <v>0.8775</v>
      </c>
      <c r="CN47" s="0" t="n">
        <v>0.91</v>
      </c>
      <c r="CO47" s="0" t="n">
        <v>0.89</v>
      </c>
      <c r="CP47" s="0" t="n">
        <v>0.9075</v>
      </c>
      <c r="CQ47" s="0" t="n">
        <v>0.915</v>
      </c>
      <c r="CR47" s="0" t="n">
        <v>0.89</v>
      </c>
      <c r="CS47" s="0" t="n">
        <v>0.985</v>
      </c>
      <c r="CT47" s="0" t="n">
        <v>0.99</v>
      </c>
      <c r="CU47" s="0" t="n">
        <v>0.99</v>
      </c>
      <c r="CV47" s="0" t="n">
        <v>0.9775</v>
      </c>
      <c r="DA47" s="309" t="n">
        <v>0.000285</v>
      </c>
      <c r="DB47" s="309" t="n">
        <v>0.0002</v>
      </c>
      <c r="DC47" s="309" t="n">
        <v>0</v>
      </c>
      <c r="DD47" s="309" t="n">
        <v>0.0001</v>
      </c>
      <c r="DE47" s="309" t="n">
        <v>0</v>
      </c>
      <c r="DF47" s="309" t="n">
        <v>0.0036</v>
      </c>
      <c r="DG47" s="309" t="n">
        <v>0.00047</v>
      </c>
      <c r="DH47" s="309" t="n">
        <v>0.0007</v>
      </c>
      <c r="DI47" s="309" t="n">
        <v>0</v>
      </c>
      <c r="DJ47" s="309" t="n">
        <v>0</v>
      </c>
      <c r="DK47" s="309" t="n">
        <v>0.0005</v>
      </c>
      <c r="DL47" s="309" t="n">
        <v>0.0005</v>
      </c>
      <c r="DM47" s="309" t="n">
        <v>0.0003</v>
      </c>
      <c r="DN47" s="309" t="n">
        <v>0.000275</v>
      </c>
      <c r="DO47" s="309" t="n">
        <v>0.000400000000000006</v>
      </c>
      <c r="DQ47" s="309" t="n">
        <v>6.5E-005</v>
      </c>
    </row>
    <row r="48" customFormat="false" ht="12.75" hidden="false" customHeight="false" outlineLevel="0" collapsed="false">
      <c r="A48" s="306" t="n">
        <v>37834</v>
      </c>
      <c r="B48" s="0" t="n">
        <v>0.988</v>
      </c>
      <c r="C48" s="0" t="n">
        <v>0.988</v>
      </c>
      <c r="D48" s="0" t="n">
        <v>0.985</v>
      </c>
      <c r="E48" s="0" t="n">
        <v>0.985</v>
      </c>
      <c r="F48" s="0" t="n">
        <v>0.977</v>
      </c>
      <c r="G48" s="0" t="n">
        <v>0.859398000000001</v>
      </c>
      <c r="H48" s="0" t="n">
        <v>0.9875</v>
      </c>
      <c r="I48" s="0" t="n">
        <v>0.970001249999999</v>
      </c>
      <c r="J48" s="0" t="n">
        <v>0.9083925</v>
      </c>
      <c r="K48" s="0" t="n">
        <v>0.985</v>
      </c>
      <c r="L48" s="0" t="n">
        <v>0.9875</v>
      </c>
      <c r="M48" s="0" t="n">
        <v>0.9875</v>
      </c>
      <c r="N48" s="0" t="n">
        <v>0.98</v>
      </c>
      <c r="O48" s="0" t="n">
        <v>0.9825981375</v>
      </c>
      <c r="P48" s="0" t="n">
        <v>0.98</v>
      </c>
      <c r="Q48" s="0" t="n">
        <v>0.9875</v>
      </c>
      <c r="R48" s="0" t="n">
        <v>0.9875</v>
      </c>
      <c r="S48" s="0" t="n">
        <v>0.9875</v>
      </c>
      <c r="T48" s="0" t="n">
        <v>0.98</v>
      </c>
      <c r="U48" s="0" t="n">
        <v>0.98</v>
      </c>
      <c r="V48" s="0" t="n">
        <v>0.98</v>
      </c>
      <c r="W48" s="0" t="n">
        <v>0.98</v>
      </c>
      <c r="X48" s="0" t="n">
        <v>0.9825981375</v>
      </c>
      <c r="Y48" s="0" t="n">
        <v>0.9825981375</v>
      </c>
      <c r="Z48" s="0" t="n">
        <v>0.9825981375</v>
      </c>
      <c r="AA48" s="0" t="n">
        <v>0.9825981375</v>
      </c>
      <c r="AB48" s="0" t="n">
        <v>0.98</v>
      </c>
      <c r="AC48" s="0" t="n">
        <v>0.98</v>
      </c>
      <c r="AD48" s="0" t="n">
        <v>0.9825981375</v>
      </c>
      <c r="AE48" s="0" t="n">
        <v>0.9825981375</v>
      </c>
      <c r="AF48" s="0" t="n">
        <v>0.98</v>
      </c>
      <c r="AG48" s="0" t="n">
        <v>0.99</v>
      </c>
      <c r="AH48" s="0" t="n">
        <v>0.9735888</v>
      </c>
      <c r="AI48" s="0" t="n">
        <v>0.9735888</v>
      </c>
      <c r="AJ48" s="0" t="n">
        <v>0.98</v>
      </c>
      <c r="AK48" s="0" t="n">
        <v>1</v>
      </c>
      <c r="AL48" s="0" t="n">
        <v>0.985</v>
      </c>
      <c r="AM48" s="0" t="n">
        <v>0.985</v>
      </c>
      <c r="AN48" s="304" t="n">
        <v>0.985</v>
      </c>
      <c r="AO48" s="304" t="n">
        <v>0.99</v>
      </c>
      <c r="AP48" s="304" t="n">
        <v>0.99</v>
      </c>
      <c r="AQ48" s="0" t="n">
        <v>0.985</v>
      </c>
      <c r="AR48" s="0" t="n">
        <v>0.9735888</v>
      </c>
      <c r="AS48" s="0" t="n">
        <v>0.977</v>
      </c>
      <c r="AT48" s="304" t="n">
        <v>0.9775</v>
      </c>
      <c r="AU48" s="0" t="n">
        <v>0.9735888</v>
      </c>
      <c r="AV48" s="0" t="n">
        <v>0.985</v>
      </c>
      <c r="AW48" s="0" t="n">
        <v>0.985</v>
      </c>
      <c r="AX48" s="0" t="n">
        <v>0.985</v>
      </c>
      <c r="AY48" s="0" t="n">
        <v>0.9735888</v>
      </c>
      <c r="AZ48" s="0" t="n">
        <v>0.9735888</v>
      </c>
      <c r="BA48" s="0" t="n">
        <v>0.985</v>
      </c>
      <c r="BB48" s="0" t="n">
        <v>0.64</v>
      </c>
      <c r="BC48" s="0" t="n">
        <f aca="false">BC47</f>
        <v>1</v>
      </c>
      <c r="BE48" s="0" t="n">
        <v>1.0761176</v>
      </c>
      <c r="BF48" s="0" t="n">
        <v>1.0976</v>
      </c>
      <c r="BG48" s="0" t="n">
        <v>1.0827</v>
      </c>
      <c r="BH48" s="0" t="n">
        <v>1.0091</v>
      </c>
      <c r="BI48" s="0" t="n">
        <v>1</v>
      </c>
      <c r="BJ48" s="0" t="n">
        <v>1.9986</v>
      </c>
      <c r="BK48" s="0" t="n">
        <v>2.25183633333333</v>
      </c>
      <c r="BL48" s="0" t="n">
        <v>1.04865</v>
      </c>
      <c r="BM48" s="0" t="n">
        <v>1.2885</v>
      </c>
      <c r="BN48" s="0" t="n">
        <v>2.001</v>
      </c>
      <c r="BO48" s="0" t="n">
        <v>1.486005</v>
      </c>
      <c r="BP48" s="0" t="n">
        <v>1.486005</v>
      </c>
      <c r="BQ48" s="0" t="n">
        <v>1.245105</v>
      </c>
      <c r="BR48" s="0" t="n">
        <v>1.059405</v>
      </c>
      <c r="BS48" s="0" t="n">
        <v>1.403005</v>
      </c>
      <c r="BT48" s="309"/>
      <c r="BU48" s="0" t="n">
        <v>1.09392</v>
      </c>
      <c r="BV48" s="309"/>
      <c r="BW48" s="309"/>
      <c r="BX48" s="309"/>
      <c r="BY48" s="309"/>
      <c r="BZ48" s="309"/>
      <c r="CA48" s="309"/>
      <c r="CB48" s="309"/>
      <c r="CC48" s="0" t="n">
        <v>0.975</v>
      </c>
      <c r="CD48" s="0" t="n">
        <v>0.91</v>
      </c>
      <c r="CE48" s="0" t="n">
        <v>0.91</v>
      </c>
      <c r="CF48" s="0" t="n">
        <v>0.97</v>
      </c>
      <c r="CG48" s="0" t="n">
        <v>0.99895</v>
      </c>
      <c r="CH48" s="0" t="n">
        <v>0.43</v>
      </c>
      <c r="CI48" s="0" t="n">
        <v>0.52</v>
      </c>
      <c r="CJ48" s="0" t="n">
        <v>0.925</v>
      </c>
      <c r="CK48" s="0" t="n">
        <v>0.705</v>
      </c>
      <c r="CL48" s="0" t="n">
        <v>0.725</v>
      </c>
      <c r="CM48" s="0" t="n">
        <v>0.89</v>
      </c>
      <c r="CN48" s="0" t="n">
        <v>0.9225</v>
      </c>
      <c r="CO48" s="0" t="n">
        <v>0.915</v>
      </c>
      <c r="CP48" s="0" t="n">
        <v>0.9275</v>
      </c>
      <c r="CQ48" s="0" t="n">
        <v>0.915</v>
      </c>
      <c r="CR48" s="0" t="n">
        <v>0.89</v>
      </c>
      <c r="CS48" s="0" t="n">
        <v>0.985</v>
      </c>
      <c r="CT48" s="0" t="n">
        <v>0.99</v>
      </c>
      <c r="CU48" s="0" t="n">
        <v>0.99</v>
      </c>
      <c r="CV48" s="0" t="n">
        <v>0.9775</v>
      </c>
      <c r="DA48" s="309" t="n">
        <v>0.000285</v>
      </c>
      <c r="DB48" s="309" t="n">
        <v>0.0002</v>
      </c>
      <c r="DC48" s="309" t="n">
        <v>0</v>
      </c>
      <c r="DD48" s="309" t="n">
        <v>0.0001</v>
      </c>
      <c r="DE48" s="309" t="n">
        <v>0</v>
      </c>
      <c r="DF48" s="309" t="n">
        <v>0.0036</v>
      </c>
      <c r="DG48" s="309" t="n">
        <v>0.00047</v>
      </c>
      <c r="DH48" s="309" t="n">
        <v>0.0007</v>
      </c>
      <c r="DI48" s="309" t="n">
        <v>0</v>
      </c>
      <c r="DJ48" s="309" t="n">
        <v>0</v>
      </c>
      <c r="DK48" s="309" t="n">
        <v>0.0005</v>
      </c>
      <c r="DL48" s="309" t="n">
        <v>0.0005</v>
      </c>
      <c r="DM48" s="309" t="n">
        <v>0.0003</v>
      </c>
      <c r="DN48" s="309" t="n">
        <v>0.000275</v>
      </c>
      <c r="DO48" s="309" t="n">
        <v>0.000400000000000006</v>
      </c>
      <c r="DQ48" s="309" t="n">
        <v>6.5E-005</v>
      </c>
    </row>
    <row r="49" customFormat="false" ht="12.75" hidden="false" customHeight="false" outlineLevel="0" collapsed="false">
      <c r="A49" s="306" t="n">
        <v>37865</v>
      </c>
      <c r="B49" s="0" t="n">
        <v>0.988</v>
      </c>
      <c r="C49" s="0" t="n">
        <v>0.988</v>
      </c>
      <c r="D49" s="0" t="n">
        <v>0.985</v>
      </c>
      <c r="E49" s="0" t="n">
        <v>0.985</v>
      </c>
      <c r="F49" s="0" t="n">
        <v>0.977</v>
      </c>
      <c r="G49" s="0" t="n">
        <v>0.921012000000001</v>
      </c>
      <c r="H49" s="0" t="n">
        <v>0.9875</v>
      </c>
      <c r="I49" s="0" t="n">
        <v>0.970648749999998</v>
      </c>
      <c r="J49" s="0" t="n">
        <v>0.7280025</v>
      </c>
      <c r="K49" s="0" t="n">
        <v>0.985</v>
      </c>
      <c r="L49" s="0" t="n">
        <v>0.9875</v>
      </c>
      <c r="M49" s="0" t="n">
        <v>0.9875</v>
      </c>
      <c r="N49" s="0" t="n">
        <v>0.98</v>
      </c>
      <c r="O49" s="0" t="n">
        <v>0.9749056</v>
      </c>
      <c r="P49" s="0" t="n">
        <v>0.98</v>
      </c>
      <c r="Q49" s="0" t="n">
        <v>0.9875</v>
      </c>
      <c r="R49" s="0" t="n">
        <v>0.9875</v>
      </c>
      <c r="S49" s="0" t="n">
        <v>0.9875</v>
      </c>
      <c r="T49" s="0" t="n">
        <v>0.98</v>
      </c>
      <c r="U49" s="0" t="n">
        <v>0.98</v>
      </c>
      <c r="V49" s="0" t="n">
        <v>0.98</v>
      </c>
      <c r="W49" s="0" t="n">
        <v>0.98</v>
      </c>
      <c r="X49" s="0" t="n">
        <v>0.9749056</v>
      </c>
      <c r="Y49" s="0" t="n">
        <v>0.9749056</v>
      </c>
      <c r="Z49" s="0" t="n">
        <v>0.9749056</v>
      </c>
      <c r="AA49" s="0" t="n">
        <v>0.9749056</v>
      </c>
      <c r="AB49" s="0" t="n">
        <v>0.98</v>
      </c>
      <c r="AC49" s="0" t="n">
        <v>0.98</v>
      </c>
      <c r="AD49" s="0" t="n">
        <v>0.9749056</v>
      </c>
      <c r="AE49" s="0" t="n">
        <v>0.9749056</v>
      </c>
      <c r="AF49" s="0" t="n">
        <v>0.98</v>
      </c>
      <c r="AG49" s="0" t="n">
        <v>0.99</v>
      </c>
      <c r="AH49" s="0" t="n">
        <v>0.973646649999999</v>
      </c>
      <c r="AI49" s="0" t="n">
        <v>0.973646649999999</v>
      </c>
      <c r="AJ49" s="0" t="n">
        <v>0.98</v>
      </c>
      <c r="AK49" s="0" t="n">
        <v>1</v>
      </c>
      <c r="AL49" s="0" t="n">
        <v>0.985</v>
      </c>
      <c r="AM49" s="0" t="n">
        <v>0.985</v>
      </c>
      <c r="AN49" s="304" t="n">
        <v>0.985</v>
      </c>
      <c r="AO49" s="304" t="n">
        <v>0.99</v>
      </c>
      <c r="AP49" s="304" t="n">
        <v>0.99</v>
      </c>
      <c r="AQ49" s="0" t="n">
        <v>0.985</v>
      </c>
      <c r="AR49" s="0" t="n">
        <v>0.973646649999999</v>
      </c>
      <c r="AS49" s="0" t="n">
        <v>0.977</v>
      </c>
      <c r="AT49" s="304" t="n">
        <v>0.9775</v>
      </c>
      <c r="AU49" s="0" t="n">
        <v>0.973646649999999</v>
      </c>
      <c r="AV49" s="0" t="n">
        <v>0.985</v>
      </c>
      <c r="AW49" s="0" t="n">
        <v>0.985</v>
      </c>
      <c r="AX49" s="0" t="n">
        <v>0.985</v>
      </c>
      <c r="AY49" s="0" t="n">
        <v>0.973646649999999</v>
      </c>
      <c r="AZ49" s="0" t="n">
        <v>0.973646649999999</v>
      </c>
      <c r="BA49" s="0" t="n">
        <v>0.985</v>
      </c>
      <c r="BB49" s="0" t="n">
        <v>0.64</v>
      </c>
      <c r="BC49" s="0" t="n">
        <f aca="false">BC48</f>
        <v>1</v>
      </c>
      <c r="BE49" s="0" t="n">
        <v>1.0764026</v>
      </c>
      <c r="BF49" s="0" t="n">
        <v>1.0978</v>
      </c>
      <c r="BG49" s="0" t="n">
        <v>1.0827</v>
      </c>
      <c r="BH49" s="0" t="n">
        <v>1.0092</v>
      </c>
      <c r="BI49" s="0" t="n">
        <v>1</v>
      </c>
      <c r="BJ49" s="0" t="n">
        <v>2.0022</v>
      </c>
      <c r="BK49" s="0" t="n">
        <v>2.25230633333333</v>
      </c>
      <c r="BL49" s="0" t="n">
        <v>1.04935</v>
      </c>
      <c r="BM49" s="0" t="n">
        <v>1.2885</v>
      </c>
      <c r="BN49" s="0" t="n">
        <v>2.001</v>
      </c>
      <c r="BO49" s="0" t="n">
        <v>1.486505</v>
      </c>
      <c r="BP49" s="0" t="n">
        <v>1.486505</v>
      </c>
      <c r="BQ49" s="0" t="n">
        <v>1.245405</v>
      </c>
      <c r="BR49" s="0" t="n">
        <v>1.05968</v>
      </c>
      <c r="BS49" s="0" t="n">
        <v>1.403405</v>
      </c>
      <c r="BT49" s="309"/>
      <c r="BU49" s="0" t="n">
        <v>1.093985</v>
      </c>
      <c r="BV49" s="309"/>
      <c r="BW49" s="309"/>
      <c r="BX49" s="309"/>
      <c r="BY49" s="309"/>
      <c r="BZ49" s="309"/>
      <c r="CA49" s="309"/>
      <c r="CB49" s="309"/>
      <c r="CC49" s="0" t="n">
        <v>0.975</v>
      </c>
      <c r="CD49" s="0" t="n">
        <v>0.91</v>
      </c>
      <c r="CE49" s="0" t="n">
        <v>0.91</v>
      </c>
      <c r="CF49" s="0" t="n">
        <v>0.95</v>
      </c>
      <c r="CG49" s="0" t="n">
        <v>0.99895</v>
      </c>
      <c r="CH49" s="0" t="n">
        <v>0.46</v>
      </c>
      <c r="CI49" s="0" t="n">
        <v>0.55</v>
      </c>
      <c r="CJ49" s="0" t="n">
        <v>0.925</v>
      </c>
      <c r="CK49" s="0" t="n">
        <v>0.565</v>
      </c>
      <c r="CL49" s="0" t="n">
        <v>0.575</v>
      </c>
      <c r="CM49" s="0" t="n">
        <v>0.945</v>
      </c>
      <c r="CN49" s="0" t="n">
        <v>0.9775</v>
      </c>
      <c r="CO49" s="0" t="n">
        <v>0.945</v>
      </c>
      <c r="CP49" s="0" t="n">
        <v>0.92</v>
      </c>
      <c r="CQ49" s="0" t="n">
        <v>0.915</v>
      </c>
      <c r="CR49" s="0" t="n">
        <v>0.89</v>
      </c>
      <c r="CS49" s="0" t="n">
        <v>0.985</v>
      </c>
      <c r="CT49" s="0" t="n">
        <v>0.99</v>
      </c>
      <c r="CU49" s="0" t="n">
        <v>0.99</v>
      </c>
      <c r="CV49" s="0" t="n">
        <v>0.9775</v>
      </c>
      <c r="DA49" s="309" t="n">
        <v>0.000285</v>
      </c>
      <c r="DB49" s="309" t="n">
        <v>0.0002</v>
      </c>
      <c r="DC49" s="309" t="n">
        <v>0</v>
      </c>
      <c r="DD49" s="309" t="n">
        <v>0.0001</v>
      </c>
      <c r="DE49" s="309" t="n">
        <v>0</v>
      </c>
      <c r="DF49" s="309" t="n">
        <v>0.0036</v>
      </c>
      <c r="DG49" s="309" t="n">
        <v>0.00047</v>
      </c>
      <c r="DH49" s="309" t="n">
        <v>0.0007</v>
      </c>
      <c r="DI49" s="309" t="n">
        <v>0</v>
      </c>
      <c r="DJ49" s="309" t="n">
        <v>0</v>
      </c>
      <c r="DK49" s="309" t="n">
        <v>0.0005</v>
      </c>
      <c r="DL49" s="309" t="n">
        <v>0.0005</v>
      </c>
      <c r="DM49" s="309" t="n">
        <v>0.0003</v>
      </c>
      <c r="DN49" s="309" t="n">
        <v>0.000275</v>
      </c>
      <c r="DO49" s="309" t="n">
        <v>0.000400000000000006</v>
      </c>
      <c r="DQ49" s="309" t="n">
        <v>6.5E-005</v>
      </c>
    </row>
    <row r="50" customFormat="false" ht="12.75" hidden="false" customHeight="false" outlineLevel="0" collapsed="false">
      <c r="A50" s="306" t="n">
        <v>37895</v>
      </c>
      <c r="B50" s="0" t="n">
        <v>0.988</v>
      </c>
      <c r="C50" s="0" t="n">
        <v>0.988</v>
      </c>
      <c r="D50" s="0" t="n">
        <v>0.985</v>
      </c>
      <c r="E50" s="0" t="n">
        <v>0.985</v>
      </c>
      <c r="F50" s="0" t="n">
        <v>0.977</v>
      </c>
      <c r="G50" s="0" t="n">
        <v>0.922668000000001</v>
      </c>
      <c r="H50" s="0" t="n">
        <v>0.9875</v>
      </c>
      <c r="I50" s="0" t="n">
        <v>0.971296249999998</v>
      </c>
      <c r="J50" s="0" t="n">
        <v>0.7151175</v>
      </c>
      <c r="K50" s="0" t="n">
        <v>0.985</v>
      </c>
      <c r="L50" s="0" t="n">
        <v>0.9875</v>
      </c>
      <c r="M50" s="0" t="n">
        <v>0.9875</v>
      </c>
      <c r="N50" s="0" t="n">
        <v>0.98</v>
      </c>
      <c r="O50" s="0" t="n">
        <v>0.9566093875</v>
      </c>
      <c r="P50" s="0" t="n">
        <v>0.98</v>
      </c>
      <c r="Q50" s="0" t="n">
        <v>0.9875</v>
      </c>
      <c r="R50" s="0" t="n">
        <v>0.9875</v>
      </c>
      <c r="S50" s="0" t="n">
        <v>0.9875</v>
      </c>
      <c r="T50" s="0" t="n">
        <v>0.98</v>
      </c>
      <c r="U50" s="0" t="n">
        <v>0.98</v>
      </c>
      <c r="V50" s="0" t="n">
        <v>0.98</v>
      </c>
      <c r="W50" s="0" t="n">
        <v>0.98</v>
      </c>
      <c r="X50" s="0" t="n">
        <v>0.9566093875</v>
      </c>
      <c r="Y50" s="0" t="n">
        <v>0.9566093875</v>
      </c>
      <c r="Z50" s="0" t="n">
        <v>0.9566093875</v>
      </c>
      <c r="AA50" s="0" t="n">
        <v>0.9566093875</v>
      </c>
      <c r="AB50" s="0" t="n">
        <v>0.98</v>
      </c>
      <c r="AC50" s="0" t="n">
        <v>0.98</v>
      </c>
      <c r="AD50" s="0" t="n">
        <v>0.9566093875</v>
      </c>
      <c r="AE50" s="0" t="n">
        <v>0.9566093875</v>
      </c>
      <c r="AF50" s="0" t="n">
        <v>0.98</v>
      </c>
      <c r="AG50" s="0" t="n">
        <v>0.99</v>
      </c>
      <c r="AH50" s="0" t="n">
        <v>0.973704499999999</v>
      </c>
      <c r="AI50" s="0" t="n">
        <v>0.973704499999999</v>
      </c>
      <c r="AJ50" s="0" t="n">
        <v>0.98</v>
      </c>
      <c r="AK50" s="0" t="n">
        <v>1</v>
      </c>
      <c r="AL50" s="0" t="n">
        <v>0.985</v>
      </c>
      <c r="AM50" s="0" t="n">
        <v>0.985</v>
      </c>
      <c r="AN50" s="304" t="n">
        <v>0.985</v>
      </c>
      <c r="AO50" s="304" t="n">
        <v>0.98</v>
      </c>
      <c r="AP50" s="304" t="n">
        <v>0.99</v>
      </c>
      <c r="AQ50" s="0" t="n">
        <v>0.985</v>
      </c>
      <c r="AR50" s="0" t="n">
        <v>0.973704499999999</v>
      </c>
      <c r="AS50" s="0" t="n">
        <v>0.977</v>
      </c>
      <c r="AT50" s="304" t="n">
        <v>0.9775</v>
      </c>
      <c r="AU50" s="0" t="n">
        <v>0.973704499999999</v>
      </c>
      <c r="AV50" s="0" t="n">
        <v>0.985</v>
      </c>
      <c r="AW50" s="0" t="n">
        <v>0.985</v>
      </c>
      <c r="AX50" s="0" t="n">
        <v>0.985</v>
      </c>
      <c r="AY50" s="0" t="n">
        <v>0.973704499999999</v>
      </c>
      <c r="AZ50" s="0" t="n">
        <v>0.973704499999999</v>
      </c>
      <c r="BA50" s="0" t="n">
        <v>0.985</v>
      </c>
      <c r="BB50" s="0" t="n">
        <v>0.64</v>
      </c>
      <c r="BC50" s="0" t="n">
        <f aca="false">BC49</f>
        <v>1</v>
      </c>
      <c r="BE50" s="0" t="n">
        <v>1.0766876</v>
      </c>
      <c r="BF50" s="0" t="n">
        <v>1.098</v>
      </c>
      <c r="BG50" s="0" t="n">
        <v>1.0827</v>
      </c>
      <c r="BH50" s="0" t="n">
        <v>1.0093</v>
      </c>
      <c r="BI50" s="0" t="n">
        <v>1</v>
      </c>
      <c r="BJ50" s="0" t="n">
        <v>2.0058</v>
      </c>
      <c r="BK50" s="0" t="n">
        <v>2.25277633333333</v>
      </c>
      <c r="BL50" s="0" t="n">
        <v>1.05005</v>
      </c>
      <c r="BM50" s="0" t="n">
        <v>1.2885</v>
      </c>
      <c r="BN50" s="0" t="n">
        <v>2.001</v>
      </c>
      <c r="BO50" s="0" t="n">
        <v>1.487005</v>
      </c>
      <c r="BP50" s="0" t="n">
        <v>1.487005</v>
      </c>
      <c r="BQ50" s="0" t="n">
        <v>1.245705</v>
      </c>
      <c r="BR50" s="0" t="n">
        <v>1.059955</v>
      </c>
      <c r="BS50" s="0" t="n">
        <v>1.403805</v>
      </c>
      <c r="BT50" s="309"/>
      <c r="BU50" s="0" t="n">
        <v>1.09405</v>
      </c>
      <c r="BV50" s="309"/>
      <c r="BW50" s="309"/>
      <c r="BX50" s="309"/>
      <c r="BY50" s="309"/>
      <c r="BZ50" s="309"/>
      <c r="CA50" s="309"/>
      <c r="CB50" s="309"/>
      <c r="CC50" s="0" t="n">
        <v>0.955</v>
      </c>
      <c r="CD50" s="0" t="n">
        <v>0.9</v>
      </c>
      <c r="CE50" s="0" t="n">
        <v>0.91</v>
      </c>
      <c r="CF50" s="0" t="n">
        <v>0.94</v>
      </c>
      <c r="CG50" s="0" t="n">
        <v>0.99895</v>
      </c>
      <c r="CH50" s="0" t="n">
        <v>0.46</v>
      </c>
      <c r="CI50" s="0" t="n">
        <v>0.45</v>
      </c>
      <c r="CJ50" s="0" t="n">
        <v>0.925</v>
      </c>
      <c r="CK50" s="0" t="n">
        <v>0.555</v>
      </c>
      <c r="CL50" s="0" t="n">
        <v>0.505</v>
      </c>
      <c r="CM50" s="0" t="n">
        <v>0.805</v>
      </c>
      <c r="CN50" s="0" t="n">
        <v>0.8375</v>
      </c>
      <c r="CO50" s="0" t="n">
        <v>0.875</v>
      </c>
      <c r="CP50" s="0" t="n">
        <v>0.9025</v>
      </c>
      <c r="CQ50" s="0" t="n">
        <v>0.82</v>
      </c>
      <c r="CR50" s="0" t="n">
        <v>0.89</v>
      </c>
      <c r="CS50" s="0" t="n">
        <v>0.985</v>
      </c>
      <c r="CT50" s="0" t="n">
        <v>0.98</v>
      </c>
      <c r="CU50" s="0" t="n">
        <v>0.99</v>
      </c>
      <c r="CV50" s="0" t="n">
        <v>0.9775</v>
      </c>
      <c r="DA50" s="309" t="n">
        <v>0.000285</v>
      </c>
      <c r="DB50" s="309" t="n">
        <v>0.0002</v>
      </c>
      <c r="DC50" s="309" t="n">
        <v>0</v>
      </c>
      <c r="DD50" s="309" t="n">
        <v>0.0001</v>
      </c>
      <c r="DE50" s="309" t="n">
        <v>0</v>
      </c>
      <c r="DF50" s="309" t="n">
        <v>0.0036</v>
      </c>
      <c r="DG50" s="309" t="n">
        <v>0.00047</v>
      </c>
      <c r="DH50" s="309" t="n">
        <v>0.0007</v>
      </c>
      <c r="DI50" s="309" t="n">
        <v>0</v>
      </c>
      <c r="DJ50" s="309" t="n">
        <v>0</v>
      </c>
      <c r="DK50" s="309" t="n">
        <v>0.0005</v>
      </c>
      <c r="DL50" s="309" t="n">
        <v>0.0005</v>
      </c>
      <c r="DM50" s="309" t="n">
        <v>0.0003</v>
      </c>
      <c r="DN50" s="309" t="n">
        <v>0.000275</v>
      </c>
      <c r="DO50" s="309" t="n">
        <v>0.000400000000000006</v>
      </c>
      <c r="DQ50" s="309" t="n">
        <v>6.5E-005</v>
      </c>
    </row>
    <row r="51" customFormat="false" ht="12.75" hidden="false" customHeight="false" outlineLevel="0" collapsed="false">
      <c r="A51" s="306" t="n">
        <v>37926</v>
      </c>
      <c r="B51" s="0" t="n">
        <v>0.988</v>
      </c>
      <c r="C51" s="0" t="n">
        <v>0.988</v>
      </c>
      <c r="D51" s="0" t="n">
        <v>0.97443</v>
      </c>
      <c r="E51" s="0" t="n">
        <v>0.97443</v>
      </c>
      <c r="F51" s="0" t="n">
        <v>0.977</v>
      </c>
      <c r="G51" s="0" t="n">
        <v>0.964512000000001</v>
      </c>
      <c r="H51" s="0" t="n">
        <v>0.9875</v>
      </c>
      <c r="I51" s="0" t="n">
        <v>0.950928749999998</v>
      </c>
      <c r="J51" s="0" t="n">
        <v>0.6635775</v>
      </c>
      <c r="K51" s="0" t="n">
        <v>0.970485</v>
      </c>
      <c r="L51" s="0" t="n">
        <v>0.9875</v>
      </c>
      <c r="M51" s="0" t="n">
        <v>0.9875</v>
      </c>
      <c r="N51" s="0" t="n">
        <v>0.98</v>
      </c>
      <c r="O51" s="0" t="n">
        <v>0.956857575</v>
      </c>
      <c r="P51" s="0" t="n">
        <v>0.98</v>
      </c>
      <c r="Q51" s="0" t="n">
        <v>0.9875</v>
      </c>
      <c r="R51" s="0" t="n">
        <v>0.9875</v>
      </c>
      <c r="S51" s="0" t="n">
        <v>0.9875</v>
      </c>
      <c r="T51" s="0" t="n">
        <v>0.98</v>
      </c>
      <c r="U51" s="0" t="n">
        <v>0.98</v>
      </c>
      <c r="V51" s="0" t="n">
        <v>0.98</v>
      </c>
      <c r="W51" s="0" t="n">
        <v>0.98</v>
      </c>
      <c r="X51" s="0" t="n">
        <v>0.956857575</v>
      </c>
      <c r="Y51" s="0" t="n">
        <v>0.956857575</v>
      </c>
      <c r="Z51" s="0" t="n">
        <v>0.956857575</v>
      </c>
      <c r="AA51" s="0" t="n">
        <v>0.956857575</v>
      </c>
      <c r="AB51" s="0" t="n">
        <v>0.98</v>
      </c>
      <c r="AC51" s="0" t="n">
        <v>0.98</v>
      </c>
      <c r="AD51" s="0" t="n">
        <v>0.956857575</v>
      </c>
      <c r="AE51" s="0" t="n">
        <v>0.956857575</v>
      </c>
      <c r="AF51" s="0" t="n">
        <v>0.98</v>
      </c>
      <c r="AG51" s="0" t="n">
        <v>0.99</v>
      </c>
      <c r="AH51" s="0" t="n">
        <v>0.973762349999999</v>
      </c>
      <c r="AI51" s="0" t="n">
        <v>0.973762349999999</v>
      </c>
      <c r="AJ51" s="0" t="n">
        <v>0.98</v>
      </c>
      <c r="AK51" s="0" t="n">
        <v>1</v>
      </c>
      <c r="AL51" s="0" t="n">
        <v>0.970485</v>
      </c>
      <c r="AM51" s="0" t="n">
        <v>0.97443</v>
      </c>
      <c r="AN51" s="304" t="n">
        <v>0.985</v>
      </c>
      <c r="AO51" s="304" t="n">
        <v>0.97</v>
      </c>
      <c r="AP51" s="304" t="n">
        <v>0.99</v>
      </c>
      <c r="AQ51" s="0" t="n">
        <v>0.97443</v>
      </c>
      <c r="AR51" s="0" t="n">
        <v>0.973762349999999</v>
      </c>
      <c r="AS51" s="0" t="n">
        <v>0.977</v>
      </c>
      <c r="AT51" s="304" t="n">
        <v>0.9775</v>
      </c>
      <c r="AU51" s="0" t="n">
        <v>0.973762349999999</v>
      </c>
      <c r="AV51" s="0" t="n">
        <v>0.97443</v>
      </c>
      <c r="AW51" s="0" t="n">
        <v>0.97443</v>
      </c>
      <c r="AX51" s="0" t="n">
        <v>0.97443</v>
      </c>
      <c r="AY51" s="0" t="n">
        <v>0.973762349999999</v>
      </c>
      <c r="AZ51" s="0" t="n">
        <v>0.973762349999999</v>
      </c>
      <c r="BA51" s="0" t="n">
        <v>0.97443</v>
      </c>
      <c r="BB51" s="0" t="n">
        <v>0.64</v>
      </c>
      <c r="BC51" s="0" t="n">
        <f aca="false">BC50</f>
        <v>1</v>
      </c>
      <c r="BE51" s="0" t="n">
        <v>1.0769726</v>
      </c>
      <c r="BF51" s="0" t="n">
        <v>1.0982</v>
      </c>
      <c r="BG51" s="0" t="n">
        <v>1.0827</v>
      </c>
      <c r="BH51" s="0" t="n">
        <v>1.0094</v>
      </c>
      <c r="BI51" s="0" t="n">
        <v>1</v>
      </c>
      <c r="BJ51" s="0" t="n">
        <v>2.0094</v>
      </c>
      <c r="BK51" s="0" t="n">
        <v>2.25324633333333</v>
      </c>
      <c r="BL51" s="0" t="n">
        <v>1.05075</v>
      </c>
      <c r="BM51" s="0" t="n">
        <v>1.2885</v>
      </c>
      <c r="BN51" s="0" t="n">
        <v>2.001</v>
      </c>
      <c r="BO51" s="0" t="n">
        <v>1.487505</v>
      </c>
      <c r="BP51" s="0" t="n">
        <v>1.487505</v>
      </c>
      <c r="BQ51" s="0" t="n">
        <v>1.246005</v>
      </c>
      <c r="BR51" s="0" t="n">
        <v>1.06023</v>
      </c>
      <c r="BS51" s="0" t="n">
        <v>1.404205</v>
      </c>
      <c r="BT51" s="309"/>
      <c r="BU51" s="0" t="n">
        <v>1.094115</v>
      </c>
      <c r="BV51" s="309"/>
      <c r="BW51" s="309"/>
      <c r="BX51" s="309"/>
      <c r="BY51" s="309"/>
      <c r="BZ51" s="309"/>
      <c r="CA51" s="309"/>
      <c r="CB51" s="309"/>
      <c r="CC51" s="0" t="n">
        <v>0.955</v>
      </c>
      <c r="CD51" s="0" t="n">
        <v>0.9</v>
      </c>
      <c r="CE51" s="0" t="n">
        <v>0.9</v>
      </c>
      <c r="CF51" s="0" t="n">
        <v>0.94</v>
      </c>
      <c r="CG51" s="0" t="n">
        <v>0.999</v>
      </c>
      <c r="CH51" s="0" t="n">
        <v>0.48</v>
      </c>
      <c r="CI51" s="0" t="n">
        <v>0.46</v>
      </c>
      <c r="CJ51" s="0" t="n">
        <v>0.905</v>
      </c>
      <c r="CK51" s="0" t="n">
        <v>0.515</v>
      </c>
      <c r="CL51" s="0" t="n">
        <v>0.485</v>
      </c>
      <c r="CM51" s="0" t="n">
        <v>0.795</v>
      </c>
      <c r="CN51" s="0" t="n">
        <v>0.8275</v>
      </c>
      <c r="CO51" s="0" t="n">
        <v>0.85</v>
      </c>
      <c r="CP51" s="0" t="n">
        <v>0.9025</v>
      </c>
      <c r="CQ51" s="0" t="n">
        <v>0.82</v>
      </c>
      <c r="CR51" s="0" t="n">
        <v>0.89</v>
      </c>
      <c r="CS51" s="0" t="n">
        <v>0.985</v>
      </c>
      <c r="CT51" s="0" t="n">
        <v>0.97</v>
      </c>
      <c r="CU51" s="0" t="n">
        <v>0.99</v>
      </c>
      <c r="CV51" s="0" t="n">
        <v>0.9775</v>
      </c>
      <c r="DA51" s="309" t="n">
        <v>0.000285</v>
      </c>
      <c r="DB51" s="309" t="n">
        <v>0.0002</v>
      </c>
      <c r="DC51" s="309" t="n">
        <v>0</v>
      </c>
      <c r="DD51" s="309" t="n">
        <v>0.0001</v>
      </c>
      <c r="DE51" s="309" t="n">
        <v>0</v>
      </c>
      <c r="DF51" s="309" t="n">
        <v>0.0036</v>
      </c>
      <c r="DG51" s="309" t="n">
        <v>0.00047</v>
      </c>
      <c r="DH51" s="309" t="n">
        <v>0.0007</v>
      </c>
      <c r="DI51" s="309" t="n">
        <v>0</v>
      </c>
      <c r="DJ51" s="309" t="n">
        <v>0</v>
      </c>
      <c r="DK51" s="309" t="n">
        <v>0.0005</v>
      </c>
      <c r="DL51" s="309" t="n">
        <v>0.0005</v>
      </c>
      <c r="DM51" s="309" t="n">
        <v>0.0003</v>
      </c>
      <c r="DN51" s="309" t="n">
        <v>0.000275</v>
      </c>
      <c r="DO51" s="309" t="n">
        <v>0.000400000000000006</v>
      </c>
      <c r="DQ51" s="309" t="n">
        <v>6.5E-005</v>
      </c>
    </row>
    <row r="52" customFormat="false" ht="12.75" hidden="false" customHeight="false" outlineLevel="0" collapsed="false">
      <c r="A52" s="306" t="n">
        <v>37956</v>
      </c>
      <c r="B52" s="0" t="n">
        <v>0.988</v>
      </c>
      <c r="C52" s="0" t="n">
        <v>0.977575999999999</v>
      </c>
      <c r="D52" s="0" t="n">
        <v>0.952776</v>
      </c>
      <c r="E52" s="0" t="n">
        <v>0.952776</v>
      </c>
      <c r="F52" s="0" t="n">
        <v>0.977</v>
      </c>
      <c r="G52" s="0" t="n">
        <v>0.9875</v>
      </c>
      <c r="H52" s="0" t="n">
        <v>0.9875</v>
      </c>
      <c r="I52" s="0" t="n">
        <v>0.920018749999998</v>
      </c>
      <c r="J52" s="0" t="n">
        <v>0.67002</v>
      </c>
      <c r="K52" s="0" t="n">
        <v>0.970485</v>
      </c>
      <c r="L52" s="0" t="n">
        <v>0.877922949999999</v>
      </c>
      <c r="M52" s="0" t="n">
        <v>0.926283112499999</v>
      </c>
      <c r="N52" s="0" t="n">
        <v>0.859950449999999</v>
      </c>
      <c r="O52" s="0" t="n">
        <v>0.9465007125</v>
      </c>
      <c r="P52" s="0" t="n">
        <v>0.859950449999999</v>
      </c>
      <c r="Q52" s="0" t="n">
        <v>0.877922949999999</v>
      </c>
      <c r="R52" s="0" t="n">
        <v>0.877922949999999</v>
      </c>
      <c r="S52" s="0" t="n">
        <v>0.877922949999999</v>
      </c>
      <c r="T52" s="0" t="n">
        <v>0.859950449999999</v>
      </c>
      <c r="U52" s="0" t="n">
        <v>0.859950449999999</v>
      </c>
      <c r="V52" s="0" t="n">
        <v>0.859950449999999</v>
      </c>
      <c r="W52" s="0" t="n">
        <v>0.859950449999999</v>
      </c>
      <c r="X52" s="0" t="n">
        <v>0.9465007125</v>
      </c>
      <c r="Y52" s="0" t="n">
        <v>0.9465007125</v>
      </c>
      <c r="Z52" s="0" t="n">
        <v>0.9465007125</v>
      </c>
      <c r="AA52" s="0" t="n">
        <v>0.9465007125</v>
      </c>
      <c r="AB52" s="0" t="n">
        <v>0.859950449999999</v>
      </c>
      <c r="AC52" s="0" t="n">
        <v>0.859950449999999</v>
      </c>
      <c r="AD52" s="0" t="n">
        <v>0.9465007125</v>
      </c>
      <c r="AE52" s="0" t="n">
        <v>0.9465007125</v>
      </c>
      <c r="AF52" s="0" t="n">
        <v>0.859950449999999</v>
      </c>
      <c r="AG52" s="0" t="n">
        <v>0.98</v>
      </c>
      <c r="AH52" s="0" t="n">
        <v>0.973820199999999</v>
      </c>
      <c r="AI52" s="0" t="n">
        <v>0.973820199999999</v>
      </c>
      <c r="AJ52" s="0" t="n">
        <v>0.859950449999999</v>
      </c>
      <c r="AK52" s="0" t="n">
        <v>1</v>
      </c>
      <c r="AL52" s="0" t="n">
        <v>0.970485</v>
      </c>
      <c r="AM52" s="0" t="n">
        <v>0.952776</v>
      </c>
      <c r="AN52" s="304" t="n">
        <v>0.985</v>
      </c>
      <c r="AO52" s="304" t="n">
        <v>0.97</v>
      </c>
      <c r="AP52" s="304" t="n">
        <v>0.99</v>
      </c>
      <c r="AQ52" s="0" t="n">
        <v>0.952776</v>
      </c>
      <c r="AR52" s="0" t="n">
        <v>0.973820199999999</v>
      </c>
      <c r="AS52" s="0" t="n">
        <v>0.977</v>
      </c>
      <c r="AT52" s="304" t="n">
        <v>0.9775</v>
      </c>
      <c r="AU52" s="0" t="n">
        <v>0.973820199999999</v>
      </c>
      <c r="AV52" s="0" t="n">
        <v>0.952776</v>
      </c>
      <c r="AW52" s="0" t="n">
        <v>0.952776</v>
      </c>
      <c r="AX52" s="0" t="n">
        <v>0.952776</v>
      </c>
      <c r="AY52" s="0" t="n">
        <v>0.973820199999999</v>
      </c>
      <c r="AZ52" s="0" t="n">
        <v>0.973820199999999</v>
      </c>
      <c r="BA52" s="0" t="n">
        <v>0.952776</v>
      </c>
      <c r="BB52" s="0" t="n">
        <v>0.64</v>
      </c>
      <c r="BC52" s="0" t="n">
        <f aca="false">BC51</f>
        <v>1</v>
      </c>
      <c r="BE52" s="0" t="n">
        <v>1.0772576</v>
      </c>
      <c r="BF52" s="0" t="n">
        <v>1.0984</v>
      </c>
      <c r="BG52" s="0" t="n">
        <v>1.0827</v>
      </c>
      <c r="BH52" s="0" t="n">
        <v>1.0095</v>
      </c>
      <c r="BI52" s="0" t="n">
        <v>1</v>
      </c>
      <c r="BJ52" s="0" t="n">
        <v>2.013</v>
      </c>
      <c r="BK52" s="0" t="n">
        <v>2.25371633333333</v>
      </c>
      <c r="BL52" s="0" t="n">
        <v>1.05145</v>
      </c>
      <c r="BM52" s="0" t="n">
        <v>1.2885</v>
      </c>
      <c r="BN52" s="0" t="n">
        <v>2.001</v>
      </c>
      <c r="BO52" s="0" t="n">
        <v>1.488005</v>
      </c>
      <c r="BP52" s="0" t="n">
        <v>1.488005</v>
      </c>
      <c r="BQ52" s="0" t="n">
        <v>1.246305</v>
      </c>
      <c r="BR52" s="0" t="n">
        <v>1.060505</v>
      </c>
      <c r="BS52" s="0" t="n">
        <v>1.404605</v>
      </c>
      <c r="BT52" s="309"/>
      <c r="BU52" s="0" t="n">
        <v>1.09418</v>
      </c>
      <c r="BV52" s="309"/>
      <c r="BW52" s="309"/>
      <c r="BX52" s="309"/>
      <c r="BY52" s="309"/>
      <c r="BZ52" s="309"/>
      <c r="CA52" s="309"/>
      <c r="CB52" s="309"/>
      <c r="CC52" s="0" t="n">
        <v>0.935</v>
      </c>
      <c r="CD52" s="0" t="n">
        <v>0.89</v>
      </c>
      <c r="CE52" s="0" t="n">
        <v>0.88</v>
      </c>
      <c r="CF52" s="0" t="n">
        <v>0.92</v>
      </c>
      <c r="CG52" s="0" t="n">
        <v>0.999</v>
      </c>
      <c r="CH52" s="0" t="n">
        <v>0.51</v>
      </c>
      <c r="CI52" s="0" t="n">
        <v>0.48</v>
      </c>
      <c r="CJ52" s="0" t="n">
        <v>0.875</v>
      </c>
      <c r="CK52" s="0" t="n">
        <v>0.52</v>
      </c>
      <c r="CL52" s="0" t="n">
        <v>0.485</v>
      </c>
      <c r="CM52" s="0" t="n">
        <v>0.59</v>
      </c>
      <c r="CN52" s="0" t="n">
        <v>0.6225</v>
      </c>
      <c r="CO52" s="0" t="n">
        <v>0.69</v>
      </c>
      <c r="CP52" s="0" t="n">
        <v>0.8925</v>
      </c>
      <c r="CQ52" s="0" t="n">
        <v>0.715</v>
      </c>
      <c r="CR52" s="0" t="n">
        <v>0.89</v>
      </c>
      <c r="CS52" s="0" t="n">
        <v>0.985</v>
      </c>
      <c r="CT52" s="0" t="n">
        <v>0.97</v>
      </c>
      <c r="CU52" s="0" t="n">
        <v>0.99</v>
      </c>
      <c r="CV52" s="0" t="n">
        <v>0.9775</v>
      </c>
      <c r="DA52" s="309" t="n">
        <v>0.000285</v>
      </c>
      <c r="DB52" s="309" t="n">
        <v>0.0002</v>
      </c>
      <c r="DC52" s="309" t="n">
        <v>0</v>
      </c>
      <c r="DD52" s="309" t="n">
        <v>0.0001</v>
      </c>
      <c r="DE52" s="309" t="n">
        <v>0</v>
      </c>
      <c r="DF52" s="309" t="n">
        <v>0.0036</v>
      </c>
      <c r="DG52" s="309" t="n">
        <v>0.00047</v>
      </c>
      <c r="DH52" s="309" t="n">
        <v>0.0007</v>
      </c>
      <c r="DI52" s="309" t="n">
        <v>0</v>
      </c>
      <c r="DJ52" s="309" t="n">
        <v>0</v>
      </c>
      <c r="DK52" s="309" t="n">
        <v>0.0005</v>
      </c>
      <c r="DL52" s="309" t="n">
        <v>0.0005</v>
      </c>
      <c r="DM52" s="309" t="n">
        <v>0.0003</v>
      </c>
      <c r="DN52" s="309" t="n">
        <v>0.000275</v>
      </c>
      <c r="DO52" s="309" t="n">
        <v>0.000400000000000006</v>
      </c>
      <c r="DQ52" s="309" t="n">
        <v>6.5E-005</v>
      </c>
    </row>
    <row r="53" customFormat="false" ht="12.75" hidden="false" customHeight="false" outlineLevel="0" collapsed="false">
      <c r="A53" s="306" t="n">
        <v>37987</v>
      </c>
      <c r="B53" s="0" t="n">
        <v>0.964400627000002</v>
      </c>
      <c r="C53" s="0" t="n">
        <v>0.944795999999999</v>
      </c>
      <c r="D53" s="0" t="n">
        <v>0.941949</v>
      </c>
      <c r="E53" s="0" t="n">
        <v>0.941949</v>
      </c>
      <c r="F53" s="0" t="n">
        <v>0.977</v>
      </c>
      <c r="G53" s="0" t="n">
        <v>0.9875</v>
      </c>
      <c r="H53" s="0" t="n">
        <v>0.9875</v>
      </c>
      <c r="I53" s="0" t="n">
        <v>0.846980749999998</v>
      </c>
      <c r="J53" s="0" t="n">
        <v>0.682905</v>
      </c>
      <c r="K53" s="0" t="n">
        <v>0.985</v>
      </c>
      <c r="L53" s="0" t="n">
        <v>0.900545524999999</v>
      </c>
      <c r="M53" s="0" t="n">
        <v>0.948921937499999</v>
      </c>
      <c r="N53" s="0" t="n">
        <v>0.860157449999999</v>
      </c>
      <c r="O53" s="0" t="n">
        <v>0.933486400000001</v>
      </c>
      <c r="P53" s="0" t="n">
        <v>0.860157449999999</v>
      </c>
      <c r="Q53" s="0" t="n">
        <v>0.900545524999999</v>
      </c>
      <c r="R53" s="0" t="n">
        <v>0.900545524999999</v>
      </c>
      <c r="S53" s="0" t="n">
        <v>0.900545524999999</v>
      </c>
      <c r="T53" s="0" t="n">
        <v>0.860157449999999</v>
      </c>
      <c r="U53" s="0" t="n">
        <v>0.860157449999999</v>
      </c>
      <c r="V53" s="0" t="n">
        <v>0.860157449999999</v>
      </c>
      <c r="W53" s="0" t="n">
        <v>0.860157449999999</v>
      </c>
      <c r="X53" s="0" t="n">
        <v>0.933486400000001</v>
      </c>
      <c r="Y53" s="0" t="n">
        <v>0.933486400000001</v>
      </c>
      <c r="Z53" s="0" t="n">
        <v>0.933486400000001</v>
      </c>
      <c r="AA53" s="0" t="n">
        <v>0.933486400000001</v>
      </c>
      <c r="AB53" s="0" t="n">
        <v>0.860157449999999</v>
      </c>
      <c r="AC53" s="0" t="n">
        <v>0.860157449999999</v>
      </c>
      <c r="AD53" s="0" t="n">
        <v>0.933486400000001</v>
      </c>
      <c r="AE53" s="0" t="n">
        <v>0.933486400000001</v>
      </c>
      <c r="AF53" s="0" t="n">
        <v>0.860157449999999</v>
      </c>
      <c r="AG53" s="0" t="n">
        <v>0.98</v>
      </c>
      <c r="AH53" s="0" t="n">
        <v>0.973878049999999</v>
      </c>
      <c r="AI53" s="0" t="n">
        <v>0.973878049999999</v>
      </c>
      <c r="AJ53" s="0" t="n">
        <v>0.860157449999999</v>
      </c>
      <c r="AK53" s="0" t="n">
        <v>1</v>
      </c>
      <c r="AL53" s="0" t="n">
        <v>0.985</v>
      </c>
      <c r="AM53" s="0" t="n">
        <v>0.941949</v>
      </c>
      <c r="AN53" s="304" t="n">
        <v>0.985</v>
      </c>
      <c r="AO53" s="304" t="n">
        <v>0.96</v>
      </c>
      <c r="AP53" s="304" t="n">
        <v>0.99</v>
      </c>
      <c r="AQ53" s="0" t="n">
        <v>0.941949</v>
      </c>
      <c r="AR53" s="0" t="n">
        <v>0.973878049999999</v>
      </c>
      <c r="AS53" s="0" t="n">
        <v>0.977</v>
      </c>
      <c r="AT53" s="304" t="n">
        <v>0.9775</v>
      </c>
      <c r="AU53" s="0" t="n">
        <v>0.973878049999999</v>
      </c>
      <c r="AV53" s="0" t="n">
        <v>0.941949</v>
      </c>
      <c r="AW53" s="0" t="n">
        <v>0.941949</v>
      </c>
      <c r="AX53" s="0" t="n">
        <v>0.941949</v>
      </c>
      <c r="AY53" s="0" t="n">
        <v>0.973878049999999</v>
      </c>
      <c r="AZ53" s="0" t="n">
        <v>0.973878049999999</v>
      </c>
      <c r="BA53" s="0" t="n">
        <v>0.941949</v>
      </c>
      <c r="BB53" s="0" t="n">
        <v>0.64</v>
      </c>
      <c r="BC53" s="0" t="n">
        <f aca="false">BC52</f>
        <v>1</v>
      </c>
      <c r="BE53" s="0" t="n">
        <v>1.0775426</v>
      </c>
      <c r="BF53" s="0" t="n">
        <v>1.0986</v>
      </c>
      <c r="BG53" s="0" t="n">
        <v>1.0827</v>
      </c>
      <c r="BH53" s="0" t="n">
        <v>1.0096</v>
      </c>
      <c r="BI53" s="0" t="n">
        <v>1</v>
      </c>
      <c r="BJ53" s="0" t="n">
        <v>2.0166</v>
      </c>
      <c r="BK53" s="0" t="n">
        <v>2.25418633333333</v>
      </c>
      <c r="BL53" s="0" t="n">
        <v>1.05215</v>
      </c>
      <c r="BM53" s="0" t="n">
        <v>1.2885</v>
      </c>
      <c r="BN53" s="0" t="n">
        <v>2.001</v>
      </c>
      <c r="BO53" s="0" t="n">
        <v>1.488505</v>
      </c>
      <c r="BP53" s="0" t="n">
        <v>1.488505</v>
      </c>
      <c r="BQ53" s="0" t="n">
        <v>1.246605</v>
      </c>
      <c r="BR53" s="0" t="n">
        <v>1.06078</v>
      </c>
      <c r="BS53" s="0" t="n">
        <v>1.405005</v>
      </c>
      <c r="BT53" s="309"/>
      <c r="BU53" s="0" t="n">
        <v>1.094245</v>
      </c>
      <c r="BV53" s="309"/>
      <c r="BW53" s="309"/>
      <c r="BX53" s="309"/>
      <c r="BY53" s="309"/>
      <c r="BZ53" s="309"/>
      <c r="CA53" s="309"/>
      <c r="CB53" s="309"/>
      <c r="CC53" s="0" t="n">
        <v>0.895</v>
      </c>
      <c r="CD53" s="0" t="n">
        <v>0.86</v>
      </c>
      <c r="CE53" s="0" t="n">
        <v>0.87</v>
      </c>
      <c r="CF53" s="0" t="n">
        <v>0.92</v>
      </c>
      <c r="CG53" s="0" t="n">
        <v>0.999</v>
      </c>
      <c r="CH53" s="0" t="n">
        <v>0.58</v>
      </c>
      <c r="CI53" s="0" t="n">
        <v>0.45</v>
      </c>
      <c r="CJ53" s="0" t="n">
        <v>0.805</v>
      </c>
      <c r="CK53" s="0" t="n">
        <v>0.53</v>
      </c>
      <c r="CL53" s="0" t="n">
        <v>0.505</v>
      </c>
      <c r="CM53" s="0" t="n">
        <v>0.605</v>
      </c>
      <c r="CN53" s="0" t="n">
        <v>0.6375</v>
      </c>
      <c r="CO53" s="0" t="n">
        <v>0.69</v>
      </c>
      <c r="CP53" s="0" t="n">
        <v>0.88</v>
      </c>
      <c r="CQ53" s="0" t="n">
        <v>0.64</v>
      </c>
      <c r="CR53" s="0" t="n">
        <v>0.89</v>
      </c>
      <c r="CS53" s="0" t="n">
        <v>0.985</v>
      </c>
      <c r="CT53" s="0" t="n">
        <v>0.96</v>
      </c>
      <c r="CU53" s="0" t="n">
        <v>0.99</v>
      </c>
      <c r="CV53" s="0" t="n">
        <v>0.9775</v>
      </c>
      <c r="DA53" s="309" t="n">
        <v>0.000285</v>
      </c>
      <c r="DB53" s="309" t="n">
        <v>0.0002</v>
      </c>
      <c r="DC53" s="309" t="n">
        <v>0</v>
      </c>
      <c r="DD53" s="309" t="n">
        <v>0.0001</v>
      </c>
      <c r="DE53" s="309" t="n">
        <v>0</v>
      </c>
      <c r="DF53" s="309" t="n">
        <v>0.0036</v>
      </c>
      <c r="DG53" s="309" t="n">
        <v>0.00047</v>
      </c>
      <c r="DH53" s="309" t="n">
        <v>0.0007</v>
      </c>
      <c r="DI53" s="309" t="n">
        <v>0</v>
      </c>
      <c r="DJ53" s="309" t="n">
        <v>0</v>
      </c>
      <c r="DK53" s="309" t="n">
        <v>0.0005</v>
      </c>
      <c r="DL53" s="309" t="n">
        <v>0.0005</v>
      </c>
      <c r="DM53" s="309" t="n">
        <v>0.0003</v>
      </c>
      <c r="DN53" s="309" t="n">
        <v>0.000275</v>
      </c>
      <c r="DO53" s="309" t="n">
        <v>0.000400000000000006</v>
      </c>
      <c r="DQ53" s="309" t="n">
        <v>6.5E-005</v>
      </c>
    </row>
    <row r="54" customFormat="false" ht="12.75" hidden="false" customHeight="false" outlineLevel="0" collapsed="false">
      <c r="A54" s="306" t="n">
        <v>38018</v>
      </c>
      <c r="B54" s="0" t="n">
        <v>0.932320874000002</v>
      </c>
      <c r="C54" s="0" t="n">
        <v>0.944967999999999</v>
      </c>
      <c r="D54" s="0" t="n">
        <v>0.963603</v>
      </c>
      <c r="E54" s="0" t="n">
        <v>0.963603</v>
      </c>
      <c r="F54" s="0" t="n">
        <v>0.977</v>
      </c>
      <c r="G54" s="0" t="n">
        <v>0.9875</v>
      </c>
      <c r="H54" s="0" t="n">
        <v>0.9875</v>
      </c>
      <c r="I54" s="0" t="n">
        <v>0.889658249999998</v>
      </c>
      <c r="J54" s="0" t="n">
        <v>0.8181975</v>
      </c>
      <c r="K54" s="0" t="n">
        <v>0.985</v>
      </c>
      <c r="L54" s="0" t="n">
        <v>0.945518174999999</v>
      </c>
      <c r="M54" s="0" t="n">
        <v>0.9875</v>
      </c>
      <c r="N54" s="0" t="n">
        <v>0.885302549999999</v>
      </c>
      <c r="O54" s="0" t="n">
        <v>0.931075762500001</v>
      </c>
      <c r="P54" s="0" t="n">
        <v>0.885302549999999</v>
      </c>
      <c r="Q54" s="0" t="n">
        <v>0.945518174999999</v>
      </c>
      <c r="R54" s="0" t="n">
        <v>0.945518174999999</v>
      </c>
      <c r="S54" s="0" t="n">
        <v>0.945518174999999</v>
      </c>
      <c r="T54" s="0" t="n">
        <v>0.885302549999999</v>
      </c>
      <c r="U54" s="0" t="n">
        <v>0.885302549999999</v>
      </c>
      <c r="V54" s="0" t="n">
        <v>0.885302549999999</v>
      </c>
      <c r="W54" s="0" t="n">
        <v>0.885302549999999</v>
      </c>
      <c r="X54" s="0" t="n">
        <v>0.931075762500001</v>
      </c>
      <c r="Y54" s="0" t="n">
        <v>0.931075762500001</v>
      </c>
      <c r="Z54" s="0" t="n">
        <v>0.931075762500001</v>
      </c>
      <c r="AA54" s="0" t="n">
        <v>0.931075762500001</v>
      </c>
      <c r="AB54" s="0" t="n">
        <v>0.885302549999999</v>
      </c>
      <c r="AC54" s="0" t="n">
        <v>0.885302549999999</v>
      </c>
      <c r="AD54" s="0" t="n">
        <v>0.931075762500001</v>
      </c>
      <c r="AE54" s="0" t="n">
        <v>0.931075762500001</v>
      </c>
      <c r="AF54" s="0" t="n">
        <v>0.885302549999999</v>
      </c>
      <c r="AG54" s="0" t="n">
        <v>0.98</v>
      </c>
      <c r="AH54" s="0" t="n">
        <v>0.973935899999999</v>
      </c>
      <c r="AI54" s="0" t="n">
        <v>0.973935899999999</v>
      </c>
      <c r="AJ54" s="0" t="n">
        <v>0.885302549999999</v>
      </c>
      <c r="AK54" s="0" t="n">
        <v>1</v>
      </c>
      <c r="AL54" s="0" t="n">
        <v>0.985</v>
      </c>
      <c r="AM54" s="0" t="n">
        <v>0.963603</v>
      </c>
      <c r="AN54" s="304" t="n">
        <v>0.985</v>
      </c>
      <c r="AO54" s="304" t="n">
        <v>0.97</v>
      </c>
      <c r="AP54" s="304" t="n">
        <v>0.99</v>
      </c>
      <c r="AQ54" s="0" t="n">
        <v>0.963603</v>
      </c>
      <c r="AR54" s="0" t="n">
        <v>0.973935899999999</v>
      </c>
      <c r="AS54" s="0" t="n">
        <v>0.977</v>
      </c>
      <c r="AT54" s="304" t="n">
        <v>0.9775</v>
      </c>
      <c r="AU54" s="0" t="n">
        <v>0.973935899999999</v>
      </c>
      <c r="AV54" s="0" t="n">
        <v>0.963603</v>
      </c>
      <c r="AW54" s="0" t="n">
        <v>0.963603</v>
      </c>
      <c r="AX54" s="0" t="n">
        <v>0.963603</v>
      </c>
      <c r="AY54" s="0" t="n">
        <v>0.973935899999999</v>
      </c>
      <c r="AZ54" s="0" t="n">
        <v>0.973935899999999</v>
      </c>
      <c r="BA54" s="0" t="n">
        <v>0.963603</v>
      </c>
      <c r="BB54" s="0" t="n">
        <v>0.64</v>
      </c>
      <c r="BC54" s="0" t="n">
        <f aca="false">BC53</f>
        <v>1</v>
      </c>
      <c r="BE54" s="0" t="n">
        <v>1.0778276</v>
      </c>
      <c r="BF54" s="0" t="n">
        <v>1.0988</v>
      </c>
      <c r="BG54" s="0" t="n">
        <v>1.0827</v>
      </c>
      <c r="BH54" s="0" t="n">
        <v>1.0097</v>
      </c>
      <c r="BI54" s="0" t="n">
        <v>1</v>
      </c>
      <c r="BJ54" s="0" t="n">
        <v>2.0202</v>
      </c>
      <c r="BK54" s="0" t="n">
        <v>2.25465633333333</v>
      </c>
      <c r="BL54" s="0" t="n">
        <v>1.05285</v>
      </c>
      <c r="BM54" s="0" t="n">
        <v>1.2885</v>
      </c>
      <c r="BN54" s="0" t="n">
        <v>2.001</v>
      </c>
      <c r="BO54" s="0" t="n">
        <v>1.489005</v>
      </c>
      <c r="BP54" s="0" t="n">
        <v>1.489005</v>
      </c>
      <c r="BQ54" s="0" t="n">
        <v>1.246905</v>
      </c>
      <c r="BR54" s="0" t="n">
        <v>1.061055</v>
      </c>
      <c r="BS54" s="0" t="n">
        <v>1.405405</v>
      </c>
      <c r="BT54" s="309"/>
      <c r="BU54" s="0" t="n">
        <v>1.09431</v>
      </c>
      <c r="BV54" s="309"/>
      <c r="BW54" s="309"/>
      <c r="BX54" s="309"/>
      <c r="BY54" s="309"/>
      <c r="BZ54" s="309"/>
      <c r="CA54" s="309"/>
      <c r="CB54" s="309"/>
      <c r="CC54" s="0" t="n">
        <v>0.865</v>
      </c>
      <c r="CD54" s="0" t="n">
        <v>0.86</v>
      </c>
      <c r="CE54" s="0" t="n">
        <v>0.89</v>
      </c>
      <c r="CF54" s="0" t="n">
        <v>0.935</v>
      </c>
      <c r="CG54" s="0" t="n">
        <v>0.99895</v>
      </c>
      <c r="CH54" s="0" t="n">
        <v>0.58</v>
      </c>
      <c r="CI54" s="0" t="n">
        <v>0.45</v>
      </c>
      <c r="CJ54" s="0" t="n">
        <v>0.845</v>
      </c>
      <c r="CK54" s="0" t="n">
        <v>0.635</v>
      </c>
      <c r="CL54" s="0" t="n">
        <v>0.505</v>
      </c>
      <c r="CM54" s="0" t="n">
        <v>0.635</v>
      </c>
      <c r="CN54" s="0" t="n">
        <v>0.6675</v>
      </c>
      <c r="CO54" s="0" t="n">
        <v>0.71</v>
      </c>
      <c r="CP54" s="0" t="n">
        <v>0.8775</v>
      </c>
      <c r="CQ54" s="0" t="n">
        <v>0.67</v>
      </c>
      <c r="CR54" s="0" t="n">
        <v>0.89</v>
      </c>
      <c r="CS54" s="0" t="n">
        <v>0.985</v>
      </c>
      <c r="CT54" s="0" t="n">
        <v>0.97</v>
      </c>
      <c r="CU54" s="0" t="n">
        <v>0.99</v>
      </c>
      <c r="CV54" s="0" t="n">
        <v>0.9775</v>
      </c>
      <c r="DA54" s="309" t="n">
        <v>0.000285</v>
      </c>
      <c r="DB54" s="309" t="n">
        <v>0.0002</v>
      </c>
      <c r="DC54" s="309" t="n">
        <v>0</v>
      </c>
      <c r="DD54" s="309" t="n">
        <v>0.0001</v>
      </c>
      <c r="DE54" s="309" t="n">
        <v>0</v>
      </c>
      <c r="DF54" s="309" t="n">
        <v>0.0036</v>
      </c>
      <c r="DG54" s="309" t="n">
        <v>0.00047</v>
      </c>
      <c r="DH54" s="309" t="n">
        <v>0.0007</v>
      </c>
      <c r="DI54" s="309" t="n">
        <v>0</v>
      </c>
      <c r="DJ54" s="309" t="n">
        <v>0</v>
      </c>
      <c r="DK54" s="309" t="n">
        <v>0.0005</v>
      </c>
      <c r="DL54" s="309" t="n">
        <v>0.0005</v>
      </c>
      <c r="DM54" s="309" t="n">
        <v>0.0003</v>
      </c>
      <c r="DN54" s="309" t="n">
        <v>0.000275</v>
      </c>
      <c r="DO54" s="309" t="n">
        <v>0.000400000000000006</v>
      </c>
      <c r="DQ54" s="309" t="n">
        <v>6.5E-005</v>
      </c>
    </row>
    <row r="55" customFormat="false" ht="12.75" hidden="false" customHeight="false" outlineLevel="0" collapsed="false">
      <c r="A55" s="306" t="n">
        <v>38047</v>
      </c>
      <c r="B55" s="0" t="n">
        <v>0.932567399000002</v>
      </c>
      <c r="C55" s="0" t="n">
        <v>0.978109999999999</v>
      </c>
      <c r="D55" s="0" t="n">
        <v>0.985</v>
      </c>
      <c r="E55" s="0" t="n">
        <v>0.985</v>
      </c>
      <c r="F55" s="0" t="n">
        <v>0.977</v>
      </c>
      <c r="G55" s="0" t="n">
        <v>0.9875</v>
      </c>
      <c r="H55" s="0" t="n">
        <v>0.9875</v>
      </c>
      <c r="I55" s="0" t="n">
        <v>0.921856249999998</v>
      </c>
      <c r="J55" s="0" t="n">
        <v>0.985</v>
      </c>
      <c r="K55" s="0" t="n">
        <v>0.985</v>
      </c>
      <c r="L55" s="0" t="n">
        <v>0.9875</v>
      </c>
      <c r="M55" s="0" t="n">
        <v>0.9875</v>
      </c>
      <c r="N55" s="0" t="n">
        <v>0.98</v>
      </c>
      <c r="O55" s="0" t="n">
        <v>0.955197000000001</v>
      </c>
      <c r="P55" s="0" t="n">
        <v>0.98</v>
      </c>
      <c r="Q55" s="0" t="n">
        <v>0.9875</v>
      </c>
      <c r="R55" s="0" t="n">
        <v>0.9875</v>
      </c>
      <c r="S55" s="0" t="n">
        <v>0.9875</v>
      </c>
      <c r="T55" s="0" t="n">
        <v>0.98</v>
      </c>
      <c r="U55" s="0" t="n">
        <v>0.98</v>
      </c>
      <c r="V55" s="0" t="n">
        <v>0.98</v>
      </c>
      <c r="W55" s="0" t="n">
        <v>0.98</v>
      </c>
      <c r="X55" s="0" t="n">
        <v>0.955197000000001</v>
      </c>
      <c r="Y55" s="0" t="n">
        <v>0.955197000000001</v>
      </c>
      <c r="Z55" s="0" t="n">
        <v>0.955197000000001</v>
      </c>
      <c r="AA55" s="0" t="n">
        <v>0.955197000000001</v>
      </c>
      <c r="AB55" s="0" t="n">
        <v>0.98</v>
      </c>
      <c r="AC55" s="0" t="n">
        <v>0.98</v>
      </c>
      <c r="AD55" s="0" t="n">
        <v>0.955197000000001</v>
      </c>
      <c r="AE55" s="0" t="n">
        <v>0.955197000000001</v>
      </c>
      <c r="AF55" s="0" t="n">
        <v>0.98</v>
      </c>
      <c r="AG55" s="0" t="n">
        <v>0.99</v>
      </c>
      <c r="AH55" s="0" t="n">
        <v>0.973993749999999</v>
      </c>
      <c r="AI55" s="0" t="n">
        <v>0.973993749999999</v>
      </c>
      <c r="AJ55" s="0" t="n">
        <v>0.98</v>
      </c>
      <c r="AK55" s="0" t="n">
        <v>1</v>
      </c>
      <c r="AL55" s="0" t="n">
        <v>0.985</v>
      </c>
      <c r="AM55" s="0" t="n">
        <v>0.985</v>
      </c>
      <c r="AN55" s="304" t="n">
        <v>0.985</v>
      </c>
      <c r="AO55" s="304" t="n">
        <v>0.97</v>
      </c>
      <c r="AP55" s="304" t="n">
        <v>0.99</v>
      </c>
      <c r="AQ55" s="0" t="n">
        <v>0.985</v>
      </c>
      <c r="AR55" s="0" t="n">
        <v>0.973993749999999</v>
      </c>
      <c r="AS55" s="0" t="n">
        <v>0.977</v>
      </c>
      <c r="AT55" s="304" t="n">
        <v>0.9775</v>
      </c>
      <c r="AU55" s="0" t="n">
        <v>0.973993749999999</v>
      </c>
      <c r="AV55" s="0" t="n">
        <v>0.985</v>
      </c>
      <c r="AW55" s="0" t="n">
        <v>0.985</v>
      </c>
      <c r="AX55" s="0" t="n">
        <v>0.985</v>
      </c>
      <c r="AY55" s="0" t="n">
        <v>0.973993749999999</v>
      </c>
      <c r="AZ55" s="0" t="n">
        <v>0.973993749999999</v>
      </c>
      <c r="BA55" s="0" t="n">
        <v>0.985</v>
      </c>
      <c r="BB55" s="0" t="n">
        <v>0.64</v>
      </c>
      <c r="BC55" s="0" t="n">
        <f aca="false">BC54</f>
        <v>1</v>
      </c>
      <c r="BE55" s="0" t="n">
        <v>1.0781126</v>
      </c>
      <c r="BF55" s="0" t="n">
        <v>1.099</v>
      </c>
      <c r="BG55" s="0" t="n">
        <v>1.0827</v>
      </c>
      <c r="BH55" s="0" t="n">
        <v>1.0098</v>
      </c>
      <c r="BI55" s="0" t="n">
        <v>1</v>
      </c>
      <c r="BJ55" s="0" t="n">
        <v>2.0238</v>
      </c>
      <c r="BK55" s="0" t="n">
        <v>2.25512633333333</v>
      </c>
      <c r="BL55" s="0" t="n">
        <v>1.05355</v>
      </c>
      <c r="BM55" s="0" t="n">
        <v>1.2885</v>
      </c>
      <c r="BN55" s="0" t="n">
        <v>2.001</v>
      </c>
      <c r="BO55" s="0" t="n">
        <v>1.489505</v>
      </c>
      <c r="BP55" s="0" t="n">
        <v>1.489505</v>
      </c>
      <c r="BQ55" s="0" t="n">
        <v>1.247205</v>
      </c>
      <c r="BR55" s="0" t="n">
        <v>1.06133</v>
      </c>
      <c r="BS55" s="0" t="n">
        <v>1.405805</v>
      </c>
      <c r="BT55" s="309"/>
      <c r="BU55" s="0" t="n">
        <v>1.094375</v>
      </c>
      <c r="BV55" s="309"/>
      <c r="BW55" s="309"/>
      <c r="BX55" s="309"/>
      <c r="BY55" s="309"/>
      <c r="BZ55" s="309"/>
      <c r="CA55" s="309"/>
      <c r="CB55" s="309"/>
      <c r="CC55" s="0" t="n">
        <v>0.865</v>
      </c>
      <c r="CD55" s="0" t="n">
        <v>0.89</v>
      </c>
      <c r="CE55" s="0" t="n">
        <v>0.91</v>
      </c>
      <c r="CF55" s="0" t="n">
        <v>0.935</v>
      </c>
      <c r="CG55" s="0" t="n">
        <v>0.99895</v>
      </c>
      <c r="CH55" s="0" t="n">
        <v>0.54</v>
      </c>
      <c r="CI55" s="0" t="n">
        <v>0.45</v>
      </c>
      <c r="CJ55" s="0" t="n">
        <v>0.875</v>
      </c>
      <c r="CK55" s="0" t="n">
        <v>0.805</v>
      </c>
      <c r="CL55" s="0" t="n">
        <v>0.515</v>
      </c>
      <c r="CM55" s="0" t="n">
        <v>0.785</v>
      </c>
      <c r="CN55" s="0" t="n">
        <v>0.8175</v>
      </c>
      <c r="CO55" s="0" t="n">
        <v>0.8</v>
      </c>
      <c r="CP55" s="0" t="n">
        <v>0.9</v>
      </c>
      <c r="CQ55" s="0" t="n">
        <v>0.83</v>
      </c>
      <c r="CR55" s="0" t="n">
        <v>0.89</v>
      </c>
      <c r="CS55" s="0" t="n">
        <v>0.985</v>
      </c>
      <c r="CT55" s="0" t="n">
        <v>0.97</v>
      </c>
      <c r="CU55" s="0" t="n">
        <v>0.99</v>
      </c>
      <c r="CV55" s="0" t="n">
        <v>0.9775</v>
      </c>
      <c r="DA55" s="309" t="n">
        <v>0.000285</v>
      </c>
      <c r="DB55" s="309" t="n">
        <v>0.0002</v>
      </c>
      <c r="DC55" s="309" t="n">
        <v>0</v>
      </c>
      <c r="DD55" s="309" t="n">
        <v>0.0001</v>
      </c>
      <c r="DE55" s="309" t="n">
        <v>0</v>
      </c>
      <c r="DF55" s="309" t="n">
        <v>0.0036</v>
      </c>
      <c r="DG55" s="309" t="n">
        <v>0.00047</v>
      </c>
      <c r="DH55" s="309" t="n">
        <v>0.0007</v>
      </c>
      <c r="DI55" s="309" t="n">
        <v>0</v>
      </c>
      <c r="DJ55" s="309" t="n">
        <v>0</v>
      </c>
      <c r="DK55" s="309" t="n">
        <v>0.0005</v>
      </c>
      <c r="DL55" s="309" t="n">
        <v>0.0005</v>
      </c>
      <c r="DM55" s="309" t="n">
        <v>0.0003</v>
      </c>
      <c r="DN55" s="309" t="n">
        <v>0.000275</v>
      </c>
      <c r="DO55" s="309" t="n">
        <v>0.000400000000000006</v>
      </c>
      <c r="DQ55" s="309" t="n">
        <v>6.5E-005</v>
      </c>
    </row>
    <row r="56" customFormat="false" ht="12.75" hidden="false" customHeight="false" outlineLevel="0" collapsed="false">
      <c r="A56" s="306" t="n">
        <v>38078</v>
      </c>
      <c r="B56" s="0" t="n">
        <v>0.965165852000003</v>
      </c>
      <c r="C56" s="0" t="n">
        <v>0.988</v>
      </c>
      <c r="D56" s="0" t="n">
        <v>0.985</v>
      </c>
      <c r="E56" s="0" t="n">
        <v>0.985</v>
      </c>
      <c r="F56" s="0" t="n">
        <v>0.977</v>
      </c>
      <c r="G56" s="0" t="n">
        <v>0.973152000000001</v>
      </c>
      <c r="H56" s="0" t="n">
        <v>0.94735046</v>
      </c>
      <c r="I56" s="0" t="n">
        <v>0.985723749999998</v>
      </c>
      <c r="J56" s="0" t="n">
        <v>0.985</v>
      </c>
      <c r="K56" s="0" t="n">
        <v>0.985</v>
      </c>
      <c r="L56" s="0" t="n">
        <v>0.9875</v>
      </c>
      <c r="M56" s="0" t="n">
        <v>0.9875</v>
      </c>
      <c r="N56" s="0" t="n">
        <v>0.98</v>
      </c>
      <c r="O56" s="0" t="n">
        <v>0.958629315000001</v>
      </c>
      <c r="P56" s="0" t="n">
        <v>0.98</v>
      </c>
      <c r="Q56" s="0" t="n">
        <v>0.9875</v>
      </c>
      <c r="R56" s="0" t="n">
        <v>0.9875</v>
      </c>
      <c r="S56" s="0" t="n">
        <v>0.9875</v>
      </c>
      <c r="T56" s="0" t="n">
        <v>0.98</v>
      </c>
      <c r="U56" s="0" t="n">
        <v>0.98</v>
      </c>
      <c r="V56" s="0" t="n">
        <v>0.98</v>
      </c>
      <c r="W56" s="0" t="n">
        <v>0.98</v>
      </c>
      <c r="X56" s="0" t="n">
        <v>0.958629315000001</v>
      </c>
      <c r="Y56" s="0" t="n">
        <v>0.958629315000001</v>
      </c>
      <c r="Z56" s="0" t="n">
        <v>0.958629315000001</v>
      </c>
      <c r="AA56" s="0" t="n">
        <v>0.958629315000001</v>
      </c>
      <c r="AB56" s="0" t="n">
        <v>0.98</v>
      </c>
      <c r="AC56" s="0" t="n">
        <v>0.98</v>
      </c>
      <c r="AD56" s="0" t="n">
        <v>0.958629315000001</v>
      </c>
      <c r="AE56" s="0" t="n">
        <v>0.958629315000001</v>
      </c>
      <c r="AF56" s="0" t="n">
        <v>0.98</v>
      </c>
      <c r="AG56" s="0" t="n">
        <v>0.99</v>
      </c>
      <c r="AH56" s="0" t="n">
        <v>0.974051599999999</v>
      </c>
      <c r="AI56" s="0" t="n">
        <v>0.974051599999999</v>
      </c>
      <c r="AJ56" s="0" t="n">
        <v>0.98</v>
      </c>
      <c r="AK56" s="0" t="n">
        <v>1</v>
      </c>
      <c r="AL56" s="0" t="n">
        <v>0.985</v>
      </c>
      <c r="AM56" s="0" t="n">
        <v>0.985</v>
      </c>
      <c r="AN56" s="304" t="n">
        <v>0.985</v>
      </c>
      <c r="AO56" s="304" t="n">
        <v>0.99</v>
      </c>
      <c r="AP56" s="304" t="n">
        <v>0.99</v>
      </c>
      <c r="AQ56" s="0" t="n">
        <v>0.985</v>
      </c>
      <c r="AR56" s="0" t="n">
        <v>0.974051599999999</v>
      </c>
      <c r="AS56" s="0" t="n">
        <v>0.977</v>
      </c>
      <c r="AT56" s="304" t="n">
        <v>0.9775</v>
      </c>
      <c r="AU56" s="0" t="n">
        <v>0.974051599999999</v>
      </c>
      <c r="AV56" s="0" t="n">
        <v>0.985</v>
      </c>
      <c r="AW56" s="0" t="n">
        <v>0.985</v>
      </c>
      <c r="AX56" s="0" t="n">
        <v>0.985</v>
      </c>
      <c r="AY56" s="0" t="n">
        <v>0.974051599999999</v>
      </c>
      <c r="AZ56" s="0" t="n">
        <v>0.974051599999999</v>
      </c>
      <c r="BA56" s="0" t="n">
        <v>0.985</v>
      </c>
      <c r="BB56" s="0" t="n">
        <v>0.64</v>
      </c>
      <c r="BC56" s="0" t="n">
        <f aca="false">BC55</f>
        <v>1</v>
      </c>
      <c r="BE56" s="0" t="n">
        <v>1.0783976</v>
      </c>
      <c r="BF56" s="0" t="n">
        <v>1.0992</v>
      </c>
      <c r="BG56" s="0" t="n">
        <v>1.0827</v>
      </c>
      <c r="BH56" s="0" t="n">
        <v>1.0099</v>
      </c>
      <c r="BI56" s="0" t="n">
        <v>1</v>
      </c>
      <c r="BJ56" s="0" t="n">
        <v>2.0274</v>
      </c>
      <c r="BK56" s="0" t="n">
        <v>2.25559633333333</v>
      </c>
      <c r="BL56" s="0" t="n">
        <v>1.05425</v>
      </c>
      <c r="BM56" s="0" t="n">
        <v>1.2885</v>
      </c>
      <c r="BN56" s="0" t="n">
        <v>2.001</v>
      </c>
      <c r="BO56" s="0" t="n">
        <v>1.490005</v>
      </c>
      <c r="BP56" s="0" t="n">
        <v>1.490005</v>
      </c>
      <c r="BQ56" s="0" t="n">
        <v>1.247505</v>
      </c>
      <c r="BR56" s="0" t="n">
        <v>1.061605</v>
      </c>
      <c r="BS56" s="0" t="n">
        <v>1.406205</v>
      </c>
      <c r="BT56" s="309"/>
      <c r="BU56" s="0" t="n">
        <v>1.09444</v>
      </c>
      <c r="BV56" s="309"/>
      <c r="BW56" s="309"/>
      <c r="BX56" s="309"/>
      <c r="BY56" s="309"/>
      <c r="BZ56" s="309"/>
      <c r="CA56" s="309"/>
      <c r="CB56" s="309"/>
      <c r="CC56" s="0" t="n">
        <v>0.895</v>
      </c>
      <c r="CD56" s="0" t="n">
        <v>0.9</v>
      </c>
      <c r="CE56" s="0" t="n">
        <v>0.91</v>
      </c>
      <c r="CF56" s="0" t="n">
        <v>0.96</v>
      </c>
      <c r="CG56" s="0" t="n">
        <v>0.99895</v>
      </c>
      <c r="CH56" s="0" t="n">
        <v>0.48</v>
      </c>
      <c r="CI56" s="0" t="n">
        <v>0.42</v>
      </c>
      <c r="CJ56" s="0" t="n">
        <v>0.935</v>
      </c>
      <c r="CK56" s="0" t="n">
        <v>0.795</v>
      </c>
      <c r="CL56" s="0" t="n">
        <v>0.575</v>
      </c>
      <c r="CM56" s="0" t="n">
        <v>0.895</v>
      </c>
      <c r="CN56" s="0" t="n">
        <v>0.9275</v>
      </c>
      <c r="CO56" s="0" t="n">
        <v>0.85</v>
      </c>
      <c r="CP56" s="0" t="n">
        <v>0.903</v>
      </c>
      <c r="CQ56" s="0" t="n">
        <v>0.92</v>
      </c>
      <c r="CR56" s="0" t="n">
        <v>0.89</v>
      </c>
      <c r="CS56" s="0" t="n">
        <v>0.985</v>
      </c>
      <c r="CT56" s="0" t="n">
        <v>0.99</v>
      </c>
      <c r="CU56" s="0" t="n">
        <v>0.99</v>
      </c>
      <c r="CV56" s="0" t="n">
        <v>0.9775</v>
      </c>
      <c r="DA56" s="309" t="n">
        <v>0.000285</v>
      </c>
      <c r="DB56" s="309" t="n">
        <v>0.0002</v>
      </c>
      <c r="DC56" s="309" t="n">
        <v>0</v>
      </c>
      <c r="DD56" s="309" t="n">
        <v>0.0001</v>
      </c>
      <c r="DE56" s="309" t="n">
        <v>0</v>
      </c>
      <c r="DF56" s="309" t="n">
        <v>0.0036</v>
      </c>
      <c r="DG56" s="309" t="n">
        <v>0.00047</v>
      </c>
      <c r="DH56" s="309" t="n">
        <v>0.0007</v>
      </c>
      <c r="DI56" s="309" t="n">
        <v>0</v>
      </c>
      <c r="DJ56" s="309" t="n">
        <v>0</v>
      </c>
      <c r="DK56" s="309" t="n">
        <v>0.0005</v>
      </c>
      <c r="DL56" s="309" t="n">
        <v>0.0005</v>
      </c>
      <c r="DM56" s="309" t="n">
        <v>0.0003</v>
      </c>
      <c r="DN56" s="309" t="n">
        <v>0.000275</v>
      </c>
      <c r="DO56" s="309" t="n">
        <v>0.000400000000000006</v>
      </c>
      <c r="DQ56" s="309" t="n">
        <v>6.5E-005</v>
      </c>
    </row>
    <row r="57" customFormat="false" ht="12.75" hidden="false" customHeight="false" outlineLevel="0" collapsed="false">
      <c r="A57" s="306" t="n">
        <v>38108</v>
      </c>
      <c r="B57" s="0" t="n">
        <v>0.988</v>
      </c>
      <c r="C57" s="0" t="n">
        <v>0.988</v>
      </c>
      <c r="D57" s="0" t="n">
        <v>0.985</v>
      </c>
      <c r="E57" s="0" t="n">
        <v>0.985</v>
      </c>
      <c r="F57" s="0" t="n">
        <v>0.977</v>
      </c>
      <c r="G57" s="0" t="n">
        <v>0.690540000000001</v>
      </c>
      <c r="H57" s="0" t="n">
        <v>0.94754786</v>
      </c>
      <c r="I57" s="0" t="n">
        <v>0.986378249999998</v>
      </c>
      <c r="J57" s="0" t="n">
        <v>0.8955075</v>
      </c>
      <c r="K57" s="0" t="n">
        <v>0.985</v>
      </c>
      <c r="L57" s="0" t="n">
        <v>0.9875</v>
      </c>
      <c r="M57" s="0" t="n">
        <v>0.9875</v>
      </c>
      <c r="N57" s="0" t="n">
        <v>0.98</v>
      </c>
      <c r="O57" s="0" t="n">
        <v>0.955692000000001</v>
      </c>
      <c r="P57" s="0" t="n">
        <v>0.98</v>
      </c>
      <c r="Q57" s="0" t="n">
        <v>0.9875</v>
      </c>
      <c r="R57" s="0" t="n">
        <v>0.9875</v>
      </c>
      <c r="S57" s="0" t="n">
        <v>0.9875</v>
      </c>
      <c r="T57" s="0" t="n">
        <v>0.98</v>
      </c>
      <c r="U57" s="0" t="n">
        <v>0.98</v>
      </c>
      <c r="V57" s="0" t="n">
        <v>0.98</v>
      </c>
      <c r="W57" s="0" t="n">
        <v>0.98</v>
      </c>
      <c r="X57" s="0" t="n">
        <v>0.955692000000001</v>
      </c>
      <c r="Y57" s="0" t="n">
        <v>0.955692000000001</v>
      </c>
      <c r="Z57" s="0" t="n">
        <v>0.955692000000001</v>
      </c>
      <c r="AA57" s="0" t="n">
        <v>0.955692000000001</v>
      </c>
      <c r="AB57" s="0" t="n">
        <v>0.98</v>
      </c>
      <c r="AC57" s="0" t="n">
        <v>0.98</v>
      </c>
      <c r="AD57" s="0" t="n">
        <v>0.955692000000001</v>
      </c>
      <c r="AE57" s="0" t="n">
        <v>0.955692000000001</v>
      </c>
      <c r="AF57" s="0" t="n">
        <v>0.98</v>
      </c>
      <c r="AG57" s="0" t="n">
        <v>0.99</v>
      </c>
      <c r="AH57" s="0" t="n">
        <v>0.974109449999999</v>
      </c>
      <c r="AI57" s="0" t="n">
        <v>0.974109449999999</v>
      </c>
      <c r="AJ57" s="0" t="n">
        <v>0.98</v>
      </c>
      <c r="AK57" s="0" t="n">
        <v>1</v>
      </c>
      <c r="AL57" s="0" t="n">
        <v>0.985</v>
      </c>
      <c r="AM57" s="0" t="n">
        <v>0.985</v>
      </c>
      <c r="AN57" s="304" t="n">
        <v>0.985</v>
      </c>
      <c r="AO57" s="304" t="n">
        <v>0.99</v>
      </c>
      <c r="AP57" s="304" t="n">
        <v>0.99</v>
      </c>
      <c r="AQ57" s="0" t="n">
        <v>0.985</v>
      </c>
      <c r="AR57" s="0" t="n">
        <v>0.974109449999999</v>
      </c>
      <c r="AS57" s="0" t="n">
        <v>0.977</v>
      </c>
      <c r="AT57" s="304" t="n">
        <v>0.9775</v>
      </c>
      <c r="AU57" s="0" t="n">
        <v>0.974109449999999</v>
      </c>
      <c r="AV57" s="0" t="n">
        <v>0.985</v>
      </c>
      <c r="AW57" s="0" t="n">
        <v>0.985</v>
      </c>
      <c r="AX57" s="0" t="n">
        <v>0.985</v>
      </c>
      <c r="AY57" s="0" t="n">
        <v>0.974109449999999</v>
      </c>
      <c r="AZ57" s="0" t="n">
        <v>0.974109449999999</v>
      </c>
      <c r="BA57" s="0" t="n">
        <v>0.985</v>
      </c>
      <c r="BB57" s="0" t="n">
        <v>0.64</v>
      </c>
      <c r="BC57" s="0" t="n">
        <f aca="false">BC56</f>
        <v>1</v>
      </c>
      <c r="BE57" s="0" t="n">
        <v>1.0786826</v>
      </c>
      <c r="BF57" s="0" t="n">
        <v>1.0994</v>
      </c>
      <c r="BG57" s="0" t="n">
        <v>1.0827</v>
      </c>
      <c r="BH57" s="0" t="n">
        <v>1.01</v>
      </c>
      <c r="BI57" s="0" t="n">
        <v>1</v>
      </c>
      <c r="BJ57" s="0" t="n">
        <v>2.031</v>
      </c>
      <c r="BK57" s="0" t="n">
        <v>2.25606633333333</v>
      </c>
      <c r="BL57" s="0" t="n">
        <v>1.05495</v>
      </c>
      <c r="BM57" s="0" t="n">
        <v>1.2885</v>
      </c>
      <c r="BN57" s="0" t="n">
        <v>2.001</v>
      </c>
      <c r="BO57" s="0" t="n">
        <v>1.490505</v>
      </c>
      <c r="BP57" s="0" t="n">
        <v>1.490505</v>
      </c>
      <c r="BQ57" s="0" t="n">
        <v>1.247805</v>
      </c>
      <c r="BR57" s="0" t="n">
        <v>1.06188</v>
      </c>
      <c r="BS57" s="0" t="n">
        <v>1.406605</v>
      </c>
      <c r="BT57" s="309"/>
      <c r="BU57" s="0" t="n">
        <v>1.094505</v>
      </c>
      <c r="BV57" s="309"/>
      <c r="BW57" s="309"/>
      <c r="BX57" s="309"/>
      <c r="BY57" s="309"/>
      <c r="BZ57" s="309"/>
      <c r="CA57" s="309"/>
      <c r="CB57" s="309"/>
      <c r="CC57" s="0" t="n">
        <v>0.965</v>
      </c>
      <c r="CD57" s="0" t="n">
        <v>0.91</v>
      </c>
      <c r="CE57" s="0" t="n">
        <v>0.91</v>
      </c>
      <c r="CF57" s="0" t="n">
        <v>0.97</v>
      </c>
      <c r="CG57" s="0" t="n">
        <v>0.99895</v>
      </c>
      <c r="CH57" s="0" t="n">
        <v>0.34</v>
      </c>
      <c r="CI57" s="0" t="n">
        <v>0.42</v>
      </c>
      <c r="CJ57" s="0" t="n">
        <v>0.935</v>
      </c>
      <c r="CK57" s="0" t="n">
        <v>0.695</v>
      </c>
      <c r="CL57" s="0" t="n">
        <v>0.625</v>
      </c>
      <c r="CM57" s="0" t="n">
        <v>0.9175</v>
      </c>
      <c r="CN57" s="0" t="n">
        <v>0.95</v>
      </c>
      <c r="CO57" s="0" t="n">
        <v>0.88</v>
      </c>
      <c r="CP57" s="0" t="n">
        <v>0.9</v>
      </c>
      <c r="CQ57" s="0" t="n">
        <v>0.935</v>
      </c>
      <c r="CR57" s="0" t="n">
        <v>0.89</v>
      </c>
      <c r="CS57" s="0" t="n">
        <v>0.985</v>
      </c>
      <c r="CT57" s="0" t="n">
        <v>0.99</v>
      </c>
      <c r="CU57" s="0" t="n">
        <v>0.99</v>
      </c>
      <c r="CV57" s="0" t="n">
        <v>0.9775</v>
      </c>
      <c r="DA57" s="309" t="n">
        <v>0.000285</v>
      </c>
      <c r="DB57" s="309" t="n">
        <v>0.0002</v>
      </c>
      <c r="DC57" s="309" t="n">
        <v>0</v>
      </c>
      <c r="DD57" s="309" t="n">
        <v>0.0001</v>
      </c>
      <c r="DE57" s="309" t="n">
        <v>0</v>
      </c>
      <c r="DF57" s="309" t="n">
        <v>0.0036</v>
      </c>
      <c r="DG57" s="309" t="n">
        <v>0.00047</v>
      </c>
      <c r="DH57" s="309" t="n">
        <v>0.0007</v>
      </c>
      <c r="DI57" s="309" t="n">
        <v>0</v>
      </c>
      <c r="DJ57" s="309" t="n">
        <v>0</v>
      </c>
      <c r="DK57" s="309" t="n">
        <v>0.0005</v>
      </c>
      <c r="DL57" s="309" t="n">
        <v>0.0005</v>
      </c>
      <c r="DM57" s="309" t="n">
        <v>0.0003</v>
      </c>
      <c r="DN57" s="309" t="n">
        <v>0.000275</v>
      </c>
      <c r="DO57" s="309" t="n">
        <v>0.000400000000000006</v>
      </c>
      <c r="DQ57" s="309" t="n">
        <v>6.5E-005</v>
      </c>
    </row>
    <row r="58" customFormat="false" ht="12.75" hidden="false" customHeight="false" outlineLevel="0" collapsed="false">
      <c r="A58" s="306" t="n">
        <v>38139</v>
      </c>
      <c r="B58" s="0" t="n">
        <v>0.988</v>
      </c>
      <c r="C58" s="0" t="n">
        <v>0.988</v>
      </c>
      <c r="D58" s="0" t="n">
        <v>0.985</v>
      </c>
      <c r="E58" s="0" t="n">
        <v>0.985</v>
      </c>
      <c r="F58" s="0" t="n">
        <v>0.977</v>
      </c>
      <c r="G58" s="0" t="n">
        <v>0.691764000000001</v>
      </c>
      <c r="H58" s="0" t="n">
        <v>0.9875</v>
      </c>
      <c r="I58" s="0" t="n">
        <v>0.987032749999998</v>
      </c>
      <c r="J58" s="0" t="n">
        <v>0.7795425</v>
      </c>
      <c r="K58" s="0" t="n">
        <v>0.985</v>
      </c>
      <c r="L58" s="0" t="n">
        <v>0.9875</v>
      </c>
      <c r="M58" s="0" t="n">
        <v>0.9875</v>
      </c>
      <c r="N58" s="0" t="n">
        <v>0.98</v>
      </c>
      <c r="O58" s="0" t="n">
        <v>0.958594887500001</v>
      </c>
      <c r="P58" s="0" t="n">
        <v>0.98</v>
      </c>
      <c r="Q58" s="0" t="n">
        <v>0.9875</v>
      </c>
      <c r="R58" s="0" t="n">
        <v>0.9875</v>
      </c>
      <c r="S58" s="0" t="n">
        <v>0.9875</v>
      </c>
      <c r="T58" s="0" t="n">
        <v>0.98</v>
      </c>
      <c r="U58" s="0" t="n">
        <v>0.98</v>
      </c>
      <c r="V58" s="0" t="n">
        <v>0.98</v>
      </c>
      <c r="W58" s="0" t="n">
        <v>0.98</v>
      </c>
      <c r="X58" s="0" t="n">
        <v>0.958594887500001</v>
      </c>
      <c r="Y58" s="0" t="n">
        <v>0.958594887500001</v>
      </c>
      <c r="Z58" s="0" t="n">
        <v>0.958594887500001</v>
      </c>
      <c r="AA58" s="0" t="n">
        <v>0.958594887500001</v>
      </c>
      <c r="AB58" s="0" t="n">
        <v>0.98</v>
      </c>
      <c r="AC58" s="0" t="n">
        <v>0.98</v>
      </c>
      <c r="AD58" s="0" t="n">
        <v>0.958594887500001</v>
      </c>
      <c r="AE58" s="0" t="n">
        <v>0.958594887500001</v>
      </c>
      <c r="AF58" s="0" t="n">
        <v>0.98</v>
      </c>
      <c r="AG58" s="0" t="n">
        <v>0.99</v>
      </c>
      <c r="AH58" s="0" t="n">
        <v>0.974167299999999</v>
      </c>
      <c r="AI58" s="0" t="n">
        <v>0.974167299999999</v>
      </c>
      <c r="AJ58" s="0" t="n">
        <v>0.98</v>
      </c>
      <c r="AK58" s="0" t="n">
        <v>1</v>
      </c>
      <c r="AL58" s="0" t="n">
        <v>0.985</v>
      </c>
      <c r="AM58" s="0" t="n">
        <v>0.985</v>
      </c>
      <c r="AN58" s="304" t="n">
        <v>0.985</v>
      </c>
      <c r="AO58" s="304" t="n">
        <v>0.99</v>
      </c>
      <c r="AP58" s="304" t="n">
        <v>0.99</v>
      </c>
      <c r="AQ58" s="0" t="n">
        <v>0.985</v>
      </c>
      <c r="AR58" s="0" t="n">
        <v>0.974167299999999</v>
      </c>
      <c r="AS58" s="0" t="n">
        <v>0.977</v>
      </c>
      <c r="AT58" s="304" t="n">
        <v>0.9775</v>
      </c>
      <c r="AU58" s="0" t="n">
        <v>0.974167299999999</v>
      </c>
      <c r="AV58" s="0" t="n">
        <v>0.985</v>
      </c>
      <c r="AW58" s="0" t="n">
        <v>0.985</v>
      </c>
      <c r="AX58" s="0" t="n">
        <v>0.985</v>
      </c>
      <c r="AY58" s="0" t="n">
        <v>0.974167299999999</v>
      </c>
      <c r="AZ58" s="0" t="n">
        <v>0.974167299999999</v>
      </c>
      <c r="BA58" s="0" t="n">
        <v>0.985</v>
      </c>
      <c r="BB58" s="0" t="n">
        <v>0.64</v>
      </c>
      <c r="BC58" s="0" t="n">
        <f aca="false">BC57</f>
        <v>1</v>
      </c>
      <c r="BE58" s="0" t="n">
        <v>1.0789676</v>
      </c>
      <c r="BF58" s="0" t="n">
        <v>1.0996</v>
      </c>
      <c r="BG58" s="0" t="n">
        <v>1.0827</v>
      </c>
      <c r="BH58" s="0" t="n">
        <v>1.0101</v>
      </c>
      <c r="BI58" s="0" t="n">
        <v>1</v>
      </c>
      <c r="BJ58" s="0" t="n">
        <v>2.0346</v>
      </c>
      <c r="BK58" s="0" t="n">
        <v>2.25653633333333</v>
      </c>
      <c r="BL58" s="0" t="n">
        <v>1.05565</v>
      </c>
      <c r="BM58" s="0" t="n">
        <v>1.2885</v>
      </c>
      <c r="BN58" s="0" t="n">
        <v>2.001</v>
      </c>
      <c r="BO58" s="0" t="n">
        <v>1.491005</v>
      </c>
      <c r="BP58" s="0" t="n">
        <v>1.491005</v>
      </c>
      <c r="BQ58" s="0" t="n">
        <v>1.248105</v>
      </c>
      <c r="BR58" s="0" t="n">
        <v>1.062155</v>
      </c>
      <c r="BS58" s="0" t="n">
        <v>1.407005</v>
      </c>
      <c r="BT58" s="309"/>
      <c r="BU58" s="0" t="n">
        <v>1.09457</v>
      </c>
      <c r="BV58" s="309"/>
      <c r="BW58" s="309"/>
      <c r="BX58" s="309"/>
      <c r="BY58" s="309"/>
      <c r="BZ58" s="309"/>
      <c r="CA58" s="309"/>
      <c r="CB58" s="309"/>
      <c r="CC58" s="0" t="n">
        <v>0.965</v>
      </c>
      <c r="CD58" s="0" t="n">
        <v>0.91</v>
      </c>
      <c r="CE58" s="0" t="n">
        <v>0.91</v>
      </c>
      <c r="CF58" s="0" t="n">
        <v>0.98</v>
      </c>
      <c r="CG58" s="0" t="n">
        <v>0.99895</v>
      </c>
      <c r="CH58" s="0" t="n">
        <v>0.34</v>
      </c>
      <c r="CI58" s="0" t="n">
        <v>0.47</v>
      </c>
      <c r="CJ58" s="0" t="n">
        <v>0.935</v>
      </c>
      <c r="CK58" s="0" t="n">
        <v>0.605</v>
      </c>
      <c r="CL58" s="0" t="n">
        <v>0.725</v>
      </c>
      <c r="CM58" s="0" t="n">
        <v>0.8825</v>
      </c>
      <c r="CN58" s="0" t="n">
        <v>0.915</v>
      </c>
      <c r="CO58" s="0" t="n">
        <v>0.88</v>
      </c>
      <c r="CP58" s="0" t="n">
        <v>0.9025</v>
      </c>
      <c r="CQ58" s="0" t="n">
        <v>0.915</v>
      </c>
      <c r="CR58" s="0" t="n">
        <v>0.89</v>
      </c>
      <c r="CS58" s="0" t="n">
        <v>0.985</v>
      </c>
      <c r="CT58" s="0" t="n">
        <v>0.99</v>
      </c>
      <c r="CU58" s="0" t="n">
        <v>0.99</v>
      </c>
      <c r="CV58" s="0" t="n">
        <v>0.9775</v>
      </c>
      <c r="DA58" s="309" t="n">
        <v>0.000285</v>
      </c>
      <c r="DB58" s="309" t="n">
        <v>0.0002</v>
      </c>
      <c r="DC58" s="309" t="n">
        <v>0</v>
      </c>
      <c r="DD58" s="309" t="n">
        <v>0.0001</v>
      </c>
      <c r="DE58" s="309" t="n">
        <v>0</v>
      </c>
      <c r="DF58" s="309" t="n">
        <v>0.0036</v>
      </c>
      <c r="DG58" s="309" t="n">
        <v>0.00047</v>
      </c>
      <c r="DH58" s="309" t="n">
        <v>0.0007</v>
      </c>
      <c r="DI58" s="309" t="n">
        <v>0</v>
      </c>
      <c r="DJ58" s="309" t="n">
        <v>0</v>
      </c>
      <c r="DK58" s="309" t="n">
        <v>0.0005</v>
      </c>
      <c r="DL58" s="309" t="n">
        <v>0.0005</v>
      </c>
      <c r="DM58" s="309" t="n">
        <v>0.0003</v>
      </c>
      <c r="DN58" s="309" t="n">
        <v>0.000275</v>
      </c>
      <c r="DO58" s="309" t="n">
        <v>0.000400000000000006</v>
      </c>
      <c r="DQ58" s="309" t="n">
        <v>6.5E-005</v>
      </c>
    </row>
    <row r="59" customFormat="false" ht="12.75" hidden="false" customHeight="false" outlineLevel="0" collapsed="false">
      <c r="A59" s="306" t="n">
        <v>38169</v>
      </c>
      <c r="B59" s="0" t="n">
        <v>0.988</v>
      </c>
      <c r="C59" s="0" t="n">
        <v>0.988</v>
      </c>
      <c r="D59" s="0" t="n">
        <v>0.985</v>
      </c>
      <c r="E59" s="0" t="n">
        <v>0.985</v>
      </c>
      <c r="F59" s="0" t="n">
        <v>0.977</v>
      </c>
      <c r="G59" s="0" t="n">
        <v>0.835662000000001</v>
      </c>
      <c r="H59" s="0" t="n">
        <v>0.9875</v>
      </c>
      <c r="I59" s="0" t="n">
        <v>0.9875</v>
      </c>
      <c r="J59" s="0" t="n">
        <v>0.8053125</v>
      </c>
      <c r="K59" s="0" t="n">
        <v>0.985</v>
      </c>
      <c r="L59" s="0" t="n">
        <v>0.9875</v>
      </c>
      <c r="M59" s="0" t="n">
        <v>0.9875</v>
      </c>
      <c r="N59" s="0" t="n">
        <v>0.98</v>
      </c>
      <c r="O59" s="0" t="n">
        <v>0.964155225000001</v>
      </c>
      <c r="P59" s="0" t="n">
        <v>0.98</v>
      </c>
      <c r="Q59" s="0" t="n">
        <v>0.9875</v>
      </c>
      <c r="R59" s="0" t="n">
        <v>0.9875</v>
      </c>
      <c r="S59" s="0" t="n">
        <v>0.9875</v>
      </c>
      <c r="T59" s="0" t="n">
        <v>0.98</v>
      </c>
      <c r="U59" s="0" t="n">
        <v>0.98</v>
      </c>
      <c r="V59" s="0" t="n">
        <v>0.98</v>
      </c>
      <c r="W59" s="0" t="n">
        <v>0.98</v>
      </c>
      <c r="X59" s="0" t="n">
        <v>0.964155225000001</v>
      </c>
      <c r="Y59" s="0" t="n">
        <v>0.964155225000001</v>
      </c>
      <c r="Z59" s="0" t="n">
        <v>0.964155225000001</v>
      </c>
      <c r="AA59" s="0" t="n">
        <v>0.964155225000001</v>
      </c>
      <c r="AB59" s="0" t="n">
        <v>0.98</v>
      </c>
      <c r="AC59" s="0" t="n">
        <v>0.98</v>
      </c>
      <c r="AD59" s="0" t="n">
        <v>0.964155225000001</v>
      </c>
      <c r="AE59" s="0" t="n">
        <v>0.964155225000001</v>
      </c>
      <c r="AF59" s="0" t="n">
        <v>0.98</v>
      </c>
      <c r="AG59" s="0" t="n">
        <v>0.99</v>
      </c>
      <c r="AH59" s="0" t="n">
        <v>0.974225149999999</v>
      </c>
      <c r="AI59" s="0" t="n">
        <v>0.974225149999999</v>
      </c>
      <c r="AJ59" s="0" t="n">
        <v>0.98</v>
      </c>
      <c r="AK59" s="0" t="n">
        <v>1</v>
      </c>
      <c r="AL59" s="0" t="n">
        <v>0.985</v>
      </c>
      <c r="AM59" s="0" t="n">
        <v>0.985</v>
      </c>
      <c r="AN59" s="304" t="n">
        <v>0.985</v>
      </c>
      <c r="AO59" s="304" t="n">
        <v>0.99</v>
      </c>
      <c r="AP59" s="304" t="n">
        <v>0.99</v>
      </c>
      <c r="AQ59" s="0" t="n">
        <v>0.985</v>
      </c>
      <c r="AR59" s="0" t="n">
        <v>0.974225149999999</v>
      </c>
      <c r="AS59" s="0" t="n">
        <v>0.977</v>
      </c>
      <c r="AT59" s="304" t="n">
        <v>0.9775</v>
      </c>
      <c r="AU59" s="0" t="n">
        <v>0.974225149999999</v>
      </c>
      <c r="AV59" s="0" t="n">
        <v>0.985</v>
      </c>
      <c r="AW59" s="0" t="n">
        <v>0.985</v>
      </c>
      <c r="AX59" s="0" t="n">
        <v>0.985</v>
      </c>
      <c r="AY59" s="0" t="n">
        <v>0.974225149999999</v>
      </c>
      <c r="AZ59" s="0" t="n">
        <v>0.974225149999999</v>
      </c>
      <c r="BA59" s="0" t="n">
        <v>0.985</v>
      </c>
      <c r="BB59" s="0" t="n">
        <v>0.64</v>
      </c>
      <c r="BC59" s="0" t="n">
        <f aca="false">BC58</f>
        <v>1</v>
      </c>
      <c r="BE59" s="0" t="n">
        <v>1.0792526</v>
      </c>
      <c r="BF59" s="0" t="n">
        <v>1.0998</v>
      </c>
      <c r="BG59" s="0" t="n">
        <v>1.0827</v>
      </c>
      <c r="BH59" s="0" t="n">
        <v>1.0102</v>
      </c>
      <c r="BI59" s="0" t="n">
        <v>1</v>
      </c>
      <c r="BJ59" s="0" t="n">
        <v>2.0382</v>
      </c>
      <c r="BK59" s="0" t="n">
        <v>2.25700633333333</v>
      </c>
      <c r="BL59" s="0" t="n">
        <v>1.05635</v>
      </c>
      <c r="BM59" s="0" t="n">
        <v>1.2885</v>
      </c>
      <c r="BN59" s="0" t="n">
        <v>2.001</v>
      </c>
      <c r="BO59" s="0" t="n">
        <v>1.491505</v>
      </c>
      <c r="BP59" s="0" t="n">
        <v>1.491505</v>
      </c>
      <c r="BQ59" s="0" t="n">
        <v>1.248405</v>
      </c>
      <c r="BR59" s="0" t="n">
        <v>1.06243</v>
      </c>
      <c r="BS59" s="0" t="n">
        <v>1.407405</v>
      </c>
      <c r="BT59" s="309"/>
      <c r="BU59" s="0" t="n">
        <v>1.094635</v>
      </c>
      <c r="BV59" s="309"/>
      <c r="BW59" s="309"/>
      <c r="BX59" s="309"/>
      <c r="BY59" s="309"/>
      <c r="BZ59" s="309"/>
      <c r="CA59" s="309"/>
      <c r="CB59" s="309"/>
      <c r="CC59" s="0" t="n">
        <v>0.975</v>
      </c>
      <c r="CD59" s="0" t="n">
        <v>0.91</v>
      </c>
      <c r="CE59" s="0" t="n">
        <v>0.91</v>
      </c>
      <c r="CF59" s="0" t="n">
        <v>0.97</v>
      </c>
      <c r="CG59" s="0" t="n">
        <v>0.99895</v>
      </c>
      <c r="CH59" s="0" t="n">
        <v>0.41</v>
      </c>
      <c r="CI59" s="0" t="n">
        <v>0.47</v>
      </c>
      <c r="CJ59" s="0" t="n">
        <v>0.935</v>
      </c>
      <c r="CK59" s="0" t="n">
        <v>0.625</v>
      </c>
      <c r="CL59" s="0" t="n">
        <v>0.725</v>
      </c>
      <c r="CM59" s="0" t="n">
        <v>0.8775</v>
      </c>
      <c r="CN59" s="0" t="n">
        <v>0.91</v>
      </c>
      <c r="CO59" s="0" t="n">
        <v>0.89</v>
      </c>
      <c r="CP59" s="0" t="n">
        <v>0.9075</v>
      </c>
      <c r="CQ59" s="0" t="n">
        <v>0.915</v>
      </c>
      <c r="CR59" s="0" t="n">
        <v>0.89</v>
      </c>
      <c r="CS59" s="0" t="n">
        <v>0.985</v>
      </c>
      <c r="CT59" s="0" t="n">
        <v>0.99</v>
      </c>
      <c r="CU59" s="0" t="n">
        <v>0.99</v>
      </c>
      <c r="CV59" s="0" t="n">
        <v>0.9775</v>
      </c>
      <c r="DA59" s="309" t="n">
        <v>0.000285</v>
      </c>
      <c r="DB59" s="309" t="n">
        <v>0.0002</v>
      </c>
      <c r="DC59" s="309" t="n">
        <v>0</v>
      </c>
      <c r="DD59" s="309" t="n">
        <v>0.0001</v>
      </c>
      <c r="DE59" s="309" t="n">
        <v>0</v>
      </c>
      <c r="DF59" s="309" t="n">
        <v>0.0036</v>
      </c>
      <c r="DG59" s="309" t="n">
        <v>0.00047</v>
      </c>
      <c r="DH59" s="309" t="n">
        <v>0.0007</v>
      </c>
      <c r="DI59" s="309" t="n">
        <v>0</v>
      </c>
      <c r="DJ59" s="309" t="n">
        <v>0</v>
      </c>
      <c r="DK59" s="309" t="n">
        <v>0.0005</v>
      </c>
      <c r="DL59" s="309" t="n">
        <v>0.0005</v>
      </c>
      <c r="DM59" s="309" t="n">
        <v>0.0003</v>
      </c>
      <c r="DN59" s="309" t="n">
        <v>0.000275</v>
      </c>
      <c r="DO59" s="309" t="n">
        <v>0.000400000000000006</v>
      </c>
      <c r="DQ59" s="309" t="n">
        <v>6.5E-005</v>
      </c>
    </row>
    <row r="60" customFormat="false" ht="12.75" hidden="false" customHeight="false" outlineLevel="0" collapsed="false">
      <c r="A60" s="306" t="n">
        <v>38200</v>
      </c>
      <c r="B60" s="0" t="n">
        <v>0.988</v>
      </c>
      <c r="C60" s="0" t="n">
        <v>0.988</v>
      </c>
      <c r="D60" s="0" t="n">
        <v>0.985</v>
      </c>
      <c r="E60" s="0" t="n">
        <v>0.985</v>
      </c>
      <c r="F60" s="0" t="n">
        <v>0.977</v>
      </c>
      <c r="G60" s="0" t="n">
        <v>0.877974000000001</v>
      </c>
      <c r="H60" s="0" t="n">
        <v>0.9875</v>
      </c>
      <c r="I60" s="0" t="n">
        <v>0.977771249999998</v>
      </c>
      <c r="J60" s="0" t="n">
        <v>0.9212775</v>
      </c>
      <c r="K60" s="0" t="n">
        <v>0.985</v>
      </c>
      <c r="L60" s="0" t="n">
        <v>0.9875</v>
      </c>
      <c r="M60" s="0" t="n">
        <v>0.9875</v>
      </c>
      <c r="N60" s="0" t="n">
        <v>0.98</v>
      </c>
      <c r="O60" s="0" t="n">
        <v>0.985658887500001</v>
      </c>
      <c r="P60" s="0" t="n">
        <v>0.98</v>
      </c>
      <c r="Q60" s="0" t="n">
        <v>0.9875</v>
      </c>
      <c r="R60" s="0" t="n">
        <v>0.9875</v>
      </c>
      <c r="S60" s="0" t="n">
        <v>0.9875</v>
      </c>
      <c r="T60" s="0" t="n">
        <v>0.98</v>
      </c>
      <c r="U60" s="0" t="n">
        <v>0.98</v>
      </c>
      <c r="V60" s="0" t="n">
        <v>0.98</v>
      </c>
      <c r="W60" s="0" t="n">
        <v>0.98</v>
      </c>
      <c r="X60" s="0" t="n">
        <v>0.985658887500001</v>
      </c>
      <c r="Y60" s="0" t="n">
        <v>0.985658887500001</v>
      </c>
      <c r="Z60" s="0" t="n">
        <v>0.985658887500001</v>
      </c>
      <c r="AA60" s="0" t="n">
        <v>0.985658887500001</v>
      </c>
      <c r="AB60" s="0" t="n">
        <v>0.98</v>
      </c>
      <c r="AC60" s="0" t="n">
        <v>0.98</v>
      </c>
      <c r="AD60" s="0" t="n">
        <v>0.985658887500001</v>
      </c>
      <c r="AE60" s="0" t="n">
        <v>0.985658887500001</v>
      </c>
      <c r="AF60" s="0" t="n">
        <v>0.98</v>
      </c>
      <c r="AG60" s="0" t="n">
        <v>0.99</v>
      </c>
      <c r="AH60" s="0" t="n">
        <v>0.974282999999999</v>
      </c>
      <c r="AI60" s="0" t="n">
        <v>0.974282999999999</v>
      </c>
      <c r="AJ60" s="0" t="n">
        <v>0.98</v>
      </c>
      <c r="AK60" s="0" t="n">
        <v>1</v>
      </c>
      <c r="AL60" s="0" t="n">
        <v>0.985</v>
      </c>
      <c r="AM60" s="0" t="n">
        <v>0.985</v>
      </c>
      <c r="AN60" s="304" t="n">
        <v>0.985</v>
      </c>
      <c r="AO60" s="304" t="n">
        <v>0.99</v>
      </c>
      <c r="AP60" s="304" t="n">
        <v>0.99</v>
      </c>
      <c r="AQ60" s="0" t="n">
        <v>0.985</v>
      </c>
      <c r="AR60" s="0" t="n">
        <v>0.974282999999999</v>
      </c>
      <c r="AS60" s="0" t="n">
        <v>0.977</v>
      </c>
      <c r="AT60" s="304" t="n">
        <v>0.9775</v>
      </c>
      <c r="AU60" s="0" t="n">
        <v>0.974282999999999</v>
      </c>
      <c r="AV60" s="0" t="n">
        <v>0.985</v>
      </c>
      <c r="AW60" s="0" t="n">
        <v>0.985</v>
      </c>
      <c r="AX60" s="0" t="n">
        <v>0.985</v>
      </c>
      <c r="AY60" s="0" t="n">
        <v>0.974282999999999</v>
      </c>
      <c r="AZ60" s="0" t="n">
        <v>0.974282999999999</v>
      </c>
      <c r="BA60" s="0" t="n">
        <v>0.985</v>
      </c>
      <c r="BB60" s="0" t="n">
        <v>0.64</v>
      </c>
      <c r="BC60" s="0" t="n">
        <f aca="false">BC59</f>
        <v>1</v>
      </c>
      <c r="BE60" s="0" t="n">
        <v>1.0795376</v>
      </c>
      <c r="BF60" s="0" t="n">
        <v>1.1</v>
      </c>
      <c r="BG60" s="0" t="n">
        <v>1.0827</v>
      </c>
      <c r="BH60" s="0" t="n">
        <v>1.0103</v>
      </c>
      <c r="BI60" s="0" t="n">
        <v>1</v>
      </c>
      <c r="BJ60" s="0" t="n">
        <v>2.0418</v>
      </c>
      <c r="BK60" s="0" t="n">
        <v>2.25747633333333</v>
      </c>
      <c r="BL60" s="0" t="n">
        <v>1.05705</v>
      </c>
      <c r="BM60" s="0" t="n">
        <v>1.2885</v>
      </c>
      <c r="BN60" s="0" t="n">
        <v>2.001</v>
      </c>
      <c r="BO60" s="0" t="n">
        <v>1.492005</v>
      </c>
      <c r="BP60" s="0" t="n">
        <v>1.492005</v>
      </c>
      <c r="BQ60" s="0" t="n">
        <v>1.248705</v>
      </c>
      <c r="BR60" s="0" t="n">
        <v>1.062705</v>
      </c>
      <c r="BS60" s="0" t="n">
        <v>1.407805</v>
      </c>
      <c r="BT60" s="309"/>
      <c r="BU60" s="0" t="n">
        <v>1.0947</v>
      </c>
      <c r="BV60" s="309"/>
      <c r="BW60" s="309"/>
      <c r="BX60" s="309"/>
      <c r="BY60" s="309"/>
      <c r="BZ60" s="309"/>
      <c r="CA60" s="309"/>
      <c r="CB60" s="309"/>
      <c r="CC60" s="0" t="n">
        <v>0.975</v>
      </c>
      <c r="CD60" s="0" t="n">
        <v>0.91</v>
      </c>
      <c r="CE60" s="0" t="n">
        <v>0.91</v>
      </c>
      <c r="CF60" s="0" t="n">
        <v>0.97</v>
      </c>
      <c r="CG60" s="0" t="n">
        <v>0.99895</v>
      </c>
      <c r="CH60" s="0" t="n">
        <v>0.43</v>
      </c>
      <c r="CI60" s="0" t="n">
        <v>0.52</v>
      </c>
      <c r="CJ60" s="0" t="n">
        <v>0.925</v>
      </c>
      <c r="CK60" s="0" t="n">
        <v>0.715</v>
      </c>
      <c r="CL60" s="0" t="n">
        <v>0.725</v>
      </c>
      <c r="CM60" s="0" t="n">
        <v>0.89</v>
      </c>
      <c r="CN60" s="0" t="n">
        <v>0.9225</v>
      </c>
      <c r="CO60" s="0" t="n">
        <v>0.915</v>
      </c>
      <c r="CP60" s="0" t="n">
        <v>0.9275</v>
      </c>
      <c r="CQ60" s="0" t="n">
        <v>0.915</v>
      </c>
      <c r="CR60" s="0" t="n">
        <v>0.89</v>
      </c>
      <c r="CS60" s="0" t="n">
        <v>0.985</v>
      </c>
      <c r="CT60" s="0" t="n">
        <v>0.99</v>
      </c>
      <c r="CU60" s="0" t="n">
        <v>0.99</v>
      </c>
      <c r="CV60" s="0" t="n">
        <v>0.9775</v>
      </c>
      <c r="DA60" s="309" t="n">
        <v>0.000285</v>
      </c>
      <c r="DB60" s="309" t="n">
        <v>0.0002</v>
      </c>
      <c r="DC60" s="309" t="n">
        <v>0</v>
      </c>
      <c r="DD60" s="309" t="n">
        <v>0.0001</v>
      </c>
      <c r="DE60" s="309" t="n">
        <v>0</v>
      </c>
      <c r="DF60" s="309" t="n">
        <v>0.0036</v>
      </c>
      <c r="DG60" s="309" t="n">
        <v>0.00047</v>
      </c>
      <c r="DH60" s="309" t="n">
        <v>0.0007</v>
      </c>
      <c r="DI60" s="309" t="n">
        <v>0</v>
      </c>
      <c r="DJ60" s="309" t="n">
        <v>0</v>
      </c>
      <c r="DK60" s="309" t="n">
        <v>0.0005</v>
      </c>
      <c r="DL60" s="309" t="n">
        <v>0.0005</v>
      </c>
      <c r="DM60" s="309" t="n">
        <v>0.0003</v>
      </c>
      <c r="DN60" s="309" t="n">
        <v>0.000275</v>
      </c>
      <c r="DO60" s="309" t="n">
        <v>0.000400000000000006</v>
      </c>
      <c r="DQ60" s="309" t="n">
        <v>6.5E-005</v>
      </c>
    </row>
    <row r="61" customFormat="false" ht="12.75" hidden="false" customHeight="false" outlineLevel="0" collapsed="false">
      <c r="A61" s="306" t="n">
        <v>38231</v>
      </c>
      <c r="B61" s="0" t="n">
        <v>0.988</v>
      </c>
      <c r="C61" s="0" t="n">
        <v>0.988</v>
      </c>
      <c r="D61" s="0" t="n">
        <v>0.985</v>
      </c>
      <c r="E61" s="0" t="n">
        <v>0.985</v>
      </c>
      <c r="F61" s="0" t="n">
        <v>0.977</v>
      </c>
      <c r="G61" s="0" t="n">
        <v>0.940884000000001</v>
      </c>
      <c r="H61" s="0" t="n">
        <v>0.9875</v>
      </c>
      <c r="I61" s="0" t="n">
        <v>0.978418749999998</v>
      </c>
      <c r="J61" s="0" t="n">
        <v>0.7408875</v>
      </c>
      <c r="K61" s="0" t="n">
        <v>0.985</v>
      </c>
      <c r="L61" s="0" t="n">
        <v>0.9875</v>
      </c>
      <c r="M61" s="0" t="n">
        <v>0.9875</v>
      </c>
      <c r="N61" s="0" t="n">
        <v>0.98</v>
      </c>
      <c r="O61" s="0" t="n">
        <v>0.977941600000001</v>
      </c>
      <c r="P61" s="0" t="n">
        <v>0.98</v>
      </c>
      <c r="Q61" s="0" t="n">
        <v>0.9875</v>
      </c>
      <c r="R61" s="0" t="n">
        <v>0.9875</v>
      </c>
      <c r="S61" s="0" t="n">
        <v>0.9875</v>
      </c>
      <c r="T61" s="0" t="n">
        <v>0.98</v>
      </c>
      <c r="U61" s="0" t="n">
        <v>0.98</v>
      </c>
      <c r="V61" s="0" t="n">
        <v>0.98</v>
      </c>
      <c r="W61" s="0" t="n">
        <v>0.98</v>
      </c>
      <c r="X61" s="0" t="n">
        <v>0.977941600000001</v>
      </c>
      <c r="Y61" s="0" t="n">
        <v>0.977941600000001</v>
      </c>
      <c r="Z61" s="0" t="n">
        <v>0.977941600000001</v>
      </c>
      <c r="AA61" s="0" t="n">
        <v>0.977941600000001</v>
      </c>
      <c r="AB61" s="0" t="n">
        <v>0.98</v>
      </c>
      <c r="AC61" s="0" t="n">
        <v>0.98</v>
      </c>
      <c r="AD61" s="0" t="n">
        <v>0.977941600000001</v>
      </c>
      <c r="AE61" s="0" t="n">
        <v>0.977941600000001</v>
      </c>
      <c r="AF61" s="0" t="n">
        <v>0.98</v>
      </c>
      <c r="AG61" s="0" t="n">
        <v>0.99</v>
      </c>
      <c r="AH61" s="0" t="n">
        <v>0.974340849999999</v>
      </c>
      <c r="AI61" s="0" t="n">
        <v>0.974340849999999</v>
      </c>
      <c r="AJ61" s="0" t="n">
        <v>0.98</v>
      </c>
      <c r="AK61" s="0" t="n">
        <v>1</v>
      </c>
      <c r="AL61" s="0" t="n">
        <v>0.985</v>
      </c>
      <c r="AM61" s="0" t="n">
        <v>0.985</v>
      </c>
      <c r="AN61" s="304" t="n">
        <v>0.985</v>
      </c>
      <c r="AO61" s="304" t="n">
        <v>0.99</v>
      </c>
      <c r="AP61" s="304" t="n">
        <v>0.99</v>
      </c>
      <c r="AQ61" s="0" t="n">
        <v>0.985</v>
      </c>
      <c r="AR61" s="0" t="n">
        <v>0.974340849999999</v>
      </c>
      <c r="AS61" s="0" t="n">
        <v>0.977</v>
      </c>
      <c r="AT61" s="304" t="n">
        <v>0.9775</v>
      </c>
      <c r="AU61" s="0" t="n">
        <v>0.974340849999999</v>
      </c>
      <c r="AV61" s="0" t="n">
        <v>0.985</v>
      </c>
      <c r="AW61" s="0" t="n">
        <v>0.985</v>
      </c>
      <c r="AX61" s="0" t="n">
        <v>0.985</v>
      </c>
      <c r="AY61" s="0" t="n">
        <v>0.974340849999999</v>
      </c>
      <c r="AZ61" s="0" t="n">
        <v>0.974340849999999</v>
      </c>
      <c r="BA61" s="0" t="n">
        <v>0.985</v>
      </c>
      <c r="BB61" s="0" t="n">
        <v>0.64</v>
      </c>
      <c r="BC61" s="0" t="n">
        <f aca="false">BC60</f>
        <v>1</v>
      </c>
      <c r="BE61" s="0" t="n">
        <v>1.0798226</v>
      </c>
      <c r="BF61" s="0" t="n">
        <v>1.1002</v>
      </c>
      <c r="BG61" s="0" t="n">
        <v>1.0827</v>
      </c>
      <c r="BH61" s="0" t="n">
        <v>1.0104</v>
      </c>
      <c r="BI61" s="0" t="n">
        <v>1</v>
      </c>
      <c r="BJ61" s="0" t="n">
        <v>2.0454</v>
      </c>
      <c r="BK61" s="0" t="n">
        <v>2.25794633333333</v>
      </c>
      <c r="BL61" s="0" t="n">
        <v>1.05775</v>
      </c>
      <c r="BM61" s="0" t="n">
        <v>1.2885</v>
      </c>
      <c r="BN61" s="0" t="n">
        <v>2.001</v>
      </c>
      <c r="BO61" s="0" t="n">
        <v>1.492505</v>
      </c>
      <c r="BP61" s="0" t="n">
        <v>1.492505</v>
      </c>
      <c r="BQ61" s="0" t="n">
        <v>1.249005</v>
      </c>
      <c r="BR61" s="0" t="n">
        <v>1.06298</v>
      </c>
      <c r="BS61" s="0" t="n">
        <v>1.408205</v>
      </c>
      <c r="BT61" s="309"/>
      <c r="BU61" s="0" t="n">
        <v>1.094765</v>
      </c>
      <c r="BV61" s="309"/>
      <c r="BW61" s="309"/>
      <c r="BX61" s="309"/>
      <c r="BY61" s="309"/>
      <c r="BZ61" s="309"/>
      <c r="CA61" s="309"/>
      <c r="CB61" s="309"/>
      <c r="CC61" s="0" t="n">
        <v>0.975</v>
      </c>
      <c r="CD61" s="0" t="n">
        <v>0.91</v>
      </c>
      <c r="CE61" s="0" t="n">
        <v>0.91</v>
      </c>
      <c r="CF61" s="0" t="n">
        <v>0.95</v>
      </c>
      <c r="CG61" s="0" t="n">
        <v>0.99895</v>
      </c>
      <c r="CH61" s="0" t="n">
        <v>0.46</v>
      </c>
      <c r="CI61" s="0" t="n">
        <v>0.55</v>
      </c>
      <c r="CJ61" s="0" t="n">
        <v>0.925</v>
      </c>
      <c r="CK61" s="0" t="n">
        <v>0.575</v>
      </c>
      <c r="CL61" s="0" t="n">
        <v>0.575</v>
      </c>
      <c r="CM61" s="0" t="n">
        <v>0.945</v>
      </c>
      <c r="CN61" s="0" t="n">
        <v>0.9775</v>
      </c>
      <c r="CO61" s="0" t="n">
        <v>0.945</v>
      </c>
      <c r="CP61" s="0" t="n">
        <v>0.92</v>
      </c>
      <c r="CQ61" s="0" t="n">
        <v>0.915</v>
      </c>
      <c r="CR61" s="0" t="n">
        <v>0.89</v>
      </c>
      <c r="CS61" s="0" t="n">
        <v>0.985</v>
      </c>
      <c r="CT61" s="0" t="n">
        <v>0.99</v>
      </c>
      <c r="CU61" s="0" t="n">
        <v>0.99</v>
      </c>
      <c r="CV61" s="0" t="n">
        <v>0.9775</v>
      </c>
      <c r="DA61" s="309" t="n">
        <v>0.000285</v>
      </c>
      <c r="DB61" s="309" t="n">
        <v>0.0002</v>
      </c>
      <c r="DC61" s="309" t="n">
        <v>0</v>
      </c>
      <c r="DD61" s="309" t="n">
        <v>0.0001</v>
      </c>
      <c r="DE61" s="309" t="n">
        <v>0</v>
      </c>
      <c r="DF61" s="309" t="n">
        <v>0.0036</v>
      </c>
      <c r="DG61" s="309" t="n">
        <v>0.00047</v>
      </c>
      <c r="DH61" s="309" t="n">
        <v>0.0007</v>
      </c>
      <c r="DI61" s="309" t="n">
        <v>0</v>
      </c>
      <c r="DJ61" s="309" t="n">
        <v>0</v>
      </c>
      <c r="DK61" s="309" t="n">
        <v>0.0005</v>
      </c>
      <c r="DL61" s="309" t="n">
        <v>0.0005</v>
      </c>
      <c r="DM61" s="309" t="n">
        <v>0.0003</v>
      </c>
      <c r="DN61" s="309" t="n">
        <v>0.000275</v>
      </c>
      <c r="DO61" s="309" t="n">
        <v>0.000400000000000006</v>
      </c>
      <c r="DQ61" s="309" t="n">
        <v>6.5E-005</v>
      </c>
    </row>
    <row r="62" customFormat="false" ht="12.75" hidden="false" customHeight="false" outlineLevel="0" collapsed="false">
      <c r="A62" s="306" t="n">
        <v>38261</v>
      </c>
      <c r="B62" s="0" t="n">
        <v>0.988</v>
      </c>
      <c r="C62" s="0" t="n">
        <v>0.988</v>
      </c>
      <c r="D62" s="0" t="n">
        <v>0.985</v>
      </c>
      <c r="E62" s="0" t="n">
        <v>0.985</v>
      </c>
      <c r="F62" s="0" t="n">
        <v>0.977</v>
      </c>
      <c r="G62" s="0" t="n">
        <v>0.942540000000001</v>
      </c>
      <c r="H62" s="0" t="n">
        <v>0.9875</v>
      </c>
      <c r="I62" s="0" t="n">
        <v>0.979066249999998</v>
      </c>
      <c r="J62" s="0" t="n">
        <v>0.7280025</v>
      </c>
      <c r="K62" s="0" t="n">
        <v>0.985</v>
      </c>
      <c r="L62" s="0" t="n">
        <v>0.9875</v>
      </c>
      <c r="M62" s="0" t="n">
        <v>0.9875</v>
      </c>
      <c r="N62" s="0" t="n">
        <v>0.98</v>
      </c>
      <c r="O62" s="0" t="n">
        <v>0.959587637500001</v>
      </c>
      <c r="P62" s="0" t="n">
        <v>0.98</v>
      </c>
      <c r="Q62" s="0" t="n">
        <v>0.9875</v>
      </c>
      <c r="R62" s="0" t="n">
        <v>0.9875</v>
      </c>
      <c r="S62" s="0" t="n">
        <v>0.9875</v>
      </c>
      <c r="T62" s="0" t="n">
        <v>0.98</v>
      </c>
      <c r="U62" s="0" t="n">
        <v>0.98</v>
      </c>
      <c r="V62" s="0" t="n">
        <v>0.98</v>
      </c>
      <c r="W62" s="0" t="n">
        <v>0.98</v>
      </c>
      <c r="X62" s="0" t="n">
        <v>0.959587637500001</v>
      </c>
      <c r="Y62" s="0" t="n">
        <v>0.959587637500001</v>
      </c>
      <c r="Z62" s="0" t="n">
        <v>0.959587637500001</v>
      </c>
      <c r="AA62" s="0" t="n">
        <v>0.959587637500001</v>
      </c>
      <c r="AB62" s="0" t="n">
        <v>0.98</v>
      </c>
      <c r="AC62" s="0" t="n">
        <v>0.98</v>
      </c>
      <c r="AD62" s="0" t="n">
        <v>0.959587637500001</v>
      </c>
      <c r="AE62" s="0" t="n">
        <v>0.959587637500001</v>
      </c>
      <c r="AF62" s="0" t="n">
        <v>0.98</v>
      </c>
      <c r="AG62" s="0" t="n">
        <v>0.99</v>
      </c>
      <c r="AH62" s="0" t="n">
        <v>0.974398699999999</v>
      </c>
      <c r="AI62" s="0" t="n">
        <v>0.974398699999999</v>
      </c>
      <c r="AJ62" s="0" t="n">
        <v>0.98</v>
      </c>
      <c r="AK62" s="0" t="n">
        <v>1</v>
      </c>
      <c r="AL62" s="0" t="n">
        <v>0.985</v>
      </c>
      <c r="AM62" s="0" t="n">
        <v>0.985</v>
      </c>
      <c r="AN62" s="304" t="n">
        <v>0.985</v>
      </c>
      <c r="AO62" s="304" t="n">
        <v>0.98</v>
      </c>
      <c r="AP62" s="304" t="n">
        <v>0.99</v>
      </c>
      <c r="AQ62" s="0" t="n">
        <v>0.985</v>
      </c>
      <c r="AR62" s="0" t="n">
        <v>0.974398699999999</v>
      </c>
      <c r="AS62" s="0" t="n">
        <v>0.977</v>
      </c>
      <c r="AT62" s="304" t="n">
        <v>0.9775</v>
      </c>
      <c r="AU62" s="0" t="n">
        <v>0.974398699999999</v>
      </c>
      <c r="AV62" s="0" t="n">
        <v>0.985</v>
      </c>
      <c r="AW62" s="0" t="n">
        <v>0.985</v>
      </c>
      <c r="AX62" s="0" t="n">
        <v>0.985</v>
      </c>
      <c r="AY62" s="0" t="n">
        <v>0.974398699999999</v>
      </c>
      <c r="AZ62" s="0" t="n">
        <v>0.974398699999999</v>
      </c>
      <c r="BA62" s="0" t="n">
        <v>0.985</v>
      </c>
      <c r="BB62" s="0" t="n">
        <v>0.64</v>
      </c>
      <c r="BC62" s="0" t="n">
        <f aca="false">BC61</f>
        <v>1</v>
      </c>
      <c r="BE62" s="0" t="n">
        <v>1.0801076</v>
      </c>
      <c r="BF62" s="0" t="n">
        <v>1.1004</v>
      </c>
      <c r="BG62" s="0" t="n">
        <v>1.0827</v>
      </c>
      <c r="BH62" s="0" t="n">
        <v>1.0105</v>
      </c>
      <c r="BI62" s="0" t="n">
        <v>1</v>
      </c>
      <c r="BJ62" s="0" t="n">
        <v>2.049</v>
      </c>
      <c r="BK62" s="0" t="n">
        <v>2.25841633333333</v>
      </c>
      <c r="BL62" s="0" t="n">
        <v>1.05845</v>
      </c>
      <c r="BM62" s="0" t="n">
        <v>1.2885</v>
      </c>
      <c r="BN62" s="0" t="n">
        <v>2.001</v>
      </c>
      <c r="BO62" s="0" t="n">
        <v>1.493005</v>
      </c>
      <c r="BP62" s="0" t="n">
        <v>1.493005</v>
      </c>
      <c r="BQ62" s="0" t="n">
        <v>1.249305</v>
      </c>
      <c r="BR62" s="0" t="n">
        <v>1.063255</v>
      </c>
      <c r="BS62" s="0" t="n">
        <v>1.408605</v>
      </c>
      <c r="BT62" s="309"/>
      <c r="BU62" s="0" t="n">
        <v>1.09483</v>
      </c>
      <c r="BV62" s="309"/>
      <c r="BW62" s="309"/>
      <c r="BX62" s="309"/>
      <c r="BY62" s="309"/>
      <c r="BZ62" s="309"/>
      <c r="CA62" s="309"/>
      <c r="CB62" s="309"/>
      <c r="CC62" s="0" t="n">
        <v>0.955</v>
      </c>
      <c r="CD62" s="0" t="n">
        <v>0.9</v>
      </c>
      <c r="CE62" s="0" t="n">
        <v>0.91</v>
      </c>
      <c r="CF62" s="0" t="n">
        <v>0.94</v>
      </c>
      <c r="CG62" s="0" t="n">
        <v>0.99895</v>
      </c>
      <c r="CH62" s="0" t="n">
        <v>0.46</v>
      </c>
      <c r="CI62" s="0" t="n">
        <v>0.45</v>
      </c>
      <c r="CJ62" s="0" t="n">
        <v>0.925</v>
      </c>
      <c r="CK62" s="0" t="n">
        <v>0.565</v>
      </c>
      <c r="CL62" s="0" t="n">
        <v>0.505</v>
      </c>
      <c r="CM62" s="0" t="n">
        <v>0.805</v>
      </c>
      <c r="CN62" s="0" t="n">
        <v>0.8375</v>
      </c>
      <c r="CO62" s="0" t="n">
        <v>0.875</v>
      </c>
      <c r="CP62" s="0" t="n">
        <v>0.9025</v>
      </c>
      <c r="CQ62" s="0" t="n">
        <v>0.82</v>
      </c>
      <c r="CR62" s="0" t="n">
        <v>0.89</v>
      </c>
      <c r="CS62" s="0" t="n">
        <v>0.985</v>
      </c>
      <c r="CT62" s="0" t="n">
        <v>0.98</v>
      </c>
      <c r="CU62" s="0" t="n">
        <v>0.99</v>
      </c>
      <c r="CV62" s="0" t="n">
        <v>0.9775</v>
      </c>
      <c r="DA62" s="309" t="n">
        <v>0.000285</v>
      </c>
      <c r="DB62" s="309" t="n">
        <v>0.0002</v>
      </c>
      <c r="DC62" s="309" t="n">
        <v>0</v>
      </c>
      <c r="DD62" s="309" t="n">
        <v>0.0001</v>
      </c>
      <c r="DE62" s="309" t="n">
        <v>0</v>
      </c>
      <c r="DF62" s="309" t="n">
        <v>0.0036</v>
      </c>
      <c r="DG62" s="309" t="n">
        <v>0.00047</v>
      </c>
      <c r="DH62" s="309" t="n">
        <v>0.0007</v>
      </c>
      <c r="DI62" s="309" t="n">
        <v>0</v>
      </c>
      <c r="DJ62" s="309" t="n">
        <v>0</v>
      </c>
      <c r="DK62" s="309" t="n">
        <v>0.0005</v>
      </c>
      <c r="DL62" s="309" t="n">
        <v>0.0005</v>
      </c>
      <c r="DM62" s="309" t="n">
        <v>0.0003</v>
      </c>
      <c r="DN62" s="309" t="n">
        <v>0.000275</v>
      </c>
      <c r="DO62" s="309" t="n">
        <v>0.000400000000000006</v>
      </c>
      <c r="DQ62" s="309" t="n">
        <v>6.5E-005</v>
      </c>
    </row>
    <row r="63" customFormat="false" ht="12.75" hidden="false" customHeight="false" outlineLevel="0" collapsed="false">
      <c r="A63" s="306" t="n">
        <v>38292</v>
      </c>
      <c r="B63" s="0" t="n">
        <v>0.988</v>
      </c>
      <c r="C63" s="0" t="n">
        <v>0.988</v>
      </c>
      <c r="D63" s="0" t="n">
        <v>0.97443</v>
      </c>
      <c r="E63" s="0" t="n">
        <v>0.97443</v>
      </c>
      <c r="F63" s="0" t="n">
        <v>0.977</v>
      </c>
      <c r="G63" s="0" t="n">
        <v>0.985248000000001</v>
      </c>
      <c r="H63" s="0" t="n">
        <v>0.9875</v>
      </c>
      <c r="I63" s="0" t="n">
        <v>0.958530749999997</v>
      </c>
      <c r="J63" s="0" t="n">
        <v>0.6764625</v>
      </c>
      <c r="K63" s="0" t="n">
        <v>0.970485</v>
      </c>
      <c r="L63" s="0" t="n">
        <v>0.9875</v>
      </c>
      <c r="M63" s="0" t="n">
        <v>0.9875</v>
      </c>
      <c r="N63" s="0" t="n">
        <v>0.98</v>
      </c>
      <c r="O63" s="0" t="n">
        <v>0.959835825000001</v>
      </c>
      <c r="P63" s="0" t="n">
        <v>0.98</v>
      </c>
      <c r="Q63" s="0" t="n">
        <v>0.9875</v>
      </c>
      <c r="R63" s="0" t="n">
        <v>0.9875</v>
      </c>
      <c r="S63" s="0" t="n">
        <v>0.9875</v>
      </c>
      <c r="T63" s="0" t="n">
        <v>0.98</v>
      </c>
      <c r="U63" s="0" t="n">
        <v>0.98</v>
      </c>
      <c r="V63" s="0" t="n">
        <v>0.98</v>
      </c>
      <c r="W63" s="0" t="n">
        <v>0.98</v>
      </c>
      <c r="X63" s="0" t="n">
        <v>0.959835825000001</v>
      </c>
      <c r="Y63" s="0" t="n">
        <v>0.959835825000001</v>
      </c>
      <c r="Z63" s="0" t="n">
        <v>0.959835825000001</v>
      </c>
      <c r="AA63" s="0" t="n">
        <v>0.959835825000001</v>
      </c>
      <c r="AB63" s="0" t="n">
        <v>0.98</v>
      </c>
      <c r="AC63" s="0" t="n">
        <v>0.98</v>
      </c>
      <c r="AD63" s="0" t="n">
        <v>0.959835825000001</v>
      </c>
      <c r="AE63" s="0" t="n">
        <v>0.959835825000001</v>
      </c>
      <c r="AF63" s="0" t="n">
        <v>0.98</v>
      </c>
      <c r="AG63" s="0" t="n">
        <v>0.99</v>
      </c>
      <c r="AH63" s="0" t="n">
        <v>0.974456549999999</v>
      </c>
      <c r="AI63" s="0" t="n">
        <v>0.974456549999999</v>
      </c>
      <c r="AJ63" s="0" t="n">
        <v>0.98</v>
      </c>
      <c r="AK63" s="0" t="n">
        <v>1</v>
      </c>
      <c r="AL63" s="0" t="n">
        <v>0.970485</v>
      </c>
      <c r="AM63" s="0" t="n">
        <v>0.97443</v>
      </c>
      <c r="AN63" s="304" t="n">
        <v>0.985</v>
      </c>
      <c r="AO63" s="304" t="n">
        <v>0.97</v>
      </c>
      <c r="AP63" s="304" t="n">
        <v>0.99</v>
      </c>
      <c r="AQ63" s="0" t="n">
        <v>0.97443</v>
      </c>
      <c r="AR63" s="0" t="n">
        <v>0.974456549999999</v>
      </c>
      <c r="AS63" s="0" t="n">
        <v>0.977</v>
      </c>
      <c r="AT63" s="304" t="n">
        <v>0.9775</v>
      </c>
      <c r="AU63" s="0" t="n">
        <v>0.974456549999999</v>
      </c>
      <c r="AV63" s="0" t="n">
        <v>0.97443</v>
      </c>
      <c r="AW63" s="0" t="n">
        <v>0.97443</v>
      </c>
      <c r="AX63" s="0" t="n">
        <v>0.97443</v>
      </c>
      <c r="AY63" s="0" t="n">
        <v>0.974456549999999</v>
      </c>
      <c r="AZ63" s="0" t="n">
        <v>0.974456549999999</v>
      </c>
      <c r="BA63" s="0" t="n">
        <v>0.97443</v>
      </c>
      <c r="BB63" s="0" t="n">
        <v>0.64</v>
      </c>
      <c r="BC63" s="0" t="n">
        <f aca="false">BC62</f>
        <v>1</v>
      </c>
      <c r="BE63" s="0" t="n">
        <v>1.0803926</v>
      </c>
      <c r="BF63" s="0" t="n">
        <v>1.1006</v>
      </c>
      <c r="BG63" s="0" t="n">
        <v>1.0827</v>
      </c>
      <c r="BH63" s="0" t="n">
        <v>1.0106</v>
      </c>
      <c r="BI63" s="0" t="n">
        <v>1</v>
      </c>
      <c r="BJ63" s="0" t="n">
        <v>2.0526</v>
      </c>
      <c r="BK63" s="0" t="n">
        <v>2.25888633333333</v>
      </c>
      <c r="BL63" s="0" t="n">
        <v>1.05915</v>
      </c>
      <c r="BM63" s="0" t="n">
        <v>1.2885</v>
      </c>
      <c r="BN63" s="0" t="n">
        <v>2.001</v>
      </c>
      <c r="BO63" s="0" t="n">
        <v>1.493505</v>
      </c>
      <c r="BP63" s="0" t="n">
        <v>1.493505</v>
      </c>
      <c r="BQ63" s="0" t="n">
        <v>1.249605</v>
      </c>
      <c r="BR63" s="0" t="n">
        <v>1.06353</v>
      </c>
      <c r="BS63" s="0" t="n">
        <v>1.409005</v>
      </c>
      <c r="BT63" s="309"/>
      <c r="BU63" s="0" t="n">
        <v>1.094895</v>
      </c>
      <c r="BV63" s="309"/>
      <c r="BW63" s="309"/>
      <c r="BX63" s="309"/>
      <c r="BY63" s="309"/>
      <c r="BZ63" s="309"/>
      <c r="CA63" s="309"/>
      <c r="CB63" s="309"/>
      <c r="CC63" s="0" t="n">
        <v>0.955</v>
      </c>
      <c r="CD63" s="0" t="n">
        <v>0.9</v>
      </c>
      <c r="CE63" s="0" t="n">
        <v>0.9</v>
      </c>
      <c r="CF63" s="0" t="n">
        <v>0.94</v>
      </c>
      <c r="CG63" s="0" t="n">
        <v>0.999</v>
      </c>
      <c r="CH63" s="0" t="n">
        <v>0.48</v>
      </c>
      <c r="CI63" s="0" t="n">
        <v>0.46</v>
      </c>
      <c r="CJ63" s="0" t="n">
        <v>0.905</v>
      </c>
      <c r="CK63" s="0" t="n">
        <v>0.525</v>
      </c>
      <c r="CL63" s="0" t="n">
        <v>0.485</v>
      </c>
      <c r="CM63" s="0" t="n">
        <v>0.795</v>
      </c>
      <c r="CN63" s="0" t="n">
        <v>0.8275</v>
      </c>
      <c r="CO63" s="0" t="n">
        <v>0.85</v>
      </c>
      <c r="CP63" s="0" t="n">
        <v>0.9025</v>
      </c>
      <c r="CQ63" s="0" t="n">
        <v>0.82</v>
      </c>
      <c r="CR63" s="0" t="n">
        <v>0.89</v>
      </c>
      <c r="CS63" s="0" t="n">
        <v>0.985</v>
      </c>
      <c r="CT63" s="0" t="n">
        <v>0.97</v>
      </c>
      <c r="CU63" s="0" t="n">
        <v>0.99</v>
      </c>
      <c r="CV63" s="0" t="n">
        <v>0.9775</v>
      </c>
      <c r="DA63" s="309" t="n">
        <v>0.000285</v>
      </c>
      <c r="DB63" s="309" t="n">
        <v>0.0002</v>
      </c>
      <c r="DC63" s="309" t="n">
        <v>0</v>
      </c>
      <c r="DD63" s="309" t="n">
        <v>0.0001</v>
      </c>
      <c r="DE63" s="309" t="n">
        <v>0</v>
      </c>
      <c r="DF63" s="309" t="n">
        <v>0.0036</v>
      </c>
      <c r="DG63" s="309" t="n">
        <v>0.00047</v>
      </c>
      <c r="DH63" s="309" t="n">
        <v>0.0007</v>
      </c>
      <c r="DI63" s="309" t="n">
        <v>0</v>
      </c>
      <c r="DJ63" s="309" t="n">
        <v>0</v>
      </c>
      <c r="DK63" s="309" t="n">
        <v>0.0005</v>
      </c>
      <c r="DL63" s="309" t="n">
        <v>0.0005</v>
      </c>
      <c r="DM63" s="309" t="n">
        <v>0.0003</v>
      </c>
      <c r="DN63" s="309" t="n">
        <v>0.000275</v>
      </c>
      <c r="DO63" s="309" t="n">
        <v>0.000400000000000006</v>
      </c>
      <c r="DQ63" s="309" t="n">
        <v>6.5E-005</v>
      </c>
    </row>
    <row r="64" customFormat="false" ht="12.75" hidden="false" customHeight="false" outlineLevel="0" collapsed="false">
      <c r="A64" s="306" t="n">
        <v>38322</v>
      </c>
      <c r="B64" s="0" t="n">
        <v>0.988</v>
      </c>
      <c r="C64" s="0" t="n">
        <v>0.979711999999999</v>
      </c>
      <c r="D64" s="0" t="n">
        <v>0.952776</v>
      </c>
      <c r="E64" s="0" t="n">
        <v>0.952776</v>
      </c>
      <c r="F64" s="0" t="n">
        <v>0.977</v>
      </c>
      <c r="G64" s="0" t="n">
        <v>0.9875</v>
      </c>
      <c r="H64" s="0" t="n">
        <v>0.9875</v>
      </c>
      <c r="I64" s="0" t="n">
        <v>0.927368749999997</v>
      </c>
      <c r="J64" s="0" t="n">
        <v>0.682905</v>
      </c>
      <c r="K64" s="0" t="n">
        <v>0.970485</v>
      </c>
      <c r="L64" s="0" t="n">
        <v>0.881462949999998</v>
      </c>
      <c r="M64" s="0" t="n">
        <v>0.930018112499998</v>
      </c>
      <c r="N64" s="0" t="n">
        <v>0.862434449999999</v>
      </c>
      <c r="O64" s="0" t="n">
        <v>0.949445962500001</v>
      </c>
      <c r="P64" s="0" t="n">
        <v>0.862434449999999</v>
      </c>
      <c r="Q64" s="0" t="n">
        <v>0.881462949999998</v>
      </c>
      <c r="R64" s="0" t="n">
        <v>0.881462949999998</v>
      </c>
      <c r="S64" s="0" t="n">
        <v>0.881462949999998</v>
      </c>
      <c r="T64" s="0" t="n">
        <v>0.862434449999999</v>
      </c>
      <c r="U64" s="0" t="n">
        <v>0.862434449999999</v>
      </c>
      <c r="V64" s="0" t="n">
        <v>0.862434449999999</v>
      </c>
      <c r="W64" s="0" t="n">
        <v>0.862434449999999</v>
      </c>
      <c r="X64" s="0" t="n">
        <v>0.949445962500001</v>
      </c>
      <c r="Y64" s="0" t="n">
        <v>0.949445962500001</v>
      </c>
      <c r="Z64" s="0" t="n">
        <v>0.949445962500001</v>
      </c>
      <c r="AA64" s="0" t="n">
        <v>0.949445962500001</v>
      </c>
      <c r="AB64" s="0" t="n">
        <v>0.862434449999999</v>
      </c>
      <c r="AC64" s="0" t="n">
        <v>0.862434449999999</v>
      </c>
      <c r="AD64" s="0" t="n">
        <v>0.949445962500001</v>
      </c>
      <c r="AE64" s="0" t="n">
        <v>0.949445962500001</v>
      </c>
      <c r="AF64" s="0" t="n">
        <v>0.862434449999999</v>
      </c>
      <c r="AG64" s="0" t="n">
        <v>0.98</v>
      </c>
      <c r="AH64" s="0" t="n">
        <v>0.974514399999999</v>
      </c>
      <c r="AI64" s="0" t="n">
        <v>0.974514399999999</v>
      </c>
      <c r="AJ64" s="0" t="n">
        <v>0.862434449999999</v>
      </c>
      <c r="AK64" s="0" t="n">
        <v>1</v>
      </c>
      <c r="AL64" s="0" t="n">
        <v>0.970485</v>
      </c>
      <c r="AM64" s="0" t="n">
        <v>0.952776</v>
      </c>
      <c r="AN64" s="304" t="n">
        <v>0.985</v>
      </c>
      <c r="AO64" s="304" t="n">
        <v>0.97</v>
      </c>
      <c r="AP64" s="304" t="n">
        <v>0.99</v>
      </c>
      <c r="AQ64" s="0" t="n">
        <v>0.952776</v>
      </c>
      <c r="AR64" s="0" t="n">
        <v>0.974514399999999</v>
      </c>
      <c r="AS64" s="0" t="n">
        <v>0.977</v>
      </c>
      <c r="AT64" s="304" t="n">
        <v>0.9775</v>
      </c>
      <c r="AU64" s="0" t="n">
        <v>0.974514399999999</v>
      </c>
      <c r="AV64" s="0" t="n">
        <v>0.952776</v>
      </c>
      <c r="AW64" s="0" t="n">
        <v>0.952776</v>
      </c>
      <c r="AX64" s="0" t="n">
        <v>0.952776</v>
      </c>
      <c r="AY64" s="0" t="n">
        <v>0.974514399999999</v>
      </c>
      <c r="AZ64" s="0" t="n">
        <v>0.974514399999999</v>
      </c>
      <c r="BA64" s="0" t="n">
        <v>0.952776</v>
      </c>
      <c r="BB64" s="0" t="n">
        <v>0.64</v>
      </c>
      <c r="BC64" s="0" t="n">
        <f aca="false">BC63</f>
        <v>1</v>
      </c>
      <c r="BE64" s="0" t="n">
        <v>1.0806776</v>
      </c>
      <c r="BF64" s="0" t="n">
        <v>1.1008</v>
      </c>
      <c r="BG64" s="0" t="n">
        <v>1.0827</v>
      </c>
      <c r="BH64" s="0" t="n">
        <v>1.0107</v>
      </c>
      <c r="BI64" s="0" t="n">
        <v>1</v>
      </c>
      <c r="BJ64" s="0" t="n">
        <v>2.0562</v>
      </c>
      <c r="BK64" s="0" t="n">
        <v>2.25935633333333</v>
      </c>
      <c r="BL64" s="0" t="n">
        <v>1.05985</v>
      </c>
      <c r="BM64" s="0" t="n">
        <v>1.2885</v>
      </c>
      <c r="BN64" s="0" t="n">
        <v>2.001</v>
      </c>
      <c r="BO64" s="0" t="n">
        <v>1.494005</v>
      </c>
      <c r="BP64" s="0" t="n">
        <v>1.494005</v>
      </c>
      <c r="BQ64" s="0" t="n">
        <v>1.249905</v>
      </c>
      <c r="BR64" s="0" t="n">
        <v>1.063805</v>
      </c>
      <c r="BS64" s="0" t="n">
        <v>1.409405</v>
      </c>
      <c r="BT64" s="309"/>
      <c r="BU64" s="0" t="n">
        <v>1.09496</v>
      </c>
      <c r="BV64" s="309"/>
      <c r="BW64" s="309"/>
      <c r="BX64" s="309"/>
      <c r="BY64" s="309"/>
      <c r="BZ64" s="309"/>
      <c r="CA64" s="309"/>
      <c r="CB64" s="309"/>
      <c r="CC64" s="0" t="n">
        <v>0.935</v>
      </c>
      <c r="CD64" s="0" t="n">
        <v>0.89</v>
      </c>
      <c r="CE64" s="0" t="n">
        <v>0.88</v>
      </c>
      <c r="CF64" s="0" t="n">
        <v>0.92</v>
      </c>
      <c r="CG64" s="0" t="n">
        <v>0.999</v>
      </c>
      <c r="CH64" s="0" t="n">
        <v>0.51</v>
      </c>
      <c r="CI64" s="0" t="n">
        <v>0.48</v>
      </c>
      <c r="CJ64" s="0" t="n">
        <v>0.875</v>
      </c>
      <c r="CK64" s="0" t="n">
        <v>0.53</v>
      </c>
      <c r="CL64" s="0" t="n">
        <v>0.485</v>
      </c>
      <c r="CM64" s="0" t="n">
        <v>0.59</v>
      </c>
      <c r="CN64" s="0" t="n">
        <v>0.6225</v>
      </c>
      <c r="CO64" s="0" t="n">
        <v>0.69</v>
      </c>
      <c r="CP64" s="0" t="n">
        <v>0.8925</v>
      </c>
      <c r="CQ64" s="0" t="n">
        <v>0.715</v>
      </c>
      <c r="CR64" s="0" t="n">
        <v>0.89</v>
      </c>
      <c r="CS64" s="0" t="n">
        <v>0.985</v>
      </c>
      <c r="CT64" s="0" t="n">
        <v>0.97</v>
      </c>
      <c r="CU64" s="0" t="n">
        <v>0.99</v>
      </c>
      <c r="CV64" s="0" t="n">
        <v>0.9775</v>
      </c>
      <c r="DA64" s="309" t="n">
        <v>0.000285</v>
      </c>
      <c r="DB64" s="309" t="n">
        <v>0.0002</v>
      </c>
      <c r="DC64" s="309" t="n">
        <v>0</v>
      </c>
      <c r="DD64" s="309" t="n">
        <v>0.0001</v>
      </c>
      <c r="DE64" s="309" t="n">
        <v>0</v>
      </c>
      <c r="DF64" s="309" t="n">
        <v>0.0036</v>
      </c>
      <c r="DG64" s="309" t="n">
        <v>0.00047</v>
      </c>
      <c r="DH64" s="309" t="n">
        <v>0.0007</v>
      </c>
      <c r="DI64" s="309" t="n">
        <v>0</v>
      </c>
      <c r="DJ64" s="309" t="n">
        <v>0</v>
      </c>
      <c r="DK64" s="309" t="n">
        <v>0.0005</v>
      </c>
      <c r="DL64" s="309" t="n">
        <v>0.0005</v>
      </c>
      <c r="DM64" s="309" t="n">
        <v>0.0003</v>
      </c>
      <c r="DN64" s="309" t="n">
        <v>0.000275</v>
      </c>
      <c r="DO64" s="309" t="n">
        <v>0.000400000000000006</v>
      </c>
      <c r="DQ64" s="309" t="n">
        <v>6.5E-005</v>
      </c>
    </row>
    <row r="65" customFormat="false" ht="12.75" hidden="false" customHeight="false" outlineLevel="0" collapsed="false">
      <c r="A65" s="306" t="n">
        <v>38353</v>
      </c>
      <c r="B65" s="0" t="n">
        <v>0.967461527000003</v>
      </c>
      <c r="C65" s="0" t="n">
        <v>0.946859999999999</v>
      </c>
      <c r="D65" s="0" t="n">
        <v>0.941949</v>
      </c>
      <c r="E65" s="0" t="n">
        <v>0.941949</v>
      </c>
      <c r="F65" s="0" t="n">
        <v>0.977</v>
      </c>
      <c r="G65" s="0" t="n">
        <v>0.9875</v>
      </c>
      <c r="H65" s="0" t="n">
        <v>0.9875</v>
      </c>
      <c r="I65" s="0" t="n">
        <v>0.853742749999998</v>
      </c>
      <c r="J65" s="0" t="n">
        <v>0.69579</v>
      </c>
      <c r="K65" s="0" t="n">
        <v>0.985</v>
      </c>
      <c r="L65" s="0" t="n">
        <v>0.904175524999998</v>
      </c>
      <c r="M65" s="0" t="n">
        <v>0.952746937499998</v>
      </c>
      <c r="N65" s="0" t="n">
        <v>0.862641449999999</v>
      </c>
      <c r="O65" s="0" t="n">
        <v>0.936390400000001</v>
      </c>
      <c r="P65" s="0" t="n">
        <v>0.862641449999999</v>
      </c>
      <c r="Q65" s="0" t="n">
        <v>0.904175524999998</v>
      </c>
      <c r="R65" s="0" t="n">
        <v>0.904175524999998</v>
      </c>
      <c r="S65" s="0" t="n">
        <v>0.904175524999998</v>
      </c>
      <c r="T65" s="0" t="n">
        <v>0.862641449999999</v>
      </c>
      <c r="U65" s="0" t="n">
        <v>0.862641449999999</v>
      </c>
      <c r="V65" s="0" t="n">
        <v>0.862641449999999</v>
      </c>
      <c r="W65" s="0" t="n">
        <v>0.862641449999999</v>
      </c>
      <c r="X65" s="0" t="n">
        <v>0.936390400000001</v>
      </c>
      <c r="Y65" s="0" t="n">
        <v>0.936390400000001</v>
      </c>
      <c r="Z65" s="0" t="n">
        <v>0.936390400000001</v>
      </c>
      <c r="AA65" s="0" t="n">
        <v>0.936390400000001</v>
      </c>
      <c r="AB65" s="0" t="n">
        <v>0.862641449999999</v>
      </c>
      <c r="AC65" s="0" t="n">
        <v>0.862641449999999</v>
      </c>
      <c r="AD65" s="0" t="n">
        <v>0.936390400000001</v>
      </c>
      <c r="AE65" s="0" t="n">
        <v>0.936390400000001</v>
      </c>
      <c r="AF65" s="0" t="n">
        <v>0.862641449999999</v>
      </c>
      <c r="AG65" s="0" t="n">
        <v>0.98</v>
      </c>
      <c r="AH65" s="0" t="n">
        <v>0.974572249999999</v>
      </c>
      <c r="AI65" s="0" t="n">
        <v>0.974572249999999</v>
      </c>
      <c r="AJ65" s="0" t="n">
        <v>0.862641449999999</v>
      </c>
      <c r="AK65" s="0" t="n">
        <v>1</v>
      </c>
      <c r="AL65" s="0" t="n">
        <v>0.985</v>
      </c>
      <c r="AM65" s="0" t="n">
        <v>0.941949</v>
      </c>
      <c r="AN65" s="304" t="n">
        <v>0.985</v>
      </c>
      <c r="AO65" s="304" t="n">
        <v>0.96</v>
      </c>
      <c r="AP65" s="304" t="n">
        <v>0.99</v>
      </c>
      <c r="AQ65" s="0" t="n">
        <v>0.941949</v>
      </c>
      <c r="AR65" s="0" t="n">
        <v>0.974572249999999</v>
      </c>
      <c r="AS65" s="0" t="n">
        <v>0.977</v>
      </c>
      <c r="AT65" s="304" t="n">
        <v>0.9775</v>
      </c>
      <c r="AU65" s="0" t="n">
        <v>0.974572249999999</v>
      </c>
      <c r="AV65" s="0" t="n">
        <v>0.941949</v>
      </c>
      <c r="AW65" s="0" t="n">
        <v>0.941949</v>
      </c>
      <c r="AX65" s="0" t="n">
        <v>0.941949</v>
      </c>
      <c r="AY65" s="0" t="n">
        <v>0.974572249999999</v>
      </c>
      <c r="AZ65" s="0" t="n">
        <v>0.974572249999999</v>
      </c>
      <c r="BA65" s="0" t="n">
        <v>0.941949</v>
      </c>
      <c r="BB65" s="0" t="n">
        <v>0.64</v>
      </c>
      <c r="BC65" s="0" t="n">
        <f aca="false">BC64</f>
        <v>1</v>
      </c>
      <c r="BE65" s="0" t="n">
        <v>1.0809626</v>
      </c>
      <c r="BF65" s="0" t="n">
        <v>1.101</v>
      </c>
      <c r="BG65" s="0" t="n">
        <v>1.0827</v>
      </c>
      <c r="BH65" s="0" t="n">
        <v>1.0108</v>
      </c>
      <c r="BI65" s="0" t="n">
        <v>1</v>
      </c>
      <c r="BJ65" s="0" t="n">
        <v>2.0598</v>
      </c>
      <c r="BK65" s="0" t="n">
        <v>2.25982633333333</v>
      </c>
      <c r="BL65" s="0" t="n">
        <v>1.06055</v>
      </c>
      <c r="BM65" s="0" t="n">
        <v>1.2885</v>
      </c>
      <c r="BN65" s="0" t="n">
        <v>2.001</v>
      </c>
      <c r="BO65" s="0" t="n">
        <v>1.494505</v>
      </c>
      <c r="BP65" s="0" t="n">
        <v>1.494505</v>
      </c>
      <c r="BQ65" s="0" t="n">
        <v>1.250205</v>
      </c>
      <c r="BR65" s="0" t="n">
        <v>1.06408</v>
      </c>
      <c r="BS65" s="0" t="n">
        <v>1.409805</v>
      </c>
      <c r="BT65" s="309"/>
      <c r="BU65" s="0" t="n">
        <v>1.095025</v>
      </c>
      <c r="BV65" s="309"/>
      <c r="BW65" s="309"/>
      <c r="BX65" s="309"/>
      <c r="BY65" s="309"/>
      <c r="BZ65" s="309"/>
      <c r="CA65" s="309"/>
      <c r="CB65" s="309"/>
      <c r="CC65" s="0" t="n">
        <v>0.895</v>
      </c>
      <c r="CD65" s="0" t="n">
        <v>0.86</v>
      </c>
      <c r="CE65" s="0" t="n">
        <v>0.87</v>
      </c>
      <c r="CF65" s="0" t="n">
        <v>0.92</v>
      </c>
      <c r="CG65" s="0" t="n">
        <v>0.999</v>
      </c>
      <c r="CH65" s="0" t="n">
        <v>0.58</v>
      </c>
      <c r="CI65" s="0" t="n">
        <v>0.45</v>
      </c>
      <c r="CJ65" s="0" t="n">
        <v>0.805</v>
      </c>
      <c r="CK65" s="0" t="n">
        <v>0.54</v>
      </c>
      <c r="CL65" s="0" t="n">
        <v>0.505</v>
      </c>
      <c r="CM65" s="0" t="n">
        <v>0.605</v>
      </c>
      <c r="CN65" s="0" t="n">
        <v>0.6375</v>
      </c>
      <c r="CO65" s="0" t="n">
        <v>0.69</v>
      </c>
      <c r="CP65" s="0" t="n">
        <v>0.88</v>
      </c>
      <c r="CQ65" s="0" t="n">
        <v>0.64</v>
      </c>
      <c r="CR65" s="0" t="n">
        <v>0.89</v>
      </c>
      <c r="CS65" s="0" t="n">
        <v>0.985</v>
      </c>
      <c r="CT65" s="0" t="n">
        <v>0.96</v>
      </c>
      <c r="CU65" s="0" t="n">
        <v>0.99</v>
      </c>
      <c r="CV65" s="0" t="n">
        <v>0.9775</v>
      </c>
      <c r="DA65" s="309" t="n">
        <v>0.000285</v>
      </c>
      <c r="DB65" s="309" t="n">
        <v>0.0002</v>
      </c>
      <c r="DC65" s="309" t="n">
        <v>0</v>
      </c>
      <c r="DD65" s="309" t="n">
        <v>0.0001</v>
      </c>
      <c r="DE65" s="309" t="n">
        <v>0</v>
      </c>
      <c r="DF65" s="309" t="n">
        <v>0.0036</v>
      </c>
      <c r="DG65" s="309" t="n">
        <v>0.00047</v>
      </c>
      <c r="DH65" s="309" t="n">
        <v>0.0007</v>
      </c>
      <c r="DI65" s="309" t="n">
        <v>0</v>
      </c>
      <c r="DJ65" s="309" t="n">
        <v>0</v>
      </c>
      <c r="DK65" s="309" t="n">
        <v>0.0005</v>
      </c>
      <c r="DL65" s="309" t="n">
        <v>0.0005</v>
      </c>
      <c r="DM65" s="309" t="n">
        <v>0.0003</v>
      </c>
      <c r="DN65" s="309" t="n">
        <v>0.000275</v>
      </c>
      <c r="DO65" s="309" t="n">
        <v>0.000400000000000006</v>
      </c>
      <c r="DQ65" s="309" t="n">
        <v>6.5E-005</v>
      </c>
    </row>
    <row r="66" customFormat="false" ht="12.75" hidden="false" customHeight="false" outlineLevel="0" collapsed="false">
      <c r="A66" s="306" t="n">
        <v>38384</v>
      </c>
      <c r="B66" s="0" t="n">
        <v>0.935279174000003</v>
      </c>
      <c r="C66" s="0" t="n">
        <v>0.947031999999999</v>
      </c>
      <c r="D66" s="0" t="n">
        <v>0.963603</v>
      </c>
      <c r="E66" s="0" t="n">
        <v>0.963603</v>
      </c>
      <c r="F66" s="0" t="n">
        <v>0.977</v>
      </c>
      <c r="G66" s="0" t="n">
        <v>0.9875</v>
      </c>
      <c r="H66" s="0" t="n">
        <v>0.9875</v>
      </c>
      <c r="I66" s="0" t="n">
        <v>0.896756249999997</v>
      </c>
      <c r="J66" s="0" t="n">
        <v>0.8310825</v>
      </c>
      <c r="K66" s="0" t="n">
        <v>0.985</v>
      </c>
      <c r="L66" s="0" t="n">
        <v>0.949328174999998</v>
      </c>
      <c r="M66" s="0" t="n">
        <v>0.9875</v>
      </c>
      <c r="N66" s="0" t="n">
        <v>0.887858549999999</v>
      </c>
      <c r="O66" s="0" t="n">
        <v>0.933971512500001</v>
      </c>
      <c r="P66" s="0" t="n">
        <v>0.887858549999999</v>
      </c>
      <c r="Q66" s="0" t="n">
        <v>0.949328174999998</v>
      </c>
      <c r="R66" s="0" t="n">
        <v>0.949328174999998</v>
      </c>
      <c r="S66" s="0" t="n">
        <v>0.949328174999998</v>
      </c>
      <c r="T66" s="0" t="n">
        <v>0.887858549999999</v>
      </c>
      <c r="U66" s="0" t="n">
        <v>0.887858549999999</v>
      </c>
      <c r="V66" s="0" t="n">
        <v>0.887858549999999</v>
      </c>
      <c r="W66" s="0" t="n">
        <v>0.887858549999999</v>
      </c>
      <c r="X66" s="0" t="n">
        <v>0.933971512500001</v>
      </c>
      <c r="Y66" s="0" t="n">
        <v>0.933971512500001</v>
      </c>
      <c r="Z66" s="0" t="n">
        <v>0.933971512500001</v>
      </c>
      <c r="AA66" s="0" t="n">
        <v>0.933971512500001</v>
      </c>
      <c r="AB66" s="0" t="n">
        <v>0.887858549999999</v>
      </c>
      <c r="AC66" s="0" t="n">
        <v>0.887858549999999</v>
      </c>
      <c r="AD66" s="0" t="n">
        <v>0.933971512500001</v>
      </c>
      <c r="AE66" s="0" t="n">
        <v>0.933971512500001</v>
      </c>
      <c r="AF66" s="0" t="n">
        <v>0.887858549999999</v>
      </c>
      <c r="AG66" s="0" t="n">
        <v>0.98</v>
      </c>
      <c r="AH66" s="0" t="n">
        <v>0.974630099999999</v>
      </c>
      <c r="AI66" s="0" t="n">
        <v>0.974630099999999</v>
      </c>
      <c r="AJ66" s="0" t="n">
        <v>0.887858549999999</v>
      </c>
      <c r="AK66" s="0" t="n">
        <v>1</v>
      </c>
      <c r="AL66" s="0" t="n">
        <v>0.985</v>
      </c>
      <c r="AM66" s="0" t="n">
        <v>0.963603</v>
      </c>
      <c r="AN66" s="304" t="n">
        <v>0.985</v>
      </c>
      <c r="AO66" s="304" t="n">
        <v>0.97</v>
      </c>
      <c r="AP66" s="304" t="n">
        <v>0.99</v>
      </c>
      <c r="AQ66" s="0" t="n">
        <v>0.963603</v>
      </c>
      <c r="AR66" s="0" t="n">
        <v>0.974630099999999</v>
      </c>
      <c r="AS66" s="0" t="n">
        <v>0.977</v>
      </c>
      <c r="AT66" s="304" t="n">
        <v>0.9775</v>
      </c>
      <c r="AU66" s="0" t="n">
        <v>0.974630099999999</v>
      </c>
      <c r="AV66" s="0" t="n">
        <v>0.963603</v>
      </c>
      <c r="AW66" s="0" t="n">
        <v>0.963603</v>
      </c>
      <c r="AX66" s="0" t="n">
        <v>0.963603</v>
      </c>
      <c r="AY66" s="0" t="n">
        <v>0.974630099999999</v>
      </c>
      <c r="AZ66" s="0" t="n">
        <v>0.974630099999999</v>
      </c>
      <c r="BA66" s="0" t="n">
        <v>0.963603</v>
      </c>
      <c r="BB66" s="0" t="n">
        <v>0.64</v>
      </c>
      <c r="BC66" s="0" t="n">
        <f aca="false">BC65</f>
        <v>1</v>
      </c>
      <c r="BE66" s="0" t="n">
        <v>1.0812476</v>
      </c>
      <c r="BF66" s="0" t="n">
        <v>1.1012</v>
      </c>
      <c r="BG66" s="0" t="n">
        <v>1.0827</v>
      </c>
      <c r="BH66" s="0" t="n">
        <v>1.0109</v>
      </c>
      <c r="BI66" s="0" t="n">
        <v>1</v>
      </c>
      <c r="BJ66" s="0" t="n">
        <v>2.0634</v>
      </c>
      <c r="BK66" s="0" t="n">
        <v>2.26029633333333</v>
      </c>
      <c r="BL66" s="0" t="n">
        <v>1.06125</v>
      </c>
      <c r="BM66" s="0" t="n">
        <v>1.2885</v>
      </c>
      <c r="BN66" s="0" t="n">
        <v>2.001</v>
      </c>
      <c r="BO66" s="0" t="n">
        <v>1.495005</v>
      </c>
      <c r="BP66" s="0" t="n">
        <v>1.495005</v>
      </c>
      <c r="BQ66" s="0" t="n">
        <v>1.250505</v>
      </c>
      <c r="BR66" s="0" t="n">
        <v>1.064355</v>
      </c>
      <c r="BS66" s="0" t="n">
        <v>1.410205</v>
      </c>
      <c r="BT66" s="309"/>
      <c r="BU66" s="0" t="n">
        <v>1.09509</v>
      </c>
      <c r="BV66" s="309"/>
      <c r="BW66" s="309"/>
      <c r="BX66" s="309"/>
      <c r="BY66" s="309"/>
      <c r="BZ66" s="309"/>
      <c r="CA66" s="309"/>
      <c r="CB66" s="309"/>
      <c r="CC66" s="0" t="n">
        <v>0.865</v>
      </c>
      <c r="CD66" s="0" t="n">
        <v>0.86</v>
      </c>
      <c r="CE66" s="0" t="n">
        <v>0.89</v>
      </c>
      <c r="CF66" s="0" t="n">
        <v>0.935</v>
      </c>
      <c r="CG66" s="0" t="n">
        <v>0.99895</v>
      </c>
      <c r="CH66" s="0" t="n">
        <v>0.58</v>
      </c>
      <c r="CI66" s="0" t="n">
        <v>0.45</v>
      </c>
      <c r="CJ66" s="0" t="n">
        <v>0.845</v>
      </c>
      <c r="CK66" s="0" t="n">
        <v>0.645</v>
      </c>
      <c r="CL66" s="0" t="n">
        <v>0.505</v>
      </c>
      <c r="CM66" s="0" t="n">
        <v>0.635</v>
      </c>
      <c r="CN66" s="0" t="n">
        <v>0.6675</v>
      </c>
      <c r="CO66" s="0" t="n">
        <v>0.71</v>
      </c>
      <c r="CP66" s="0" t="n">
        <v>0.8775</v>
      </c>
      <c r="CQ66" s="0" t="n">
        <v>0.67</v>
      </c>
      <c r="CR66" s="0" t="n">
        <v>0.89</v>
      </c>
      <c r="CS66" s="0" t="n">
        <v>0.985</v>
      </c>
      <c r="CT66" s="0" t="n">
        <v>0.97</v>
      </c>
      <c r="CU66" s="0" t="n">
        <v>0.99</v>
      </c>
      <c r="CV66" s="0" t="n">
        <v>0.9775</v>
      </c>
      <c r="DA66" s="309" t="n">
        <v>0.000285</v>
      </c>
      <c r="DB66" s="309" t="n">
        <v>0.0002</v>
      </c>
      <c r="DC66" s="309" t="n">
        <v>0</v>
      </c>
      <c r="DD66" s="309" t="n">
        <v>0.0001</v>
      </c>
      <c r="DE66" s="309" t="n">
        <v>0</v>
      </c>
      <c r="DF66" s="309" t="n">
        <v>0.0036</v>
      </c>
      <c r="DG66" s="309" t="n">
        <v>0.00047</v>
      </c>
      <c r="DH66" s="309" t="n">
        <v>0.0007</v>
      </c>
      <c r="DI66" s="309" t="n">
        <v>0</v>
      </c>
      <c r="DJ66" s="309" t="n">
        <v>0</v>
      </c>
      <c r="DK66" s="309" t="n">
        <v>0.0005</v>
      </c>
      <c r="DL66" s="309" t="n">
        <v>0.0005</v>
      </c>
      <c r="DM66" s="309" t="n">
        <v>0.0003</v>
      </c>
      <c r="DN66" s="309" t="n">
        <v>0.000275</v>
      </c>
      <c r="DO66" s="309" t="n">
        <v>0.000400000000000006</v>
      </c>
      <c r="DQ66" s="309" t="n">
        <v>6.5E-005</v>
      </c>
    </row>
    <row r="67" customFormat="false" ht="12.75" hidden="false" customHeight="false" outlineLevel="0" collapsed="false">
      <c r="A67" s="306" t="n">
        <v>38412</v>
      </c>
      <c r="B67" s="0" t="n">
        <v>0.935525699000003</v>
      </c>
      <c r="C67" s="0" t="n">
        <v>0.980245999999999</v>
      </c>
      <c r="D67" s="0" t="n">
        <v>0.985</v>
      </c>
      <c r="E67" s="0" t="n">
        <v>0.985</v>
      </c>
      <c r="F67" s="0" t="n">
        <v>0.977</v>
      </c>
      <c r="G67" s="0" t="n">
        <v>0.9875</v>
      </c>
      <c r="H67" s="0" t="n">
        <v>0.9875</v>
      </c>
      <c r="I67" s="0" t="n">
        <v>0.929206249999997</v>
      </c>
      <c r="J67" s="0" t="n">
        <v>0.985</v>
      </c>
      <c r="K67" s="0" t="n">
        <v>0.985</v>
      </c>
      <c r="L67" s="0" t="n">
        <v>0.9875</v>
      </c>
      <c r="M67" s="0" t="n">
        <v>0.9875</v>
      </c>
      <c r="N67" s="0" t="n">
        <v>0.98</v>
      </c>
      <c r="O67" s="0" t="n">
        <v>0.958167000000001</v>
      </c>
      <c r="P67" s="0" t="n">
        <v>0.98</v>
      </c>
      <c r="Q67" s="0" t="n">
        <v>0.9875</v>
      </c>
      <c r="R67" s="0" t="n">
        <v>0.9875</v>
      </c>
      <c r="S67" s="0" t="n">
        <v>0.9875</v>
      </c>
      <c r="T67" s="0" t="n">
        <v>0.98</v>
      </c>
      <c r="U67" s="0" t="n">
        <v>0.98</v>
      </c>
      <c r="V67" s="0" t="n">
        <v>0.98</v>
      </c>
      <c r="W67" s="0" t="n">
        <v>0.98</v>
      </c>
      <c r="X67" s="0" t="n">
        <v>0.958167000000001</v>
      </c>
      <c r="Y67" s="0" t="n">
        <v>0.958167000000001</v>
      </c>
      <c r="Z67" s="0" t="n">
        <v>0.958167000000001</v>
      </c>
      <c r="AA67" s="0" t="n">
        <v>0.958167000000001</v>
      </c>
      <c r="AB67" s="0" t="n">
        <v>0.98</v>
      </c>
      <c r="AC67" s="0" t="n">
        <v>0.98</v>
      </c>
      <c r="AD67" s="0" t="n">
        <v>0.958167000000001</v>
      </c>
      <c r="AE67" s="0" t="n">
        <v>0.958167000000001</v>
      </c>
      <c r="AF67" s="0" t="n">
        <v>0.98</v>
      </c>
      <c r="AG67" s="0" t="n">
        <v>0.99</v>
      </c>
      <c r="AH67" s="0" t="n">
        <v>0.974687949999999</v>
      </c>
      <c r="AI67" s="0" t="n">
        <v>0.974687949999999</v>
      </c>
      <c r="AJ67" s="0" t="n">
        <v>0.98</v>
      </c>
      <c r="AK67" s="0" t="n">
        <v>1</v>
      </c>
      <c r="AL67" s="0" t="n">
        <v>0.985</v>
      </c>
      <c r="AM67" s="0" t="n">
        <v>0.985</v>
      </c>
      <c r="AN67" s="304" t="n">
        <v>0.985</v>
      </c>
      <c r="AO67" s="304" t="n">
        <v>0.97</v>
      </c>
      <c r="AP67" s="304" t="n">
        <v>0.99</v>
      </c>
      <c r="AQ67" s="0" t="n">
        <v>0.985</v>
      </c>
      <c r="AR67" s="0" t="n">
        <v>0.974687949999999</v>
      </c>
      <c r="AS67" s="0" t="n">
        <v>0.977</v>
      </c>
      <c r="AT67" s="304" t="n">
        <v>0.9775</v>
      </c>
      <c r="AU67" s="0" t="n">
        <v>0.974687949999999</v>
      </c>
      <c r="AV67" s="0" t="n">
        <v>0.985</v>
      </c>
      <c r="AW67" s="0" t="n">
        <v>0.985</v>
      </c>
      <c r="AX67" s="0" t="n">
        <v>0.985</v>
      </c>
      <c r="AY67" s="0" t="n">
        <v>0.974687949999999</v>
      </c>
      <c r="AZ67" s="0" t="n">
        <v>0.974687949999999</v>
      </c>
      <c r="BA67" s="0" t="n">
        <v>0.985</v>
      </c>
      <c r="BB67" s="0" t="n">
        <v>0.64</v>
      </c>
      <c r="BC67" s="0" t="n">
        <f aca="false">BC66</f>
        <v>1</v>
      </c>
      <c r="BE67" s="0" t="n">
        <v>1.0815326</v>
      </c>
      <c r="BF67" s="0" t="n">
        <v>1.1014</v>
      </c>
      <c r="BG67" s="0" t="n">
        <v>1.0827</v>
      </c>
      <c r="BH67" s="0" t="n">
        <v>1.011</v>
      </c>
      <c r="BI67" s="0" t="n">
        <v>1</v>
      </c>
      <c r="BJ67" s="0" t="n">
        <v>2.067</v>
      </c>
      <c r="BK67" s="0" t="n">
        <v>2.26076633333333</v>
      </c>
      <c r="BL67" s="0" t="n">
        <v>1.06195</v>
      </c>
      <c r="BM67" s="0" t="n">
        <v>1.2885</v>
      </c>
      <c r="BN67" s="0" t="n">
        <v>2.001</v>
      </c>
      <c r="BO67" s="0" t="n">
        <v>1.495505</v>
      </c>
      <c r="BP67" s="0" t="n">
        <v>1.495505</v>
      </c>
      <c r="BQ67" s="0" t="n">
        <v>1.250805</v>
      </c>
      <c r="BR67" s="0" t="n">
        <v>1.06463</v>
      </c>
      <c r="BS67" s="0" t="n">
        <v>1.410605</v>
      </c>
      <c r="BT67" s="309"/>
      <c r="BU67" s="0" t="n">
        <v>1.095155</v>
      </c>
      <c r="BV67" s="309"/>
      <c r="BW67" s="309"/>
      <c r="BX67" s="309"/>
      <c r="BY67" s="309"/>
      <c r="BZ67" s="309"/>
      <c r="CA67" s="309"/>
      <c r="CB67" s="309"/>
      <c r="CC67" s="0" t="n">
        <v>0.865</v>
      </c>
      <c r="CD67" s="0" t="n">
        <v>0.89</v>
      </c>
      <c r="CE67" s="0" t="n">
        <v>0.91</v>
      </c>
      <c r="CF67" s="0" t="n">
        <v>0.935</v>
      </c>
      <c r="CG67" s="0" t="n">
        <v>0.99895</v>
      </c>
      <c r="CH67" s="0" t="n">
        <v>0.54</v>
      </c>
      <c r="CI67" s="0" t="n">
        <v>0.45</v>
      </c>
      <c r="CJ67" s="0" t="n">
        <v>0.875</v>
      </c>
      <c r="CK67" s="0" t="n">
        <v>0.815</v>
      </c>
      <c r="CL67" s="0" t="n">
        <v>0.515</v>
      </c>
      <c r="CM67" s="0" t="n">
        <v>0.785</v>
      </c>
      <c r="CN67" s="0" t="n">
        <v>0.8175</v>
      </c>
      <c r="CO67" s="0" t="n">
        <v>0.8</v>
      </c>
      <c r="CP67" s="0" t="n">
        <v>0.9</v>
      </c>
      <c r="CQ67" s="0" t="n">
        <v>0.83</v>
      </c>
      <c r="CR67" s="0" t="n">
        <v>0.89</v>
      </c>
      <c r="CS67" s="0" t="n">
        <v>0.985</v>
      </c>
      <c r="CT67" s="0" t="n">
        <v>0.97</v>
      </c>
      <c r="CU67" s="0" t="n">
        <v>0.99</v>
      </c>
      <c r="CV67" s="0" t="n">
        <v>0.9775</v>
      </c>
      <c r="DA67" s="309" t="n">
        <v>0.000285</v>
      </c>
      <c r="DB67" s="309" t="n">
        <v>0.0002</v>
      </c>
      <c r="DC67" s="309" t="n">
        <v>0</v>
      </c>
      <c r="DD67" s="309" t="n">
        <v>0.0001</v>
      </c>
      <c r="DE67" s="309" t="n">
        <v>0</v>
      </c>
      <c r="DF67" s="309" t="n">
        <v>0.0036</v>
      </c>
      <c r="DG67" s="309" t="n">
        <v>0.00047</v>
      </c>
      <c r="DH67" s="309" t="n">
        <v>0.0007</v>
      </c>
      <c r="DI67" s="309" t="n">
        <v>0</v>
      </c>
      <c r="DJ67" s="309" t="n">
        <v>0</v>
      </c>
      <c r="DK67" s="309" t="n">
        <v>0.0005</v>
      </c>
      <c r="DL67" s="309" t="n">
        <v>0.0005</v>
      </c>
      <c r="DM67" s="309" t="n">
        <v>0.0003</v>
      </c>
      <c r="DN67" s="309" t="n">
        <v>0.000275</v>
      </c>
      <c r="DO67" s="309" t="n">
        <v>0.000400000000000006</v>
      </c>
      <c r="DQ67" s="309" t="n">
        <v>6.5E-005</v>
      </c>
    </row>
    <row r="68" customFormat="false" ht="12.75" hidden="false" customHeight="false" outlineLevel="0" collapsed="false">
      <c r="A68" s="306" t="n">
        <v>38443</v>
      </c>
      <c r="B68" s="0" t="n">
        <v>0.968226752000004</v>
      </c>
      <c r="C68" s="0" t="n">
        <v>0.988</v>
      </c>
      <c r="D68" s="0" t="n">
        <v>0.985</v>
      </c>
      <c r="E68" s="0" t="n">
        <v>0.985</v>
      </c>
      <c r="F68" s="0" t="n">
        <v>0.977</v>
      </c>
      <c r="G68" s="0" t="n">
        <v>0.9875</v>
      </c>
      <c r="H68" s="0" t="n">
        <v>0.949719259999999</v>
      </c>
      <c r="I68" s="0" t="n">
        <v>0.9875</v>
      </c>
      <c r="J68" s="0" t="n">
        <v>0.985</v>
      </c>
      <c r="K68" s="0" t="n">
        <v>0.985</v>
      </c>
      <c r="L68" s="0" t="n">
        <v>0.9875</v>
      </c>
      <c r="M68" s="0" t="n">
        <v>0.9875</v>
      </c>
      <c r="N68" s="0" t="n">
        <v>0.98</v>
      </c>
      <c r="O68" s="0" t="n">
        <v>0.961609215000001</v>
      </c>
      <c r="P68" s="0" t="n">
        <v>0.98</v>
      </c>
      <c r="Q68" s="0" t="n">
        <v>0.9875</v>
      </c>
      <c r="R68" s="0" t="n">
        <v>0.9875</v>
      </c>
      <c r="S68" s="0" t="n">
        <v>0.9875</v>
      </c>
      <c r="T68" s="0" t="n">
        <v>0.98</v>
      </c>
      <c r="U68" s="0" t="n">
        <v>0.98</v>
      </c>
      <c r="V68" s="0" t="n">
        <v>0.98</v>
      </c>
      <c r="W68" s="0" t="n">
        <v>0.98</v>
      </c>
      <c r="X68" s="0" t="n">
        <v>0.961609215000001</v>
      </c>
      <c r="Y68" s="0" t="n">
        <v>0.961609215000001</v>
      </c>
      <c r="Z68" s="0" t="n">
        <v>0.961609215000001</v>
      </c>
      <c r="AA68" s="0" t="n">
        <v>0.961609215000001</v>
      </c>
      <c r="AB68" s="0" t="n">
        <v>0.98</v>
      </c>
      <c r="AC68" s="0" t="n">
        <v>0.98</v>
      </c>
      <c r="AD68" s="0" t="n">
        <v>0.961609215000001</v>
      </c>
      <c r="AE68" s="0" t="n">
        <v>0.961609215000001</v>
      </c>
      <c r="AF68" s="0" t="n">
        <v>0.98</v>
      </c>
      <c r="AG68" s="0" t="n">
        <v>0.99</v>
      </c>
      <c r="AH68" s="0" t="n">
        <v>0.974745799999999</v>
      </c>
      <c r="AI68" s="0" t="n">
        <v>0.974745799999999</v>
      </c>
      <c r="AJ68" s="0" t="n">
        <v>0.98</v>
      </c>
      <c r="AK68" s="0" t="n">
        <v>1</v>
      </c>
      <c r="AL68" s="0" t="n">
        <v>0.985</v>
      </c>
      <c r="AM68" s="0" t="n">
        <v>0.985</v>
      </c>
      <c r="AN68" s="304" t="n">
        <v>0.985</v>
      </c>
      <c r="AO68" s="304" t="n">
        <v>0.99</v>
      </c>
      <c r="AP68" s="304" t="n">
        <v>0.99</v>
      </c>
      <c r="AQ68" s="0" t="n">
        <v>0.985</v>
      </c>
      <c r="AR68" s="0" t="n">
        <v>0.974745799999999</v>
      </c>
      <c r="AS68" s="0" t="n">
        <v>0.977</v>
      </c>
      <c r="AT68" s="304" t="n">
        <v>0.9775</v>
      </c>
      <c r="AU68" s="0" t="n">
        <v>0.974745799999999</v>
      </c>
      <c r="AV68" s="0" t="n">
        <v>0.985</v>
      </c>
      <c r="AW68" s="0" t="n">
        <v>0.985</v>
      </c>
      <c r="AX68" s="0" t="n">
        <v>0.985</v>
      </c>
      <c r="AY68" s="0" t="n">
        <v>0.974745799999999</v>
      </c>
      <c r="AZ68" s="0" t="n">
        <v>0.974745799999999</v>
      </c>
      <c r="BA68" s="0" t="n">
        <v>0.985</v>
      </c>
      <c r="BB68" s="0" t="n">
        <v>0.64</v>
      </c>
      <c r="BC68" s="0" t="n">
        <f aca="false">BC67</f>
        <v>1</v>
      </c>
      <c r="BE68" s="0" t="n">
        <v>1.0818176</v>
      </c>
      <c r="BF68" s="0" t="n">
        <v>1.1016</v>
      </c>
      <c r="BG68" s="0" t="n">
        <v>1.0827</v>
      </c>
      <c r="BH68" s="0" t="n">
        <v>1.0111</v>
      </c>
      <c r="BI68" s="0" t="n">
        <v>1</v>
      </c>
      <c r="BJ68" s="0" t="n">
        <v>2.0706</v>
      </c>
      <c r="BK68" s="0" t="n">
        <v>2.26123633333333</v>
      </c>
      <c r="BL68" s="0" t="n">
        <v>1.06265</v>
      </c>
      <c r="BM68" s="0" t="n">
        <v>1.2885</v>
      </c>
      <c r="BN68" s="0" t="n">
        <v>2.001</v>
      </c>
      <c r="BO68" s="0" t="n">
        <v>1.496005</v>
      </c>
      <c r="BP68" s="0" t="n">
        <v>1.496005</v>
      </c>
      <c r="BQ68" s="0" t="n">
        <v>1.251105</v>
      </c>
      <c r="BR68" s="0" t="n">
        <v>1.064905</v>
      </c>
      <c r="BS68" s="0" t="n">
        <v>1.411005</v>
      </c>
      <c r="BT68" s="309"/>
      <c r="BU68" s="0" t="n">
        <v>1.09522</v>
      </c>
      <c r="BV68" s="309"/>
      <c r="BW68" s="309"/>
      <c r="BX68" s="309"/>
      <c r="BY68" s="309"/>
      <c r="BZ68" s="309"/>
      <c r="CA68" s="309"/>
      <c r="CB68" s="309"/>
      <c r="CC68" s="0" t="n">
        <v>0.895</v>
      </c>
      <c r="CD68" s="0" t="n">
        <v>0.9</v>
      </c>
      <c r="CE68" s="0" t="n">
        <v>0.91</v>
      </c>
      <c r="CF68" s="0" t="n">
        <v>0.96</v>
      </c>
      <c r="CG68" s="0" t="n">
        <v>0.99895</v>
      </c>
      <c r="CH68" s="0" t="n">
        <v>0.48</v>
      </c>
      <c r="CI68" s="0" t="n">
        <v>0.42</v>
      </c>
      <c r="CJ68" s="0" t="n">
        <v>0.935</v>
      </c>
      <c r="CK68" s="0" t="n">
        <v>0.805</v>
      </c>
      <c r="CL68" s="0" t="n">
        <v>0.575</v>
      </c>
      <c r="CM68" s="0" t="n">
        <v>0.895</v>
      </c>
      <c r="CN68" s="0" t="n">
        <v>0.9275</v>
      </c>
      <c r="CO68" s="0" t="n">
        <v>0.85</v>
      </c>
      <c r="CP68" s="0" t="n">
        <v>0.903</v>
      </c>
      <c r="CQ68" s="0" t="n">
        <v>0.92</v>
      </c>
      <c r="CR68" s="0" t="n">
        <v>0.89</v>
      </c>
      <c r="CS68" s="0" t="n">
        <v>0.985</v>
      </c>
      <c r="CT68" s="0" t="n">
        <v>0.99</v>
      </c>
      <c r="CU68" s="0" t="n">
        <v>0.99</v>
      </c>
      <c r="CV68" s="0" t="n">
        <v>0.9775</v>
      </c>
      <c r="DA68" s="309" t="n">
        <v>0.000285</v>
      </c>
      <c r="DB68" s="309" t="n">
        <v>0.0002</v>
      </c>
      <c r="DC68" s="309" t="n">
        <v>0</v>
      </c>
      <c r="DD68" s="309" t="n">
        <v>0.0001</v>
      </c>
      <c r="DE68" s="309" t="n">
        <v>0</v>
      </c>
      <c r="DF68" s="309" t="n">
        <v>0.0036</v>
      </c>
      <c r="DG68" s="309" t="n">
        <v>0.00047</v>
      </c>
      <c r="DH68" s="309" t="n">
        <v>0.0007</v>
      </c>
      <c r="DI68" s="309" t="n">
        <v>0</v>
      </c>
      <c r="DJ68" s="309" t="n">
        <v>0</v>
      </c>
      <c r="DK68" s="309" t="n">
        <v>0.0005</v>
      </c>
      <c r="DL68" s="309" t="n">
        <v>0.0005</v>
      </c>
      <c r="DM68" s="309" t="n">
        <v>0.0003</v>
      </c>
      <c r="DN68" s="309" t="n">
        <v>0.000275</v>
      </c>
      <c r="DO68" s="309" t="n">
        <v>0.000400000000000006</v>
      </c>
      <c r="DQ68" s="309" t="n">
        <v>6.5E-005</v>
      </c>
    </row>
    <row r="69" customFormat="false" ht="12.75" hidden="false" customHeight="false" outlineLevel="0" collapsed="false">
      <c r="A69" s="306" t="n">
        <v>38473</v>
      </c>
      <c r="B69" s="0" t="n">
        <v>0.988</v>
      </c>
      <c r="C69" s="0" t="n">
        <v>0.988</v>
      </c>
      <c r="D69" s="0" t="n">
        <v>0.985</v>
      </c>
      <c r="E69" s="0" t="n">
        <v>0.985</v>
      </c>
      <c r="F69" s="0" t="n">
        <v>0.977</v>
      </c>
      <c r="G69" s="0" t="n">
        <v>0.705228000000001</v>
      </c>
      <c r="H69" s="0" t="n">
        <v>0.949916659999999</v>
      </c>
      <c r="I69" s="0" t="n">
        <v>0.9875</v>
      </c>
      <c r="J69" s="0" t="n">
        <v>0.9083925</v>
      </c>
      <c r="K69" s="0" t="n">
        <v>0.985</v>
      </c>
      <c r="L69" s="0" t="n">
        <v>0.9875</v>
      </c>
      <c r="M69" s="0" t="n">
        <v>0.9875</v>
      </c>
      <c r="N69" s="0" t="n">
        <v>0.98</v>
      </c>
      <c r="O69" s="0" t="n">
        <v>0.958662000000001</v>
      </c>
      <c r="P69" s="0" t="n">
        <v>0.98</v>
      </c>
      <c r="Q69" s="0" t="n">
        <v>0.9875</v>
      </c>
      <c r="R69" s="0" t="n">
        <v>0.9875</v>
      </c>
      <c r="S69" s="0" t="n">
        <v>0.9875</v>
      </c>
      <c r="T69" s="0" t="n">
        <v>0.98</v>
      </c>
      <c r="U69" s="0" t="n">
        <v>0.98</v>
      </c>
      <c r="V69" s="0" t="n">
        <v>0.98</v>
      </c>
      <c r="W69" s="0" t="n">
        <v>0.98</v>
      </c>
      <c r="X69" s="0" t="n">
        <v>0.958662000000001</v>
      </c>
      <c r="Y69" s="0" t="n">
        <v>0.958662000000001</v>
      </c>
      <c r="Z69" s="0" t="n">
        <v>0.958662000000001</v>
      </c>
      <c r="AA69" s="0" t="n">
        <v>0.958662000000001</v>
      </c>
      <c r="AB69" s="0" t="n">
        <v>0.98</v>
      </c>
      <c r="AC69" s="0" t="n">
        <v>0.98</v>
      </c>
      <c r="AD69" s="0" t="n">
        <v>0.958662000000001</v>
      </c>
      <c r="AE69" s="0" t="n">
        <v>0.958662000000001</v>
      </c>
      <c r="AF69" s="0" t="n">
        <v>0.98</v>
      </c>
      <c r="AG69" s="0" t="n">
        <v>0.99</v>
      </c>
      <c r="AH69" s="0" t="n">
        <v>0.974803649999999</v>
      </c>
      <c r="AI69" s="0" t="n">
        <v>0.974803649999999</v>
      </c>
      <c r="AJ69" s="0" t="n">
        <v>0.98</v>
      </c>
      <c r="AK69" s="0" t="n">
        <v>1</v>
      </c>
      <c r="AL69" s="0" t="n">
        <v>0.985</v>
      </c>
      <c r="AM69" s="0" t="n">
        <v>0.985</v>
      </c>
      <c r="AN69" s="304" t="n">
        <v>0.985</v>
      </c>
      <c r="AO69" s="304" t="n">
        <v>0.99</v>
      </c>
      <c r="AP69" s="304" t="n">
        <v>0.99</v>
      </c>
      <c r="AQ69" s="0" t="n">
        <v>0.985</v>
      </c>
      <c r="AR69" s="0" t="n">
        <v>0.974803649999999</v>
      </c>
      <c r="AS69" s="0" t="n">
        <v>0.977</v>
      </c>
      <c r="AT69" s="304" t="n">
        <v>0.9775</v>
      </c>
      <c r="AU69" s="0" t="n">
        <v>0.974803649999999</v>
      </c>
      <c r="AV69" s="0" t="n">
        <v>0.985</v>
      </c>
      <c r="AW69" s="0" t="n">
        <v>0.985</v>
      </c>
      <c r="AX69" s="0" t="n">
        <v>0.985</v>
      </c>
      <c r="AY69" s="0" t="n">
        <v>0.974803649999999</v>
      </c>
      <c r="AZ69" s="0" t="n">
        <v>0.974803649999999</v>
      </c>
      <c r="BA69" s="0" t="n">
        <v>0.985</v>
      </c>
      <c r="BB69" s="0" t="n">
        <v>0.64</v>
      </c>
      <c r="BC69" s="0" t="n">
        <f aca="false">BC68</f>
        <v>1</v>
      </c>
      <c r="BE69" s="0" t="n">
        <v>1.0821026</v>
      </c>
      <c r="BF69" s="0" t="n">
        <v>1.1018</v>
      </c>
      <c r="BG69" s="0" t="n">
        <v>1.0827</v>
      </c>
      <c r="BH69" s="0" t="n">
        <v>1.0112</v>
      </c>
      <c r="BI69" s="0" t="n">
        <v>1</v>
      </c>
      <c r="BJ69" s="0" t="n">
        <v>2.0742</v>
      </c>
      <c r="BK69" s="0" t="n">
        <v>2.26170633333333</v>
      </c>
      <c r="BL69" s="0" t="n">
        <v>1.06335</v>
      </c>
      <c r="BM69" s="0" t="n">
        <v>1.2885</v>
      </c>
      <c r="BN69" s="0" t="n">
        <v>2.001</v>
      </c>
      <c r="BO69" s="0" t="n">
        <v>1.496505</v>
      </c>
      <c r="BP69" s="0" t="n">
        <v>1.496505</v>
      </c>
      <c r="BQ69" s="0" t="n">
        <v>1.251405</v>
      </c>
      <c r="BR69" s="0" t="n">
        <v>1.06518</v>
      </c>
      <c r="BS69" s="0" t="n">
        <v>1.411405</v>
      </c>
      <c r="BT69" s="309"/>
      <c r="BU69" s="0" t="n">
        <v>1.095285</v>
      </c>
      <c r="BV69" s="309"/>
      <c r="BW69" s="309"/>
      <c r="BX69" s="309"/>
      <c r="BY69" s="309"/>
      <c r="BZ69" s="309"/>
      <c r="CA69" s="309"/>
      <c r="CB69" s="309"/>
      <c r="CC69" s="0" t="n">
        <v>0.965</v>
      </c>
      <c r="CD69" s="0" t="n">
        <v>0.91</v>
      </c>
      <c r="CE69" s="0" t="n">
        <v>0.91</v>
      </c>
      <c r="CF69" s="0" t="n">
        <v>0.97</v>
      </c>
      <c r="CG69" s="0" t="n">
        <v>0.99895</v>
      </c>
      <c r="CH69" s="0" t="n">
        <v>0.34</v>
      </c>
      <c r="CI69" s="0" t="n">
        <v>0.42</v>
      </c>
      <c r="CJ69" s="0" t="n">
        <v>0.935</v>
      </c>
      <c r="CK69" s="0" t="n">
        <v>0.705</v>
      </c>
      <c r="CL69" s="0" t="n">
        <v>0.625</v>
      </c>
      <c r="CM69" s="0" t="n">
        <v>0.9175</v>
      </c>
      <c r="CN69" s="0" t="n">
        <v>0.95</v>
      </c>
      <c r="CO69" s="0" t="n">
        <v>0.88</v>
      </c>
      <c r="CP69" s="0" t="n">
        <v>0.9</v>
      </c>
      <c r="CQ69" s="0" t="n">
        <v>0.935</v>
      </c>
      <c r="CR69" s="0" t="n">
        <v>0.89</v>
      </c>
      <c r="CS69" s="0" t="n">
        <v>0.985</v>
      </c>
      <c r="CT69" s="0" t="n">
        <v>0.99</v>
      </c>
      <c r="CU69" s="0" t="n">
        <v>0.99</v>
      </c>
      <c r="CV69" s="0" t="n">
        <v>0.9775</v>
      </c>
      <c r="DA69" s="309" t="n">
        <v>0.000285</v>
      </c>
      <c r="DB69" s="309" t="n">
        <v>0.0002</v>
      </c>
      <c r="DC69" s="309" t="n">
        <v>0</v>
      </c>
      <c r="DD69" s="309" t="n">
        <v>0.0001</v>
      </c>
      <c r="DE69" s="309" t="n">
        <v>0</v>
      </c>
      <c r="DF69" s="309" t="n">
        <v>0.0036</v>
      </c>
      <c r="DG69" s="309" t="n">
        <v>0.00047</v>
      </c>
      <c r="DH69" s="309" t="n">
        <v>0.0007</v>
      </c>
      <c r="DI69" s="309" t="n">
        <v>0</v>
      </c>
      <c r="DJ69" s="309" t="n">
        <v>0</v>
      </c>
      <c r="DK69" s="309" t="n">
        <v>0.0005</v>
      </c>
      <c r="DL69" s="309" t="n">
        <v>0.0005</v>
      </c>
      <c r="DM69" s="309" t="n">
        <v>0.0003</v>
      </c>
      <c r="DN69" s="309" t="n">
        <v>0.000275</v>
      </c>
      <c r="DO69" s="309" t="n">
        <v>0.000400000000000006</v>
      </c>
      <c r="DQ69" s="309" t="n">
        <v>6.5E-005</v>
      </c>
    </row>
    <row r="70" customFormat="false" ht="12.75" hidden="false" customHeight="false" outlineLevel="0" collapsed="false">
      <c r="A70" s="306" t="n">
        <v>38504</v>
      </c>
      <c r="B70" s="0" t="n">
        <v>0.988</v>
      </c>
      <c r="C70" s="0" t="n">
        <v>0.988</v>
      </c>
      <c r="D70" s="0" t="n">
        <v>0.985</v>
      </c>
      <c r="E70" s="0" t="n">
        <v>0.985</v>
      </c>
      <c r="F70" s="0" t="n">
        <v>0.977</v>
      </c>
      <c r="G70" s="0" t="n">
        <v>0.706452000000001</v>
      </c>
      <c r="H70" s="0" t="n">
        <v>0.9875</v>
      </c>
      <c r="I70" s="0" t="n">
        <v>0.9875</v>
      </c>
      <c r="J70" s="0" t="n">
        <v>0.7924275</v>
      </c>
      <c r="K70" s="0" t="n">
        <v>0.985</v>
      </c>
      <c r="L70" s="0" t="n">
        <v>0.9875</v>
      </c>
      <c r="M70" s="0" t="n">
        <v>0.9875</v>
      </c>
      <c r="N70" s="0" t="n">
        <v>0.98</v>
      </c>
      <c r="O70" s="0" t="n">
        <v>0.961573137500001</v>
      </c>
      <c r="P70" s="0" t="n">
        <v>0.98</v>
      </c>
      <c r="Q70" s="0" t="n">
        <v>0.9875</v>
      </c>
      <c r="R70" s="0" t="n">
        <v>0.9875</v>
      </c>
      <c r="S70" s="0" t="n">
        <v>0.9875</v>
      </c>
      <c r="T70" s="0" t="n">
        <v>0.98</v>
      </c>
      <c r="U70" s="0" t="n">
        <v>0.98</v>
      </c>
      <c r="V70" s="0" t="n">
        <v>0.98</v>
      </c>
      <c r="W70" s="0" t="n">
        <v>0.98</v>
      </c>
      <c r="X70" s="0" t="n">
        <v>0.961573137500001</v>
      </c>
      <c r="Y70" s="0" t="n">
        <v>0.961573137500001</v>
      </c>
      <c r="Z70" s="0" t="n">
        <v>0.961573137500001</v>
      </c>
      <c r="AA70" s="0" t="n">
        <v>0.961573137500001</v>
      </c>
      <c r="AB70" s="0" t="n">
        <v>0.98</v>
      </c>
      <c r="AC70" s="0" t="n">
        <v>0.98</v>
      </c>
      <c r="AD70" s="0" t="n">
        <v>0.961573137500001</v>
      </c>
      <c r="AE70" s="0" t="n">
        <v>0.961573137500001</v>
      </c>
      <c r="AF70" s="0" t="n">
        <v>0.98</v>
      </c>
      <c r="AG70" s="0" t="n">
        <v>0.99</v>
      </c>
      <c r="AH70" s="0" t="n">
        <v>0.974861499999999</v>
      </c>
      <c r="AI70" s="0" t="n">
        <v>0.974861499999999</v>
      </c>
      <c r="AJ70" s="0" t="n">
        <v>0.98</v>
      </c>
      <c r="AK70" s="0" t="n">
        <v>1</v>
      </c>
      <c r="AL70" s="0" t="n">
        <v>0.985</v>
      </c>
      <c r="AM70" s="0" t="n">
        <v>0.985</v>
      </c>
      <c r="AN70" s="304" t="n">
        <v>0.985</v>
      </c>
      <c r="AO70" s="304" t="n">
        <v>0.99</v>
      </c>
      <c r="AP70" s="304" t="n">
        <v>0.99</v>
      </c>
      <c r="AQ70" s="0" t="n">
        <v>0.985</v>
      </c>
      <c r="AR70" s="0" t="n">
        <v>0.974861499999999</v>
      </c>
      <c r="AS70" s="0" t="n">
        <v>0.977</v>
      </c>
      <c r="AT70" s="304" t="n">
        <v>0.9775</v>
      </c>
      <c r="AU70" s="0" t="n">
        <v>0.974861499999999</v>
      </c>
      <c r="AV70" s="0" t="n">
        <v>0.985</v>
      </c>
      <c r="AW70" s="0" t="n">
        <v>0.985</v>
      </c>
      <c r="AX70" s="0" t="n">
        <v>0.985</v>
      </c>
      <c r="AY70" s="0" t="n">
        <v>0.974861499999999</v>
      </c>
      <c r="AZ70" s="0" t="n">
        <v>0.974861499999999</v>
      </c>
      <c r="BA70" s="0" t="n">
        <v>0.985</v>
      </c>
      <c r="BB70" s="0" t="n">
        <v>0.64</v>
      </c>
      <c r="BC70" s="0" t="n">
        <f aca="false">BC69</f>
        <v>1</v>
      </c>
      <c r="BE70" s="0" t="n">
        <v>1.0823876</v>
      </c>
      <c r="BF70" s="0" t="n">
        <v>1.102</v>
      </c>
      <c r="BG70" s="0" t="n">
        <v>1.0827</v>
      </c>
      <c r="BH70" s="0" t="n">
        <v>1.0113</v>
      </c>
      <c r="BI70" s="0" t="n">
        <v>1</v>
      </c>
      <c r="BJ70" s="0" t="n">
        <v>2.0778</v>
      </c>
      <c r="BK70" s="0" t="n">
        <v>2.26217633333333</v>
      </c>
      <c r="BL70" s="0" t="n">
        <v>1.06405</v>
      </c>
      <c r="BM70" s="0" t="n">
        <v>1.2885</v>
      </c>
      <c r="BN70" s="0" t="n">
        <v>2.001</v>
      </c>
      <c r="BO70" s="0" t="n">
        <v>1.497005</v>
      </c>
      <c r="BP70" s="0" t="n">
        <v>1.497005</v>
      </c>
      <c r="BQ70" s="0" t="n">
        <v>1.251705</v>
      </c>
      <c r="BR70" s="0" t="n">
        <v>1.065455</v>
      </c>
      <c r="BS70" s="0" t="n">
        <v>1.411805</v>
      </c>
      <c r="BT70" s="309"/>
      <c r="BU70" s="0" t="n">
        <v>1.09535</v>
      </c>
      <c r="BV70" s="309"/>
      <c r="BW70" s="309"/>
      <c r="BX70" s="309"/>
      <c r="BY70" s="309"/>
      <c r="BZ70" s="309"/>
      <c r="CA70" s="309"/>
      <c r="CB70" s="309"/>
      <c r="CC70" s="0" t="n">
        <v>0.965</v>
      </c>
      <c r="CD70" s="0" t="n">
        <v>0.91</v>
      </c>
      <c r="CE70" s="0" t="n">
        <v>0.91</v>
      </c>
      <c r="CF70" s="0" t="n">
        <v>0.98</v>
      </c>
      <c r="CG70" s="0" t="n">
        <v>0.99895</v>
      </c>
      <c r="CH70" s="0" t="n">
        <v>0.34</v>
      </c>
      <c r="CI70" s="0" t="n">
        <v>0.47</v>
      </c>
      <c r="CJ70" s="0" t="n">
        <v>0.935</v>
      </c>
      <c r="CK70" s="0" t="n">
        <v>0.615</v>
      </c>
      <c r="CL70" s="0" t="n">
        <v>0.725</v>
      </c>
      <c r="CM70" s="0" t="n">
        <v>0.8825</v>
      </c>
      <c r="CN70" s="0" t="n">
        <v>0.915</v>
      </c>
      <c r="CO70" s="0" t="n">
        <v>0.88</v>
      </c>
      <c r="CP70" s="0" t="n">
        <v>0.9025</v>
      </c>
      <c r="CQ70" s="0" t="n">
        <v>0.915</v>
      </c>
      <c r="CR70" s="0" t="n">
        <v>0.89</v>
      </c>
      <c r="CS70" s="0" t="n">
        <v>0.985</v>
      </c>
      <c r="CT70" s="0" t="n">
        <v>0.99</v>
      </c>
      <c r="CU70" s="0" t="n">
        <v>0.99</v>
      </c>
      <c r="CV70" s="0" t="n">
        <v>0.9775</v>
      </c>
      <c r="DA70" s="309" t="n">
        <v>0.000285</v>
      </c>
      <c r="DB70" s="309" t="n">
        <v>0.0002</v>
      </c>
      <c r="DC70" s="309" t="n">
        <v>0</v>
      </c>
      <c r="DD70" s="309" t="n">
        <v>0.0001</v>
      </c>
      <c r="DE70" s="309" t="n">
        <v>0</v>
      </c>
      <c r="DF70" s="309" t="n">
        <v>0.0036</v>
      </c>
      <c r="DG70" s="309" t="n">
        <v>0.00047</v>
      </c>
      <c r="DH70" s="309" t="n">
        <v>0.0007</v>
      </c>
      <c r="DI70" s="309" t="n">
        <v>0</v>
      </c>
      <c r="DJ70" s="309" t="n">
        <v>0</v>
      </c>
      <c r="DK70" s="309" t="n">
        <v>0.0005</v>
      </c>
      <c r="DL70" s="309" t="n">
        <v>0.0005</v>
      </c>
      <c r="DM70" s="309" t="n">
        <v>0.0003</v>
      </c>
      <c r="DN70" s="309" t="n">
        <v>0.000275</v>
      </c>
      <c r="DO70" s="309" t="n">
        <v>0.000400000000000006</v>
      </c>
      <c r="DQ70" s="309" t="n">
        <v>6.5E-005</v>
      </c>
    </row>
    <row r="71" customFormat="false" ht="12.75" hidden="false" customHeight="false" outlineLevel="0" collapsed="false">
      <c r="A71" s="306" t="n">
        <v>38534</v>
      </c>
      <c r="B71" s="0" t="n">
        <v>0.988</v>
      </c>
      <c r="C71" s="0" t="n">
        <v>0.988</v>
      </c>
      <c r="D71" s="0" t="n">
        <v>0.985</v>
      </c>
      <c r="E71" s="0" t="n">
        <v>0.985</v>
      </c>
      <c r="F71" s="0" t="n">
        <v>0.977</v>
      </c>
      <c r="G71" s="0" t="n">
        <v>0.853374000000001</v>
      </c>
      <c r="H71" s="0" t="n">
        <v>0.9875</v>
      </c>
      <c r="I71" s="0" t="n">
        <v>0.9875</v>
      </c>
      <c r="J71" s="0" t="n">
        <v>0.8181975</v>
      </c>
      <c r="K71" s="0" t="n">
        <v>0.985</v>
      </c>
      <c r="L71" s="0" t="n">
        <v>0.9875</v>
      </c>
      <c r="M71" s="0" t="n">
        <v>0.9875</v>
      </c>
      <c r="N71" s="0" t="n">
        <v>0.98</v>
      </c>
      <c r="O71" s="0" t="n">
        <v>0.967149975000001</v>
      </c>
      <c r="P71" s="0" t="n">
        <v>0.98</v>
      </c>
      <c r="Q71" s="0" t="n">
        <v>0.9875</v>
      </c>
      <c r="R71" s="0" t="n">
        <v>0.9875</v>
      </c>
      <c r="S71" s="0" t="n">
        <v>0.9875</v>
      </c>
      <c r="T71" s="0" t="n">
        <v>0.98</v>
      </c>
      <c r="U71" s="0" t="n">
        <v>0.98</v>
      </c>
      <c r="V71" s="0" t="n">
        <v>0.98</v>
      </c>
      <c r="W71" s="0" t="n">
        <v>0.98</v>
      </c>
      <c r="X71" s="0" t="n">
        <v>0.967149975000001</v>
      </c>
      <c r="Y71" s="0" t="n">
        <v>0.967149975000001</v>
      </c>
      <c r="Z71" s="0" t="n">
        <v>0.967149975000001</v>
      </c>
      <c r="AA71" s="0" t="n">
        <v>0.967149975000001</v>
      </c>
      <c r="AB71" s="0" t="n">
        <v>0.98</v>
      </c>
      <c r="AC71" s="0" t="n">
        <v>0.98</v>
      </c>
      <c r="AD71" s="0" t="n">
        <v>0.967149975000001</v>
      </c>
      <c r="AE71" s="0" t="n">
        <v>0.967149975000001</v>
      </c>
      <c r="AF71" s="0" t="n">
        <v>0.98</v>
      </c>
      <c r="AG71" s="0" t="n">
        <v>0.99</v>
      </c>
      <c r="AH71" s="0" t="n">
        <v>0.974919349999999</v>
      </c>
      <c r="AI71" s="0" t="n">
        <v>0.974919349999999</v>
      </c>
      <c r="AJ71" s="0" t="n">
        <v>0.98</v>
      </c>
      <c r="AK71" s="0" t="n">
        <v>1</v>
      </c>
      <c r="AL71" s="0" t="n">
        <v>0.985</v>
      </c>
      <c r="AM71" s="0" t="n">
        <v>0.985</v>
      </c>
      <c r="AN71" s="304" t="n">
        <v>0.985</v>
      </c>
      <c r="AO71" s="304" t="n">
        <v>0.99</v>
      </c>
      <c r="AP71" s="304" t="n">
        <v>0.99</v>
      </c>
      <c r="AQ71" s="0" t="n">
        <v>0.985</v>
      </c>
      <c r="AR71" s="0" t="n">
        <v>0.974919349999999</v>
      </c>
      <c r="AS71" s="0" t="n">
        <v>0.977</v>
      </c>
      <c r="AT71" s="304" t="n">
        <v>0.9775</v>
      </c>
      <c r="AU71" s="0" t="n">
        <v>0.974919349999999</v>
      </c>
      <c r="AV71" s="0" t="n">
        <v>0.985</v>
      </c>
      <c r="AW71" s="0" t="n">
        <v>0.985</v>
      </c>
      <c r="AX71" s="0" t="n">
        <v>0.985</v>
      </c>
      <c r="AY71" s="0" t="n">
        <v>0.974919349999999</v>
      </c>
      <c r="AZ71" s="0" t="n">
        <v>0.974919349999999</v>
      </c>
      <c r="BA71" s="0" t="n">
        <v>0.985</v>
      </c>
      <c r="BB71" s="0" t="n">
        <v>0.64</v>
      </c>
      <c r="BC71" s="0" t="n">
        <f aca="false">BC70</f>
        <v>1</v>
      </c>
      <c r="BE71" s="0" t="n">
        <v>1.0826726</v>
      </c>
      <c r="BF71" s="0" t="n">
        <v>1.1022</v>
      </c>
      <c r="BG71" s="0" t="n">
        <v>1.0827</v>
      </c>
      <c r="BH71" s="0" t="n">
        <v>1.0114</v>
      </c>
      <c r="BI71" s="0" t="n">
        <v>1</v>
      </c>
      <c r="BJ71" s="0" t="n">
        <v>2.0814</v>
      </c>
      <c r="BK71" s="0" t="n">
        <v>2.26264633333333</v>
      </c>
      <c r="BL71" s="0" t="n">
        <v>1.06475</v>
      </c>
      <c r="BM71" s="0" t="n">
        <v>1.2885</v>
      </c>
      <c r="BN71" s="0" t="n">
        <v>2.001</v>
      </c>
      <c r="BO71" s="0" t="n">
        <v>1.497505</v>
      </c>
      <c r="BP71" s="0" t="n">
        <v>1.497505</v>
      </c>
      <c r="BQ71" s="0" t="n">
        <v>1.252005</v>
      </c>
      <c r="BR71" s="0" t="n">
        <v>1.06573</v>
      </c>
      <c r="BS71" s="0" t="n">
        <v>1.412205</v>
      </c>
      <c r="BT71" s="309"/>
      <c r="BU71" s="0" t="n">
        <v>1.095415</v>
      </c>
      <c r="BV71" s="309"/>
      <c r="BW71" s="309"/>
      <c r="BX71" s="309"/>
      <c r="BY71" s="309"/>
      <c r="BZ71" s="309"/>
      <c r="CA71" s="309"/>
      <c r="CB71" s="309"/>
      <c r="CC71" s="0" t="n">
        <v>0.975</v>
      </c>
      <c r="CD71" s="0" t="n">
        <v>0.91</v>
      </c>
      <c r="CE71" s="0" t="n">
        <v>0.91</v>
      </c>
      <c r="CF71" s="0" t="n">
        <v>0.97</v>
      </c>
      <c r="CG71" s="0" t="n">
        <v>0.99895</v>
      </c>
      <c r="CH71" s="0" t="n">
        <v>0.41</v>
      </c>
      <c r="CI71" s="0" t="n">
        <v>0.47</v>
      </c>
      <c r="CJ71" s="0" t="n">
        <v>0.935</v>
      </c>
      <c r="CK71" s="0" t="n">
        <v>0.635</v>
      </c>
      <c r="CL71" s="0" t="n">
        <v>0.725</v>
      </c>
      <c r="CM71" s="0" t="n">
        <v>0.8775</v>
      </c>
      <c r="CN71" s="0" t="n">
        <v>0.91</v>
      </c>
      <c r="CO71" s="0" t="n">
        <v>0.89</v>
      </c>
      <c r="CP71" s="0" t="n">
        <v>0.9075</v>
      </c>
      <c r="CQ71" s="0" t="n">
        <v>0.915</v>
      </c>
      <c r="CR71" s="0" t="n">
        <v>0.89</v>
      </c>
      <c r="CS71" s="0" t="n">
        <v>0.985</v>
      </c>
      <c r="CT71" s="0" t="n">
        <v>0.99</v>
      </c>
      <c r="CU71" s="0" t="n">
        <v>0.99</v>
      </c>
      <c r="CV71" s="0" t="n">
        <v>0.9775</v>
      </c>
      <c r="DA71" s="309" t="n">
        <v>0.000285</v>
      </c>
      <c r="DB71" s="309" t="n">
        <v>0.0002</v>
      </c>
      <c r="DC71" s="309" t="n">
        <v>0</v>
      </c>
      <c r="DD71" s="309" t="n">
        <v>0.0001</v>
      </c>
      <c r="DE71" s="309" t="n">
        <v>0</v>
      </c>
      <c r="DF71" s="309" t="n">
        <v>0.0036</v>
      </c>
      <c r="DG71" s="309" t="n">
        <v>0.00047</v>
      </c>
      <c r="DH71" s="309" t="n">
        <v>0.0007</v>
      </c>
      <c r="DI71" s="309" t="n">
        <v>0</v>
      </c>
      <c r="DJ71" s="309" t="n">
        <v>0</v>
      </c>
      <c r="DK71" s="309" t="n">
        <v>0.0005</v>
      </c>
      <c r="DL71" s="309" t="n">
        <v>0.0005</v>
      </c>
      <c r="DM71" s="309" t="n">
        <v>0.0003</v>
      </c>
      <c r="DN71" s="309" t="n">
        <v>0.000275</v>
      </c>
      <c r="DO71" s="309" t="n">
        <v>0.000400000000000006</v>
      </c>
      <c r="DQ71" s="309" t="n">
        <v>6.5E-005</v>
      </c>
    </row>
    <row r="72" customFormat="false" ht="12.75" hidden="false" customHeight="false" outlineLevel="0" collapsed="false">
      <c r="A72" s="306" t="n">
        <v>38565</v>
      </c>
      <c r="B72" s="0" t="n">
        <v>0.988</v>
      </c>
      <c r="C72" s="0" t="n">
        <v>0.988</v>
      </c>
      <c r="D72" s="0" t="n">
        <v>0.985</v>
      </c>
      <c r="E72" s="0" t="n">
        <v>0.985</v>
      </c>
      <c r="F72" s="0" t="n">
        <v>0.977</v>
      </c>
      <c r="G72" s="0" t="n">
        <v>0.896550000000001</v>
      </c>
      <c r="H72" s="0" t="n">
        <v>0.9875</v>
      </c>
      <c r="I72" s="0" t="n">
        <v>0.985541249999997</v>
      </c>
      <c r="J72" s="0" t="n">
        <v>0.9341625</v>
      </c>
      <c r="K72" s="0" t="n">
        <v>0.985</v>
      </c>
      <c r="L72" s="0" t="n">
        <v>0.9875</v>
      </c>
      <c r="M72" s="0" t="n">
        <v>0.9875</v>
      </c>
      <c r="N72" s="0" t="n">
        <v>0.98</v>
      </c>
      <c r="O72" s="0" t="n">
        <v>0.9875</v>
      </c>
      <c r="P72" s="0" t="n">
        <v>0.98</v>
      </c>
      <c r="Q72" s="0" t="n">
        <v>0.9875</v>
      </c>
      <c r="R72" s="0" t="n">
        <v>0.9875</v>
      </c>
      <c r="S72" s="0" t="n">
        <v>0.9875</v>
      </c>
      <c r="T72" s="0" t="n">
        <v>0.98</v>
      </c>
      <c r="U72" s="0" t="n">
        <v>0.98</v>
      </c>
      <c r="V72" s="0" t="n">
        <v>0.98</v>
      </c>
      <c r="W72" s="0" t="n">
        <v>0.98</v>
      </c>
      <c r="X72" s="0" t="n">
        <v>0.9875</v>
      </c>
      <c r="Y72" s="0" t="n">
        <v>0.9875</v>
      </c>
      <c r="Z72" s="0" t="n">
        <v>0.9875</v>
      </c>
      <c r="AA72" s="0" t="n">
        <v>0.9875</v>
      </c>
      <c r="AB72" s="0" t="n">
        <v>0.98</v>
      </c>
      <c r="AC72" s="0" t="n">
        <v>0.98</v>
      </c>
      <c r="AD72" s="0" t="n">
        <v>0.9875</v>
      </c>
      <c r="AE72" s="0" t="n">
        <v>0.9875</v>
      </c>
      <c r="AF72" s="0" t="n">
        <v>0.98</v>
      </c>
      <c r="AG72" s="0" t="n">
        <v>0.99</v>
      </c>
      <c r="AH72" s="0" t="n">
        <v>0.974977199999999</v>
      </c>
      <c r="AI72" s="0" t="n">
        <v>0.974977199999999</v>
      </c>
      <c r="AJ72" s="0" t="n">
        <v>0.98</v>
      </c>
      <c r="AK72" s="0" t="n">
        <v>1</v>
      </c>
      <c r="AL72" s="0" t="n">
        <v>0.985</v>
      </c>
      <c r="AM72" s="0" t="n">
        <v>0.985</v>
      </c>
      <c r="AN72" s="304" t="n">
        <v>0.985</v>
      </c>
      <c r="AO72" s="304" t="n">
        <v>0.99</v>
      </c>
      <c r="AP72" s="304" t="n">
        <v>0.99</v>
      </c>
      <c r="AQ72" s="0" t="n">
        <v>0.985</v>
      </c>
      <c r="AR72" s="0" t="n">
        <v>0.974977199999999</v>
      </c>
      <c r="AS72" s="0" t="n">
        <v>0.977</v>
      </c>
      <c r="AT72" s="304" t="n">
        <v>0.9775</v>
      </c>
      <c r="AU72" s="0" t="n">
        <v>0.974977199999999</v>
      </c>
      <c r="AV72" s="0" t="n">
        <v>0.985</v>
      </c>
      <c r="AW72" s="0" t="n">
        <v>0.985</v>
      </c>
      <c r="AX72" s="0" t="n">
        <v>0.985</v>
      </c>
      <c r="AY72" s="0" t="n">
        <v>0.974977199999999</v>
      </c>
      <c r="AZ72" s="0" t="n">
        <v>0.974977199999999</v>
      </c>
      <c r="BA72" s="0" t="n">
        <v>0.985</v>
      </c>
      <c r="BB72" s="0" t="n">
        <v>0.64</v>
      </c>
      <c r="BC72" s="0" t="n">
        <f aca="false">BC71</f>
        <v>1</v>
      </c>
      <c r="BE72" s="0" t="n">
        <v>1.0829576</v>
      </c>
      <c r="BF72" s="0" t="n">
        <v>1.1024</v>
      </c>
      <c r="BG72" s="0" t="n">
        <v>1.0827</v>
      </c>
      <c r="BH72" s="0" t="n">
        <v>1.0115</v>
      </c>
      <c r="BI72" s="0" t="n">
        <v>1</v>
      </c>
      <c r="BJ72" s="0" t="n">
        <v>2.085</v>
      </c>
      <c r="BK72" s="0" t="n">
        <v>2.26311633333333</v>
      </c>
      <c r="BL72" s="0" t="n">
        <v>1.06545</v>
      </c>
      <c r="BM72" s="0" t="n">
        <v>1.2885</v>
      </c>
      <c r="BN72" s="0" t="n">
        <v>2.001</v>
      </c>
      <c r="BO72" s="0" t="n">
        <v>1.498005</v>
      </c>
      <c r="BP72" s="0" t="n">
        <v>1.498005</v>
      </c>
      <c r="BQ72" s="0" t="n">
        <v>1.252305</v>
      </c>
      <c r="BR72" s="0" t="n">
        <v>1.066005</v>
      </c>
      <c r="BS72" s="0" t="n">
        <v>1.412605</v>
      </c>
      <c r="BT72" s="309"/>
      <c r="BU72" s="0" t="n">
        <v>1.09548</v>
      </c>
      <c r="BV72" s="309"/>
      <c r="BW72" s="309"/>
      <c r="BX72" s="309"/>
      <c r="BY72" s="309"/>
      <c r="BZ72" s="309"/>
      <c r="CA72" s="309"/>
      <c r="CB72" s="309"/>
      <c r="CC72" s="0" t="n">
        <v>0.975</v>
      </c>
      <c r="CD72" s="0" t="n">
        <v>0.91</v>
      </c>
      <c r="CE72" s="0" t="n">
        <v>0.91</v>
      </c>
      <c r="CF72" s="0" t="n">
        <v>0.97</v>
      </c>
      <c r="CG72" s="0" t="n">
        <v>0.99895</v>
      </c>
      <c r="CH72" s="0" t="n">
        <v>0.43</v>
      </c>
      <c r="CI72" s="0" t="n">
        <v>0.52</v>
      </c>
      <c r="CJ72" s="0" t="n">
        <v>0.925</v>
      </c>
      <c r="CK72" s="0" t="n">
        <v>0.725</v>
      </c>
      <c r="CL72" s="0" t="n">
        <v>0.725</v>
      </c>
      <c r="CM72" s="0" t="n">
        <v>0.89</v>
      </c>
      <c r="CN72" s="0" t="n">
        <v>0.9225</v>
      </c>
      <c r="CO72" s="0" t="n">
        <v>0.915</v>
      </c>
      <c r="CP72" s="0" t="n">
        <v>0.9275</v>
      </c>
      <c r="CQ72" s="0" t="n">
        <v>0.915</v>
      </c>
      <c r="CR72" s="0" t="n">
        <v>0.89</v>
      </c>
      <c r="CS72" s="0" t="n">
        <v>0.985</v>
      </c>
      <c r="CT72" s="0" t="n">
        <v>0.99</v>
      </c>
      <c r="CU72" s="0" t="n">
        <v>0.99</v>
      </c>
      <c r="CV72" s="0" t="n">
        <v>0.9775</v>
      </c>
      <c r="DA72" s="309" t="n">
        <v>0.000285</v>
      </c>
      <c r="DB72" s="309" t="n">
        <v>0.0002</v>
      </c>
      <c r="DC72" s="309" t="n">
        <v>0</v>
      </c>
      <c r="DD72" s="309" t="n">
        <v>0.0001</v>
      </c>
      <c r="DE72" s="309" t="n">
        <v>0</v>
      </c>
      <c r="DF72" s="309" t="n">
        <v>0.0036</v>
      </c>
      <c r="DG72" s="309" t="n">
        <v>0.00047</v>
      </c>
      <c r="DH72" s="309" t="n">
        <v>0.0007</v>
      </c>
      <c r="DI72" s="309" t="n">
        <v>0</v>
      </c>
      <c r="DJ72" s="309" t="n">
        <v>0</v>
      </c>
      <c r="DK72" s="309" t="n">
        <v>0.0005</v>
      </c>
      <c r="DL72" s="309" t="n">
        <v>0.0005</v>
      </c>
      <c r="DM72" s="309" t="n">
        <v>0.0003</v>
      </c>
      <c r="DN72" s="309" t="n">
        <v>0.000275</v>
      </c>
      <c r="DO72" s="309" t="n">
        <v>0.000400000000000006</v>
      </c>
      <c r="DQ72" s="309" t="n">
        <v>6.5E-005</v>
      </c>
    </row>
    <row r="73" customFormat="false" ht="12.75" hidden="false" customHeight="false" outlineLevel="0" collapsed="false">
      <c r="A73" s="306" t="n">
        <v>38596</v>
      </c>
      <c r="B73" s="0" t="n">
        <v>0.988</v>
      </c>
      <c r="C73" s="0" t="n">
        <v>0.988</v>
      </c>
      <c r="D73" s="0" t="n">
        <v>0.985</v>
      </c>
      <c r="E73" s="0" t="n">
        <v>0.985</v>
      </c>
      <c r="F73" s="0" t="n">
        <v>0.977</v>
      </c>
      <c r="G73" s="0" t="n">
        <v>0.960756000000002</v>
      </c>
      <c r="H73" s="0" t="n">
        <v>0.9875</v>
      </c>
      <c r="I73" s="0" t="n">
        <v>0.986188749999997</v>
      </c>
      <c r="J73" s="0" t="n">
        <v>0.7537725</v>
      </c>
      <c r="K73" s="0" t="n">
        <v>0.985</v>
      </c>
      <c r="L73" s="0" t="n">
        <v>0.9875</v>
      </c>
      <c r="M73" s="0" t="n">
        <v>0.9875</v>
      </c>
      <c r="N73" s="0" t="n">
        <v>0.98</v>
      </c>
      <c r="O73" s="0" t="n">
        <v>0.980977600000001</v>
      </c>
      <c r="P73" s="0" t="n">
        <v>0.98</v>
      </c>
      <c r="Q73" s="0" t="n">
        <v>0.9875</v>
      </c>
      <c r="R73" s="0" t="n">
        <v>0.9875</v>
      </c>
      <c r="S73" s="0" t="n">
        <v>0.9875</v>
      </c>
      <c r="T73" s="0" t="n">
        <v>0.98</v>
      </c>
      <c r="U73" s="0" t="n">
        <v>0.98</v>
      </c>
      <c r="V73" s="0" t="n">
        <v>0.98</v>
      </c>
      <c r="W73" s="0" t="n">
        <v>0.98</v>
      </c>
      <c r="X73" s="0" t="n">
        <v>0.980977600000001</v>
      </c>
      <c r="Y73" s="0" t="n">
        <v>0.980977600000001</v>
      </c>
      <c r="Z73" s="0" t="n">
        <v>0.980977600000001</v>
      </c>
      <c r="AA73" s="0" t="n">
        <v>0.980977600000001</v>
      </c>
      <c r="AB73" s="0" t="n">
        <v>0.98</v>
      </c>
      <c r="AC73" s="0" t="n">
        <v>0.98</v>
      </c>
      <c r="AD73" s="0" t="n">
        <v>0.980977600000001</v>
      </c>
      <c r="AE73" s="0" t="n">
        <v>0.980977600000001</v>
      </c>
      <c r="AF73" s="0" t="n">
        <v>0.98</v>
      </c>
      <c r="AG73" s="0" t="n">
        <v>0.99</v>
      </c>
      <c r="AH73" s="0" t="n">
        <v>0.975035049999999</v>
      </c>
      <c r="AI73" s="0" t="n">
        <v>0.975035049999999</v>
      </c>
      <c r="AJ73" s="0" t="n">
        <v>0.98</v>
      </c>
      <c r="AK73" s="0" t="n">
        <v>1</v>
      </c>
      <c r="AL73" s="0" t="n">
        <v>0.985</v>
      </c>
      <c r="AM73" s="0" t="n">
        <v>0.985</v>
      </c>
      <c r="AN73" s="304" t="n">
        <v>0.985</v>
      </c>
      <c r="AO73" s="304" t="n">
        <v>0.99</v>
      </c>
      <c r="AP73" s="304" t="n">
        <v>0.99</v>
      </c>
      <c r="AQ73" s="0" t="n">
        <v>0.985</v>
      </c>
      <c r="AR73" s="0" t="n">
        <v>0.975035049999999</v>
      </c>
      <c r="AS73" s="0" t="n">
        <v>0.977</v>
      </c>
      <c r="AT73" s="304" t="n">
        <v>0.9775</v>
      </c>
      <c r="AU73" s="0" t="n">
        <v>0.975035049999999</v>
      </c>
      <c r="AV73" s="0" t="n">
        <v>0.985</v>
      </c>
      <c r="AW73" s="0" t="n">
        <v>0.985</v>
      </c>
      <c r="AX73" s="0" t="n">
        <v>0.985</v>
      </c>
      <c r="AY73" s="0" t="n">
        <v>0.975035049999999</v>
      </c>
      <c r="AZ73" s="0" t="n">
        <v>0.975035049999999</v>
      </c>
      <c r="BA73" s="0" t="n">
        <v>0.985</v>
      </c>
      <c r="BB73" s="0" t="n">
        <v>0.64</v>
      </c>
      <c r="BC73" s="0" t="n">
        <f aca="false">BC72</f>
        <v>1</v>
      </c>
      <c r="BE73" s="0" t="n">
        <v>1.0832426</v>
      </c>
      <c r="BF73" s="0" t="n">
        <v>1.1026</v>
      </c>
      <c r="BG73" s="0" t="n">
        <v>1.0827</v>
      </c>
      <c r="BH73" s="0" t="n">
        <v>1.0116</v>
      </c>
      <c r="BI73" s="0" t="n">
        <v>1</v>
      </c>
      <c r="BJ73" s="0" t="n">
        <v>2.0886</v>
      </c>
      <c r="BK73" s="0" t="n">
        <v>2.26358633333333</v>
      </c>
      <c r="BL73" s="0" t="n">
        <v>1.06615</v>
      </c>
      <c r="BM73" s="0" t="n">
        <v>1.2885</v>
      </c>
      <c r="BN73" s="0" t="n">
        <v>2.001</v>
      </c>
      <c r="BO73" s="0" t="n">
        <v>1.498505</v>
      </c>
      <c r="BP73" s="0" t="n">
        <v>1.498505</v>
      </c>
      <c r="BQ73" s="0" t="n">
        <v>1.252605</v>
      </c>
      <c r="BR73" s="0" t="n">
        <v>1.06628</v>
      </c>
      <c r="BS73" s="0" t="n">
        <v>1.413005</v>
      </c>
      <c r="BT73" s="309"/>
      <c r="BU73" s="0" t="n">
        <v>1.095545</v>
      </c>
      <c r="BV73" s="309"/>
      <c r="BW73" s="309"/>
      <c r="BX73" s="309"/>
      <c r="BY73" s="309"/>
      <c r="BZ73" s="309"/>
      <c r="CA73" s="309"/>
      <c r="CB73" s="309"/>
      <c r="CC73" s="0" t="n">
        <v>0.975</v>
      </c>
      <c r="CD73" s="0" t="n">
        <v>0.91</v>
      </c>
      <c r="CE73" s="0" t="n">
        <v>0.91</v>
      </c>
      <c r="CF73" s="0" t="n">
        <v>0.95</v>
      </c>
      <c r="CG73" s="0" t="n">
        <v>0.99895</v>
      </c>
      <c r="CH73" s="0" t="n">
        <v>0.46</v>
      </c>
      <c r="CI73" s="0" t="n">
        <v>0.55</v>
      </c>
      <c r="CJ73" s="0" t="n">
        <v>0.925</v>
      </c>
      <c r="CK73" s="0" t="n">
        <v>0.585</v>
      </c>
      <c r="CL73" s="0" t="n">
        <v>0.575</v>
      </c>
      <c r="CM73" s="0" t="n">
        <v>0.945</v>
      </c>
      <c r="CN73" s="0" t="n">
        <v>0.9775</v>
      </c>
      <c r="CO73" s="0" t="n">
        <v>0.945</v>
      </c>
      <c r="CP73" s="0" t="n">
        <v>0.92</v>
      </c>
      <c r="CQ73" s="0" t="n">
        <v>0.915</v>
      </c>
      <c r="CR73" s="0" t="n">
        <v>0.89</v>
      </c>
      <c r="CS73" s="0" t="n">
        <v>0.985</v>
      </c>
      <c r="CT73" s="0" t="n">
        <v>0.99</v>
      </c>
      <c r="CU73" s="0" t="n">
        <v>0.99</v>
      </c>
      <c r="CV73" s="0" t="n">
        <v>0.9775</v>
      </c>
      <c r="DA73" s="309" t="n">
        <v>0.000285</v>
      </c>
      <c r="DB73" s="309" t="n">
        <v>0.0002</v>
      </c>
      <c r="DC73" s="309" t="n">
        <v>0</v>
      </c>
      <c r="DD73" s="309" t="n">
        <v>0.0001</v>
      </c>
      <c r="DE73" s="309" t="n">
        <v>0</v>
      </c>
      <c r="DF73" s="309" t="n">
        <v>0.0036</v>
      </c>
      <c r="DG73" s="309" t="n">
        <v>0.00047</v>
      </c>
      <c r="DH73" s="309" t="n">
        <v>0.0007</v>
      </c>
      <c r="DI73" s="309" t="n">
        <v>0</v>
      </c>
      <c r="DJ73" s="309" t="n">
        <v>0</v>
      </c>
      <c r="DK73" s="309" t="n">
        <v>0.0005</v>
      </c>
      <c r="DL73" s="309" t="n">
        <v>0.0005</v>
      </c>
      <c r="DM73" s="309" t="n">
        <v>0.0003</v>
      </c>
      <c r="DN73" s="309" t="n">
        <v>0.000275</v>
      </c>
      <c r="DO73" s="309" t="n">
        <v>0.000400000000000006</v>
      </c>
      <c r="DQ73" s="309" t="n">
        <v>6.5E-005</v>
      </c>
    </row>
    <row r="74" customFormat="false" ht="12.75" hidden="false" customHeight="false" outlineLevel="0" collapsed="false">
      <c r="A74" s="306" t="n">
        <v>38626</v>
      </c>
      <c r="B74" s="0" t="n">
        <v>0.988</v>
      </c>
      <c r="C74" s="0" t="n">
        <v>0.988</v>
      </c>
      <c r="D74" s="0" t="n">
        <v>0.985</v>
      </c>
      <c r="E74" s="0" t="n">
        <v>0.985</v>
      </c>
      <c r="F74" s="0" t="n">
        <v>0.977</v>
      </c>
      <c r="G74" s="0" t="n">
        <v>0.962412000000002</v>
      </c>
      <c r="H74" s="0" t="n">
        <v>0.9875</v>
      </c>
      <c r="I74" s="0" t="n">
        <v>0.986836249999997</v>
      </c>
      <c r="J74" s="0" t="n">
        <v>0.7408875</v>
      </c>
      <c r="K74" s="0" t="n">
        <v>0.985</v>
      </c>
      <c r="L74" s="0" t="n">
        <v>0.9875</v>
      </c>
      <c r="M74" s="0" t="n">
        <v>0.9875</v>
      </c>
      <c r="N74" s="0" t="n">
        <v>0.98</v>
      </c>
      <c r="O74" s="0" t="n">
        <v>0.962565887500001</v>
      </c>
      <c r="P74" s="0" t="n">
        <v>0.98</v>
      </c>
      <c r="Q74" s="0" t="n">
        <v>0.9875</v>
      </c>
      <c r="R74" s="0" t="n">
        <v>0.9875</v>
      </c>
      <c r="S74" s="0" t="n">
        <v>0.9875</v>
      </c>
      <c r="T74" s="0" t="n">
        <v>0.98</v>
      </c>
      <c r="U74" s="0" t="n">
        <v>0.98</v>
      </c>
      <c r="V74" s="0" t="n">
        <v>0.98</v>
      </c>
      <c r="W74" s="0" t="n">
        <v>0.98</v>
      </c>
      <c r="X74" s="0" t="n">
        <v>0.962565887500001</v>
      </c>
      <c r="Y74" s="0" t="n">
        <v>0.962565887500001</v>
      </c>
      <c r="Z74" s="0" t="n">
        <v>0.962565887500001</v>
      </c>
      <c r="AA74" s="0" t="n">
        <v>0.962565887500001</v>
      </c>
      <c r="AB74" s="0" t="n">
        <v>0.98</v>
      </c>
      <c r="AC74" s="0" t="n">
        <v>0.98</v>
      </c>
      <c r="AD74" s="0" t="n">
        <v>0.962565887500001</v>
      </c>
      <c r="AE74" s="0" t="n">
        <v>0.962565887500001</v>
      </c>
      <c r="AF74" s="0" t="n">
        <v>0.98</v>
      </c>
      <c r="AG74" s="0" t="n">
        <v>0.99</v>
      </c>
      <c r="AH74" s="0" t="n">
        <v>0.975092899999999</v>
      </c>
      <c r="AI74" s="0" t="n">
        <v>0.975092899999999</v>
      </c>
      <c r="AJ74" s="0" t="n">
        <v>0.98</v>
      </c>
      <c r="AK74" s="0" t="n">
        <v>1</v>
      </c>
      <c r="AL74" s="0" t="n">
        <v>0.985</v>
      </c>
      <c r="AM74" s="0" t="n">
        <v>0.985</v>
      </c>
      <c r="AN74" s="304" t="n">
        <v>0.985</v>
      </c>
      <c r="AO74" s="304" t="n">
        <v>0.98</v>
      </c>
      <c r="AP74" s="304" t="n">
        <v>0.99</v>
      </c>
      <c r="AQ74" s="0" t="n">
        <v>0.985</v>
      </c>
      <c r="AR74" s="0" t="n">
        <v>0.975092899999999</v>
      </c>
      <c r="AS74" s="0" t="n">
        <v>0.977</v>
      </c>
      <c r="AT74" s="304" t="n">
        <v>0.9775</v>
      </c>
      <c r="AU74" s="0" t="n">
        <v>0.975092899999999</v>
      </c>
      <c r="AV74" s="0" t="n">
        <v>0.985</v>
      </c>
      <c r="AW74" s="0" t="n">
        <v>0.985</v>
      </c>
      <c r="AX74" s="0" t="n">
        <v>0.985</v>
      </c>
      <c r="AY74" s="0" t="n">
        <v>0.975092899999999</v>
      </c>
      <c r="AZ74" s="0" t="n">
        <v>0.975092899999999</v>
      </c>
      <c r="BA74" s="0" t="n">
        <v>0.985</v>
      </c>
      <c r="BB74" s="0" t="n">
        <v>0.64</v>
      </c>
      <c r="BC74" s="0" t="n">
        <f aca="false">BC73</f>
        <v>1</v>
      </c>
      <c r="BE74" s="0" t="n">
        <v>1.0835276</v>
      </c>
      <c r="BF74" s="0" t="n">
        <v>1.1028</v>
      </c>
      <c r="BG74" s="0" t="n">
        <v>1.0827</v>
      </c>
      <c r="BH74" s="0" t="n">
        <v>1.0117</v>
      </c>
      <c r="BI74" s="0" t="n">
        <v>1</v>
      </c>
      <c r="BJ74" s="0" t="n">
        <v>2.0922</v>
      </c>
      <c r="BK74" s="0" t="n">
        <v>2.26405633333333</v>
      </c>
      <c r="BL74" s="0" t="n">
        <v>1.06685</v>
      </c>
      <c r="BM74" s="0" t="n">
        <v>1.2885</v>
      </c>
      <c r="BN74" s="0" t="n">
        <v>2.001</v>
      </c>
      <c r="BO74" s="0" t="n">
        <v>1.499005</v>
      </c>
      <c r="BP74" s="0" t="n">
        <v>1.499005</v>
      </c>
      <c r="BQ74" s="0" t="n">
        <v>1.252905</v>
      </c>
      <c r="BR74" s="0" t="n">
        <v>1.066555</v>
      </c>
      <c r="BS74" s="0" t="n">
        <v>1.413405</v>
      </c>
      <c r="BT74" s="309"/>
      <c r="BU74" s="0" t="n">
        <v>1.09561</v>
      </c>
      <c r="BV74" s="309"/>
      <c r="BW74" s="309"/>
      <c r="BX74" s="309"/>
      <c r="BY74" s="309"/>
      <c r="BZ74" s="309"/>
      <c r="CA74" s="309"/>
      <c r="CB74" s="309"/>
      <c r="CC74" s="0" t="n">
        <v>0.955</v>
      </c>
      <c r="CD74" s="0" t="n">
        <v>0.9</v>
      </c>
      <c r="CE74" s="0" t="n">
        <v>0.91</v>
      </c>
      <c r="CF74" s="0" t="n">
        <v>0.94</v>
      </c>
      <c r="CG74" s="0" t="n">
        <v>0.99895</v>
      </c>
      <c r="CH74" s="0" t="n">
        <v>0.46</v>
      </c>
      <c r="CI74" s="0" t="n">
        <v>0.45</v>
      </c>
      <c r="CJ74" s="0" t="n">
        <v>0.925</v>
      </c>
      <c r="CK74" s="0" t="n">
        <v>0.575</v>
      </c>
      <c r="CL74" s="0" t="n">
        <v>0.505</v>
      </c>
      <c r="CM74" s="0" t="n">
        <v>0.805</v>
      </c>
      <c r="CN74" s="0" t="n">
        <v>0.8375</v>
      </c>
      <c r="CO74" s="0" t="n">
        <v>0.875</v>
      </c>
      <c r="CP74" s="0" t="n">
        <v>0.9025</v>
      </c>
      <c r="CQ74" s="0" t="n">
        <v>0.82</v>
      </c>
      <c r="CR74" s="0" t="n">
        <v>0.89</v>
      </c>
      <c r="CS74" s="0" t="n">
        <v>0.985</v>
      </c>
      <c r="CT74" s="0" t="n">
        <v>0.98</v>
      </c>
      <c r="CU74" s="0" t="n">
        <v>0.99</v>
      </c>
      <c r="CV74" s="0" t="n">
        <v>0.9775</v>
      </c>
      <c r="DA74" s="309" t="n">
        <v>0.000285</v>
      </c>
      <c r="DB74" s="309" t="n">
        <v>0.0002</v>
      </c>
      <c r="DC74" s="309" t="n">
        <v>0</v>
      </c>
      <c r="DD74" s="309" t="n">
        <v>0.0001</v>
      </c>
      <c r="DE74" s="309" t="n">
        <v>0</v>
      </c>
      <c r="DF74" s="309" t="n">
        <v>0.0036</v>
      </c>
      <c r="DG74" s="309" t="n">
        <v>0.00047</v>
      </c>
      <c r="DH74" s="309" t="n">
        <v>0.0007</v>
      </c>
      <c r="DI74" s="309" t="n">
        <v>0</v>
      </c>
      <c r="DJ74" s="309" t="n">
        <v>0</v>
      </c>
      <c r="DK74" s="309" t="n">
        <v>0.0005</v>
      </c>
      <c r="DL74" s="309" t="n">
        <v>0.0005</v>
      </c>
      <c r="DM74" s="309" t="n">
        <v>0.0003</v>
      </c>
      <c r="DN74" s="309" t="n">
        <v>0.000275</v>
      </c>
      <c r="DO74" s="309" t="n">
        <v>0.000400000000000006</v>
      </c>
      <c r="DQ74" s="309" t="n">
        <v>6.5E-005</v>
      </c>
    </row>
    <row r="75" customFormat="false" ht="12.75" hidden="false" customHeight="false" outlineLevel="0" collapsed="false">
      <c r="A75" s="306" t="n">
        <v>38657</v>
      </c>
      <c r="B75" s="0" t="n">
        <v>0.988</v>
      </c>
      <c r="C75" s="0" t="n">
        <v>0.988</v>
      </c>
      <c r="D75" s="0" t="n">
        <v>0.97443</v>
      </c>
      <c r="E75" s="0" t="n">
        <v>0.97443</v>
      </c>
      <c r="F75" s="0" t="n">
        <v>0.977</v>
      </c>
      <c r="G75" s="0" t="n">
        <v>0.9875</v>
      </c>
      <c r="H75" s="0" t="n">
        <v>0.9875</v>
      </c>
      <c r="I75" s="0" t="n">
        <v>0.966132749999997</v>
      </c>
      <c r="J75" s="0" t="n">
        <v>0.6893475</v>
      </c>
      <c r="K75" s="0" t="n">
        <v>0.970485</v>
      </c>
      <c r="L75" s="0" t="n">
        <v>0.9875</v>
      </c>
      <c r="M75" s="0" t="n">
        <v>0.9875</v>
      </c>
      <c r="N75" s="0" t="n">
        <v>0.98</v>
      </c>
      <c r="O75" s="0" t="n">
        <v>0.962814075000001</v>
      </c>
      <c r="P75" s="0" t="n">
        <v>0.98</v>
      </c>
      <c r="Q75" s="0" t="n">
        <v>0.9875</v>
      </c>
      <c r="R75" s="0" t="n">
        <v>0.9875</v>
      </c>
      <c r="S75" s="0" t="n">
        <v>0.9875</v>
      </c>
      <c r="T75" s="0" t="n">
        <v>0.98</v>
      </c>
      <c r="U75" s="0" t="n">
        <v>0.98</v>
      </c>
      <c r="V75" s="0" t="n">
        <v>0.98</v>
      </c>
      <c r="W75" s="0" t="n">
        <v>0.98</v>
      </c>
      <c r="X75" s="0" t="n">
        <v>0.962814075000001</v>
      </c>
      <c r="Y75" s="0" t="n">
        <v>0.962814075000001</v>
      </c>
      <c r="Z75" s="0" t="n">
        <v>0.962814075000001</v>
      </c>
      <c r="AA75" s="0" t="n">
        <v>0.962814075000001</v>
      </c>
      <c r="AB75" s="0" t="n">
        <v>0.98</v>
      </c>
      <c r="AC75" s="0" t="n">
        <v>0.98</v>
      </c>
      <c r="AD75" s="0" t="n">
        <v>0.962814075000001</v>
      </c>
      <c r="AE75" s="0" t="n">
        <v>0.962814075000001</v>
      </c>
      <c r="AF75" s="0" t="n">
        <v>0.98</v>
      </c>
      <c r="AG75" s="0" t="n">
        <v>0.99</v>
      </c>
      <c r="AH75" s="0" t="n">
        <v>0.975150749999999</v>
      </c>
      <c r="AI75" s="0" t="n">
        <v>0.975150749999999</v>
      </c>
      <c r="AJ75" s="0" t="n">
        <v>0.98</v>
      </c>
      <c r="AK75" s="0" t="n">
        <v>1</v>
      </c>
      <c r="AL75" s="0" t="n">
        <v>0.970485</v>
      </c>
      <c r="AM75" s="0" t="n">
        <v>0.97443</v>
      </c>
      <c r="AN75" s="304" t="n">
        <v>0.985</v>
      </c>
      <c r="AO75" s="304" t="n">
        <v>0.97</v>
      </c>
      <c r="AP75" s="304" t="n">
        <v>0.99</v>
      </c>
      <c r="AQ75" s="0" t="n">
        <v>0.97443</v>
      </c>
      <c r="AR75" s="0" t="n">
        <v>0.975150749999999</v>
      </c>
      <c r="AS75" s="0" t="n">
        <v>0.977</v>
      </c>
      <c r="AT75" s="304" t="n">
        <v>0.9775</v>
      </c>
      <c r="AU75" s="0" t="n">
        <v>0.975150749999999</v>
      </c>
      <c r="AV75" s="0" t="n">
        <v>0.97443</v>
      </c>
      <c r="AW75" s="0" t="n">
        <v>0.97443</v>
      </c>
      <c r="AX75" s="0" t="n">
        <v>0.97443</v>
      </c>
      <c r="AY75" s="0" t="n">
        <v>0.975150749999999</v>
      </c>
      <c r="AZ75" s="0" t="n">
        <v>0.975150749999999</v>
      </c>
      <c r="BA75" s="0" t="n">
        <v>0.97443</v>
      </c>
      <c r="BB75" s="0" t="n">
        <v>0.64</v>
      </c>
      <c r="BC75" s="0" t="n">
        <f aca="false">BC74</f>
        <v>1</v>
      </c>
      <c r="BE75" s="0" t="n">
        <v>1.0838126</v>
      </c>
      <c r="BF75" s="0" t="n">
        <v>1.103</v>
      </c>
      <c r="BG75" s="0" t="n">
        <v>1.0827</v>
      </c>
      <c r="BH75" s="0" t="n">
        <v>1.0118</v>
      </c>
      <c r="BI75" s="0" t="n">
        <v>1</v>
      </c>
      <c r="BJ75" s="0" t="n">
        <v>2.0958</v>
      </c>
      <c r="BK75" s="0" t="n">
        <v>2.26452633333333</v>
      </c>
      <c r="BL75" s="0" t="n">
        <v>1.06755</v>
      </c>
      <c r="BM75" s="0" t="n">
        <v>1.2885</v>
      </c>
      <c r="BN75" s="0" t="n">
        <v>2.001</v>
      </c>
      <c r="BO75" s="0" t="n">
        <v>1.499505</v>
      </c>
      <c r="BP75" s="0" t="n">
        <v>1.499505</v>
      </c>
      <c r="BQ75" s="0" t="n">
        <v>1.253205</v>
      </c>
      <c r="BR75" s="0" t="n">
        <v>1.06683</v>
      </c>
      <c r="BS75" s="0" t="n">
        <v>1.413805</v>
      </c>
      <c r="BT75" s="309"/>
      <c r="BU75" s="0" t="n">
        <v>1.095675</v>
      </c>
      <c r="BV75" s="309"/>
      <c r="BW75" s="309"/>
      <c r="BX75" s="309"/>
      <c r="BY75" s="309"/>
      <c r="BZ75" s="309"/>
      <c r="CA75" s="309"/>
      <c r="CB75" s="309"/>
      <c r="CC75" s="0" t="n">
        <v>0.955</v>
      </c>
      <c r="CD75" s="0" t="n">
        <v>0.9</v>
      </c>
      <c r="CE75" s="0" t="n">
        <v>0.9</v>
      </c>
      <c r="CF75" s="0" t="n">
        <v>0.94</v>
      </c>
      <c r="CG75" s="0" t="n">
        <v>0.999</v>
      </c>
      <c r="CH75" s="0" t="n">
        <v>0.48</v>
      </c>
      <c r="CI75" s="0" t="n">
        <v>0.46</v>
      </c>
      <c r="CJ75" s="0" t="n">
        <v>0.905</v>
      </c>
      <c r="CK75" s="0" t="n">
        <v>0.535</v>
      </c>
      <c r="CL75" s="0" t="n">
        <v>0.485</v>
      </c>
      <c r="CM75" s="0" t="n">
        <v>0.795</v>
      </c>
      <c r="CN75" s="0" t="n">
        <v>0.8275</v>
      </c>
      <c r="CO75" s="0" t="n">
        <v>0.85</v>
      </c>
      <c r="CP75" s="0" t="n">
        <v>0.9025</v>
      </c>
      <c r="CQ75" s="0" t="n">
        <v>0.82</v>
      </c>
      <c r="CR75" s="0" t="n">
        <v>0.89</v>
      </c>
      <c r="CS75" s="0" t="n">
        <v>0.985</v>
      </c>
      <c r="CT75" s="0" t="n">
        <v>0.97</v>
      </c>
      <c r="CU75" s="0" t="n">
        <v>0.99</v>
      </c>
      <c r="CV75" s="0" t="n">
        <v>0.9775</v>
      </c>
      <c r="DA75" s="309" t="n">
        <v>0.000285</v>
      </c>
      <c r="DB75" s="309" t="n">
        <v>0.0002</v>
      </c>
      <c r="DC75" s="309" t="n">
        <v>0</v>
      </c>
      <c r="DD75" s="309" t="n">
        <v>0.0001</v>
      </c>
      <c r="DE75" s="309" t="n">
        <v>0</v>
      </c>
      <c r="DF75" s="309" t="n">
        <v>0.0036</v>
      </c>
      <c r="DG75" s="309" t="n">
        <v>0.00047</v>
      </c>
      <c r="DH75" s="309" t="n">
        <v>0.0007</v>
      </c>
      <c r="DI75" s="309" t="n">
        <v>0</v>
      </c>
      <c r="DJ75" s="309" t="n">
        <v>0</v>
      </c>
      <c r="DK75" s="309" t="n">
        <v>0.0005</v>
      </c>
      <c r="DL75" s="309" t="n">
        <v>0.0005</v>
      </c>
      <c r="DM75" s="309" t="n">
        <v>0.0003</v>
      </c>
      <c r="DN75" s="309" t="n">
        <v>0.000275</v>
      </c>
      <c r="DO75" s="309" t="n">
        <v>0.000400000000000006</v>
      </c>
      <c r="DQ75" s="309" t="n">
        <v>6.5E-005</v>
      </c>
    </row>
    <row r="76" customFormat="false" ht="12.75" hidden="false" customHeight="false" outlineLevel="0" collapsed="false">
      <c r="A76" s="306" t="n">
        <v>38687</v>
      </c>
      <c r="B76" s="0" t="n">
        <v>0.988</v>
      </c>
      <c r="C76" s="0" t="n">
        <v>0.981847999999999</v>
      </c>
      <c r="D76" s="0" t="n">
        <v>0.952776</v>
      </c>
      <c r="E76" s="0" t="n">
        <v>0.952776</v>
      </c>
      <c r="F76" s="0" t="n">
        <v>0.977</v>
      </c>
      <c r="G76" s="0" t="n">
        <v>0.9875</v>
      </c>
      <c r="H76" s="0" t="n">
        <v>0.9875</v>
      </c>
      <c r="I76" s="0" t="n">
        <v>0.934718749999997</v>
      </c>
      <c r="J76" s="0" t="n">
        <v>0.69579</v>
      </c>
      <c r="K76" s="0" t="n">
        <v>0.970485</v>
      </c>
      <c r="L76" s="0" t="n">
        <v>0.885002949999998</v>
      </c>
      <c r="M76" s="0" t="n">
        <v>0.933753112499998</v>
      </c>
      <c r="N76" s="0" t="n">
        <v>0.864918449999999</v>
      </c>
      <c r="O76" s="0" t="n">
        <v>0.952391212500001</v>
      </c>
      <c r="P76" s="0" t="n">
        <v>0.864918449999999</v>
      </c>
      <c r="Q76" s="0" t="n">
        <v>0.885002949999998</v>
      </c>
      <c r="R76" s="0" t="n">
        <v>0.885002949999998</v>
      </c>
      <c r="S76" s="0" t="n">
        <v>0.885002949999998</v>
      </c>
      <c r="T76" s="0" t="n">
        <v>0.864918449999999</v>
      </c>
      <c r="U76" s="0" t="n">
        <v>0.864918449999999</v>
      </c>
      <c r="V76" s="0" t="n">
        <v>0.864918449999999</v>
      </c>
      <c r="W76" s="0" t="n">
        <v>0.864918449999999</v>
      </c>
      <c r="X76" s="0" t="n">
        <v>0.952391212500001</v>
      </c>
      <c r="Y76" s="0" t="n">
        <v>0.952391212500001</v>
      </c>
      <c r="Z76" s="0" t="n">
        <v>0.952391212500001</v>
      </c>
      <c r="AA76" s="0" t="n">
        <v>0.952391212500001</v>
      </c>
      <c r="AB76" s="0" t="n">
        <v>0.864918449999999</v>
      </c>
      <c r="AC76" s="0" t="n">
        <v>0.864918449999999</v>
      </c>
      <c r="AD76" s="0" t="n">
        <v>0.952391212500001</v>
      </c>
      <c r="AE76" s="0" t="n">
        <v>0.952391212500001</v>
      </c>
      <c r="AF76" s="0" t="n">
        <v>0.864918449999999</v>
      </c>
      <c r="AG76" s="0" t="n">
        <v>0.98</v>
      </c>
      <c r="AH76" s="0" t="n">
        <v>0.975208599999999</v>
      </c>
      <c r="AI76" s="0" t="n">
        <v>0.975208599999999</v>
      </c>
      <c r="AJ76" s="0" t="n">
        <v>0.864918449999999</v>
      </c>
      <c r="AK76" s="0" t="n">
        <v>1</v>
      </c>
      <c r="AL76" s="0" t="n">
        <v>0.970485</v>
      </c>
      <c r="AM76" s="0" t="n">
        <v>0.952776</v>
      </c>
      <c r="AN76" s="304" t="n">
        <v>0.985</v>
      </c>
      <c r="AO76" s="304" t="n">
        <v>0.97</v>
      </c>
      <c r="AP76" s="304" t="n">
        <v>0.99</v>
      </c>
      <c r="AQ76" s="0" t="n">
        <v>0.952776</v>
      </c>
      <c r="AR76" s="0" t="n">
        <v>0.975208599999999</v>
      </c>
      <c r="AS76" s="0" t="n">
        <v>0.977</v>
      </c>
      <c r="AT76" s="304" t="n">
        <v>0.9775</v>
      </c>
      <c r="AU76" s="0" t="n">
        <v>0.975208599999999</v>
      </c>
      <c r="AV76" s="0" t="n">
        <v>0.952776</v>
      </c>
      <c r="AW76" s="0" t="n">
        <v>0.952776</v>
      </c>
      <c r="AX76" s="0" t="n">
        <v>0.952776</v>
      </c>
      <c r="AY76" s="0" t="n">
        <v>0.975208599999999</v>
      </c>
      <c r="AZ76" s="0" t="n">
        <v>0.975208599999999</v>
      </c>
      <c r="BA76" s="0" t="n">
        <v>0.952776</v>
      </c>
      <c r="BB76" s="0" t="n">
        <v>0.64</v>
      </c>
      <c r="BC76" s="0" t="n">
        <f aca="false">BC75</f>
        <v>1</v>
      </c>
      <c r="BE76" s="0" t="n">
        <v>1.0840976</v>
      </c>
      <c r="BF76" s="0" t="n">
        <v>1.1032</v>
      </c>
      <c r="BG76" s="0" t="n">
        <v>1.0827</v>
      </c>
      <c r="BH76" s="0" t="n">
        <v>1.0119</v>
      </c>
      <c r="BI76" s="0" t="n">
        <v>1</v>
      </c>
      <c r="BJ76" s="0" t="n">
        <v>2.0994</v>
      </c>
      <c r="BK76" s="0" t="n">
        <v>2.26499633333333</v>
      </c>
      <c r="BL76" s="0" t="n">
        <v>1.06825</v>
      </c>
      <c r="BM76" s="0" t="n">
        <v>1.2885</v>
      </c>
      <c r="BN76" s="0" t="n">
        <v>2.001</v>
      </c>
      <c r="BO76" s="0" t="n">
        <v>1.500005</v>
      </c>
      <c r="BP76" s="0" t="n">
        <v>1.500005</v>
      </c>
      <c r="BQ76" s="0" t="n">
        <v>1.253505</v>
      </c>
      <c r="BR76" s="0" t="n">
        <v>1.067105</v>
      </c>
      <c r="BS76" s="0" t="n">
        <v>1.414205</v>
      </c>
      <c r="BT76" s="309"/>
      <c r="BU76" s="0" t="n">
        <v>1.09574</v>
      </c>
      <c r="BV76" s="309"/>
      <c r="BW76" s="309"/>
      <c r="BX76" s="309"/>
      <c r="BY76" s="309"/>
      <c r="BZ76" s="309"/>
      <c r="CA76" s="309"/>
      <c r="CB76" s="309"/>
      <c r="CC76" s="0" t="n">
        <v>0.935</v>
      </c>
      <c r="CD76" s="0" t="n">
        <v>0.89</v>
      </c>
      <c r="CE76" s="0" t="n">
        <v>0.88</v>
      </c>
      <c r="CF76" s="0" t="n">
        <v>0.92</v>
      </c>
      <c r="CG76" s="0" t="n">
        <v>0.999</v>
      </c>
      <c r="CH76" s="0" t="n">
        <v>0.51</v>
      </c>
      <c r="CI76" s="0" t="n">
        <v>0.48</v>
      </c>
      <c r="CJ76" s="0" t="n">
        <v>0.875</v>
      </c>
      <c r="CK76" s="0" t="n">
        <v>0.54</v>
      </c>
      <c r="CL76" s="0" t="n">
        <v>0.485</v>
      </c>
      <c r="CM76" s="0" t="n">
        <v>0.59</v>
      </c>
      <c r="CN76" s="0" t="n">
        <v>0.6225</v>
      </c>
      <c r="CO76" s="0" t="n">
        <v>0.69</v>
      </c>
      <c r="CP76" s="0" t="n">
        <v>0.8925</v>
      </c>
      <c r="CQ76" s="0" t="n">
        <v>0.715</v>
      </c>
      <c r="CR76" s="0" t="n">
        <v>0.89</v>
      </c>
      <c r="CS76" s="0" t="n">
        <v>0.985</v>
      </c>
      <c r="CT76" s="0" t="n">
        <v>0.97</v>
      </c>
      <c r="CU76" s="0" t="n">
        <v>0.99</v>
      </c>
      <c r="CV76" s="0" t="n">
        <v>0.9775</v>
      </c>
      <c r="DA76" s="309" t="n">
        <v>0.000285</v>
      </c>
      <c r="DB76" s="309" t="n">
        <v>0.0002</v>
      </c>
      <c r="DC76" s="309" t="n">
        <v>0</v>
      </c>
      <c r="DD76" s="309" t="n">
        <v>0.0001</v>
      </c>
      <c r="DE76" s="309" t="n">
        <v>0</v>
      </c>
      <c r="DF76" s="309" t="n">
        <v>0.0036</v>
      </c>
      <c r="DG76" s="309" t="n">
        <v>0.00047</v>
      </c>
      <c r="DH76" s="309" t="n">
        <v>0.0007</v>
      </c>
      <c r="DI76" s="309" t="n">
        <v>0</v>
      </c>
      <c r="DJ76" s="309" t="n">
        <v>0</v>
      </c>
      <c r="DK76" s="309" t="n">
        <v>0.0005</v>
      </c>
      <c r="DL76" s="309" t="n">
        <v>0.0005</v>
      </c>
      <c r="DM76" s="309" t="n">
        <v>0.0003</v>
      </c>
      <c r="DN76" s="309" t="n">
        <v>0.000275</v>
      </c>
      <c r="DO76" s="309" t="n">
        <v>0.000400000000000006</v>
      </c>
      <c r="DQ76" s="309" t="n">
        <v>6.5E-005</v>
      </c>
    </row>
    <row r="77" customFormat="false" ht="12.75" hidden="false" customHeight="false" outlineLevel="0" collapsed="false">
      <c r="A77" s="306" t="n">
        <v>38718</v>
      </c>
      <c r="B77" s="0" t="n">
        <v>0.970522427000004</v>
      </c>
      <c r="C77" s="0" t="n">
        <v>0.948923999999999</v>
      </c>
      <c r="D77" s="0" t="n">
        <v>0.941949</v>
      </c>
      <c r="E77" s="0" t="n">
        <v>0.941949</v>
      </c>
      <c r="F77" s="0" t="n">
        <v>0.977</v>
      </c>
      <c r="G77" s="0" t="n">
        <v>0.9875</v>
      </c>
      <c r="H77" s="0" t="n">
        <v>0.9875</v>
      </c>
      <c r="I77" s="0" t="n">
        <v>0.860504749999997</v>
      </c>
      <c r="J77" s="0" t="n">
        <v>0.708675</v>
      </c>
      <c r="K77" s="0" t="n">
        <v>0.985</v>
      </c>
      <c r="L77" s="0" t="n">
        <v>0.907805524999998</v>
      </c>
      <c r="M77" s="0" t="n">
        <v>0.956571937499998</v>
      </c>
      <c r="N77" s="0" t="n">
        <v>0.865125449999998</v>
      </c>
      <c r="O77" s="0" t="n">
        <v>0.939294400000001</v>
      </c>
      <c r="P77" s="0" t="n">
        <v>0.865125449999998</v>
      </c>
      <c r="Q77" s="0" t="n">
        <v>0.907805524999998</v>
      </c>
      <c r="R77" s="0" t="n">
        <v>0.907805524999998</v>
      </c>
      <c r="S77" s="0" t="n">
        <v>0.907805524999998</v>
      </c>
      <c r="T77" s="0" t="n">
        <v>0.865125449999998</v>
      </c>
      <c r="U77" s="0" t="n">
        <v>0.865125449999998</v>
      </c>
      <c r="V77" s="0" t="n">
        <v>0.865125449999998</v>
      </c>
      <c r="W77" s="0" t="n">
        <v>0.865125449999998</v>
      </c>
      <c r="X77" s="0" t="n">
        <v>0.939294400000001</v>
      </c>
      <c r="Y77" s="0" t="n">
        <v>0.939294400000001</v>
      </c>
      <c r="Z77" s="0" t="n">
        <v>0.939294400000001</v>
      </c>
      <c r="AA77" s="0" t="n">
        <v>0.939294400000001</v>
      </c>
      <c r="AB77" s="0" t="n">
        <v>0.865125449999998</v>
      </c>
      <c r="AC77" s="0" t="n">
        <v>0.865125449999998</v>
      </c>
      <c r="AD77" s="0" t="n">
        <v>0.939294400000001</v>
      </c>
      <c r="AE77" s="0" t="n">
        <v>0.939294400000001</v>
      </c>
      <c r="AF77" s="0" t="n">
        <v>0.865125449999998</v>
      </c>
      <c r="AG77" s="0" t="n">
        <v>0.98</v>
      </c>
      <c r="AH77" s="0" t="n">
        <v>0.975266449999999</v>
      </c>
      <c r="AI77" s="0" t="n">
        <v>0.975266449999999</v>
      </c>
      <c r="AJ77" s="0" t="n">
        <v>0.865125449999998</v>
      </c>
      <c r="AK77" s="0" t="n">
        <v>1</v>
      </c>
      <c r="AL77" s="0" t="n">
        <v>0.985</v>
      </c>
      <c r="AM77" s="0" t="n">
        <v>0.941949</v>
      </c>
      <c r="AN77" s="304" t="n">
        <v>0.985</v>
      </c>
      <c r="AO77" s="304" t="n">
        <v>0.96</v>
      </c>
      <c r="AP77" s="304" t="n">
        <v>0.99</v>
      </c>
      <c r="AQ77" s="0" t="n">
        <v>0.941949</v>
      </c>
      <c r="AR77" s="0" t="n">
        <v>0.975266449999999</v>
      </c>
      <c r="AS77" s="0" t="n">
        <v>0.977</v>
      </c>
      <c r="AT77" s="304" t="n">
        <v>0.9775</v>
      </c>
      <c r="AU77" s="0" t="n">
        <v>0.975266449999999</v>
      </c>
      <c r="AV77" s="0" t="n">
        <v>0.941949</v>
      </c>
      <c r="AW77" s="0" t="n">
        <v>0.941949</v>
      </c>
      <c r="AX77" s="0" t="n">
        <v>0.941949</v>
      </c>
      <c r="AY77" s="0" t="n">
        <v>0.975266449999999</v>
      </c>
      <c r="AZ77" s="0" t="n">
        <v>0.975266449999999</v>
      </c>
      <c r="BA77" s="0" t="n">
        <v>0.941949</v>
      </c>
      <c r="BB77" s="0" t="n">
        <v>0.64</v>
      </c>
      <c r="BC77" s="0" t="n">
        <f aca="false">BC76</f>
        <v>1</v>
      </c>
      <c r="BE77" s="0" t="n">
        <v>1.0843826</v>
      </c>
      <c r="BF77" s="0" t="n">
        <v>1.1034</v>
      </c>
      <c r="BG77" s="0" t="n">
        <v>1.0827</v>
      </c>
      <c r="BH77" s="0" t="n">
        <v>1.012</v>
      </c>
      <c r="BI77" s="0" t="n">
        <v>1</v>
      </c>
      <c r="BJ77" s="0" t="n">
        <v>2.103</v>
      </c>
      <c r="BK77" s="0" t="n">
        <v>2.26546633333333</v>
      </c>
      <c r="BL77" s="0" t="n">
        <v>1.06895</v>
      </c>
      <c r="BM77" s="0" t="n">
        <v>1.2885</v>
      </c>
      <c r="BN77" s="0" t="n">
        <v>2.001</v>
      </c>
      <c r="BO77" s="0" t="n">
        <v>1.500505</v>
      </c>
      <c r="BP77" s="0" t="n">
        <v>1.500505</v>
      </c>
      <c r="BQ77" s="0" t="n">
        <v>1.253805</v>
      </c>
      <c r="BR77" s="0" t="n">
        <v>1.06738</v>
      </c>
      <c r="BS77" s="0" t="n">
        <v>1.414605</v>
      </c>
      <c r="BT77" s="309"/>
      <c r="BU77" s="0" t="n">
        <v>1.095805</v>
      </c>
      <c r="BV77" s="309"/>
      <c r="BW77" s="309"/>
      <c r="BX77" s="309"/>
      <c r="BY77" s="309"/>
      <c r="BZ77" s="309"/>
      <c r="CA77" s="309"/>
      <c r="CB77" s="309"/>
      <c r="CC77" s="0" t="n">
        <v>0.895</v>
      </c>
      <c r="CD77" s="0" t="n">
        <v>0.86</v>
      </c>
      <c r="CE77" s="0" t="n">
        <v>0.87</v>
      </c>
      <c r="CF77" s="0" t="n">
        <v>0.92</v>
      </c>
      <c r="CG77" s="0" t="n">
        <v>0.999</v>
      </c>
      <c r="CH77" s="0" t="n">
        <v>0.58</v>
      </c>
      <c r="CI77" s="0" t="n">
        <v>0.45</v>
      </c>
      <c r="CJ77" s="0" t="n">
        <v>0.805</v>
      </c>
      <c r="CK77" s="0" t="n">
        <v>0.55</v>
      </c>
      <c r="CL77" s="0" t="n">
        <v>0.505</v>
      </c>
      <c r="CM77" s="0" t="n">
        <v>0.605</v>
      </c>
      <c r="CN77" s="0" t="n">
        <v>0.6375</v>
      </c>
      <c r="CO77" s="0" t="n">
        <v>0.69</v>
      </c>
      <c r="CP77" s="0" t="n">
        <v>0.88</v>
      </c>
      <c r="CQ77" s="0" t="n">
        <v>0.64</v>
      </c>
      <c r="CR77" s="0" t="n">
        <v>0.89</v>
      </c>
      <c r="CS77" s="0" t="n">
        <v>0.985</v>
      </c>
      <c r="CT77" s="0" t="n">
        <v>0.96</v>
      </c>
      <c r="CU77" s="0" t="n">
        <v>0.99</v>
      </c>
      <c r="CV77" s="0" t="n">
        <v>0.9775</v>
      </c>
      <c r="DA77" s="309" t="n">
        <v>0.000285</v>
      </c>
      <c r="DB77" s="309" t="n">
        <v>0.0002</v>
      </c>
      <c r="DC77" s="309" t="n">
        <v>0</v>
      </c>
      <c r="DD77" s="309" t="n">
        <v>0.0001</v>
      </c>
      <c r="DE77" s="309" t="n">
        <v>0</v>
      </c>
      <c r="DF77" s="309" t="n">
        <v>0.0036</v>
      </c>
      <c r="DG77" s="309" t="n">
        <v>0.00047</v>
      </c>
      <c r="DH77" s="309" t="n">
        <v>0.0007</v>
      </c>
      <c r="DI77" s="309" t="n">
        <v>0</v>
      </c>
      <c r="DJ77" s="309" t="n">
        <v>0</v>
      </c>
      <c r="DK77" s="309" t="n">
        <v>0.0005</v>
      </c>
      <c r="DL77" s="309" t="n">
        <v>0.0005</v>
      </c>
      <c r="DM77" s="309" t="n">
        <v>0.0003</v>
      </c>
      <c r="DN77" s="309" t="n">
        <v>0.000275</v>
      </c>
      <c r="DO77" s="309" t="n">
        <v>0.000400000000000006</v>
      </c>
      <c r="DQ77" s="309" t="n">
        <v>6.5E-005</v>
      </c>
    </row>
    <row r="78" customFormat="false" ht="12.75" hidden="false" customHeight="false" outlineLevel="0" collapsed="false">
      <c r="A78" s="306" t="n">
        <v>38749</v>
      </c>
      <c r="B78" s="0" t="n">
        <v>0.938237474000004</v>
      </c>
      <c r="C78" s="0" t="n">
        <v>0.949095999999999</v>
      </c>
      <c r="D78" s="0" t="n">
        <v>0.963603</v>
      </c>
      <c r="E78" s="0" t="n">
        <v>0.963603</v>
      </c>
      <c r="F78" s="0" t="n">
        <v>0.977</v>
      </c>
      <c r="G78" s="0" t="n">
        <v>0.9875</v>
      </c>
      <c r="H78" s="0" t="n">
        <v>0.9875</v>
      </c>
      <c r="I78" s="0" t="n">
        <v>0.903854249999997</v>
      </c>
      <c r="J78" s="0" t="n">
        <v>0.8439675</v>
      </c>
      <c r="K78" s="0" t="n">
        <v>0.985</v>
      </c>
      <c r="L78" s="0" t="n">
        <v>0.953138174999998</v>
      </c>
      <c r="M78" s="0" t="n">
        <v>0.9875</v>
      </c>
      <c r="N78" s="0" t="n">
        <v>0.890414549999998</v>
      </c>
      <c r="O78" s="0" t="n">
        <v>0.936867262500001</v>
      </c>
      <c r="P78" s="0" t="n">
        <v>0.890414549999998</v>
      </c>
      <c r="Q78" s="0" t="n">
        <v>0.953138174999998</v>
      </c>
      <c r="R78" s="0" t="n">
        <v>0.953138174999998</v>
      </c>
      <c r="S78" s="0" t="n">
        <v>0.953138174999998</v>
      </c>
      <c r="T78" s="0" t="n">
        <v>0.890414549999998</v>
      </c>
      <c r="U78" s="0" t="n">
        <v>0.890414549999998</v>
      </c>
      <c r="V78" s="0" t="n">
        <v>0.890414549999998</v>
      </c>
      <c r="W78" s="0" t="n">
        <v>0.890414549999998</v>
      </c>
      <c r="X78" s="0" t="n">
        <v>0.936867262500001</v>
      </c>
      <c r="Y78" s="0" t="n">
        <v>0.936867262500001</v>
      </c>
      <c r="Z78" s="0" t="n">
        <v>0.936867262500001</v>
      </c>
      <c r="AA78" s="0" t="n">
        <v>0.936867262500001</v>
      </c>
      <c r="AB78" s="0" t="n">
        <v>0.890414549999998</v>
      </c>
      <c r="AC78" s="0" t="n">
        <v>0.890414549999998</v>
      </c>
      <c r="AD78" s="0" t="n">
        <v>0.936867262500001</v>
      </c>
      <c r="AE78" s="0" t="n">
        <v>0.936867262500001</v>
      </c>
      <c r="AF78" s="0" t="n">
        <v>0.890414549999998</v>
      </c>
      <c r="AG78" s="0" t="n">
        <v>0.98</v>
      </c>
      <c r="AH78" s="0" t="n">
        <v>0.975324299999999</v>
      </c>
      <c r="AI78" s="0" t="n">
        <v>0.975324299999999</v>
      </c>
      <c r="AJ78" s="0" t="n">
        <v>0.890414549999998</v>
      </c>
      <c r="AK78" s="0" t="n">
        <v>1</v>
      </c>
      <c r="AL78" s="0" t="n">
        <v>0.985</v>
      </c>
      <c r="AM78" s="0" t="n">
        <v>0.963603</v>
      </c>
      <c r="AN78" s="304" t="n">
        <v>0.985</v>
      </c>
      <c r="AO78" s="304" t="n">
        <v>0.97</v>
      </c>
      <c r="AP78" s="304" t="n">
        <v>0.99</v>
      </c>
      <c r="AQ78" s="0" t="n">
        <v>0.963603</v>
      </c>
      <c r="AR78" s="0" t="n">
        <v>0.975324299999999</v>
      </c>
      <c r="AS78" s="0" t="n">
        <v>0.977</v>
      </c>
      <c r="AT78" s="304" t="n">
        <v>0.9775</v>
      </c>
      <c r="AU78" s="0" t="n">
        <v>0.975324299999999</v>
      </c>
      <c r="AV78" s="0" t="n">
        <v>0.963603</v>
      </c>
      <c r="AW78" s="0" t="n">
        <v>0.963603</v>
      </c>
      <c r="AX78" s="0" t="n">
        <v>0.963603</v>
      </c>
      <c r="AY78" s="0" t="n">
        <v>0.975324299999999</v>
      </c>
      <c r="AZ78" s="0" t="n">
        <v>0.975324299999999</v>
      </c>
      <c r="BA78" s="0" t="n">
        <v>0.963603</v>
      </c>
      <c r="BB78" s="0" t="n">
        <v>0.64</v>
      </c>
      <c r="BC78" s="0" t="n">
        <f aca="false">BC77</f>
        <v>1</v>
      </c>
      <c r="BE78" s="0" t="n">
        <v>1.0846676</v>
      </c>
      <c r="BF78" s="0" t="n">
        <v>1.1036</v>
      </c>
      <c r="BG78" s="0" t="n">
        <v>1.0827</v>
      </c>
      <c r="BH78" s="0" t="n">
        <v>1.0121</v>
      </c>
      <c r="BI78" s="0" t="n">
        <v>1</v>
      </c>
      <c r="BJ78" s="0" t="n">
        <v>2.1066</v>
      </c>
      <c r="BK78" s="0" t="n">
        <v>2.26593633333333</v>
      </c>
      <c r="BL78" s="0" t="n">
        <v>1.06965</v>
      </c>
      <c r="BM78" s="0" t="n">
        <v>1.2885</v>
      </c>
      <c r="BN78" s="0" t="n">
        <v>2.001</v>
      </c>
      <c r="BO78" s="0" t="n">
        <v>1.501005</v>
      </c>
      <c r="BP78" s="0" t="n">
        <v>1.501005</v>
      </c>
      <c r="BQ78" s="0" t="n">
        <v>1.254105</v>
      </c>
      <c r="BR78" s="0" t="n">
        <v>1.067655</v>
      </c>
      <c r="BS78" s="0" t="n">
        <v>1.415005</v>
      </c>
      <c r="BT78" s="309"/>
      <c r="BU78" s="0" t="n">
        <v>1.09587</v>
      </c>
      <c r="BV78" s="309"/>
      <c r="BW78" s="309"/>
      <c r="BX78" s="309"/>
      <c r="BY78" s="309"/>
      <c r="BZ78" s="309"/>
      <c r="CA78" s="309"/>
      <c r="CB78" s="309"/>
      <c r="CC78" s="0" t="n">
        <v>0.865</v>
      </c>
      <c r="CD78" s="0" t="n">
        <v>0.86</v>
      </c>
      <c r="CE78" s="0" t="n">
        <v>0.89</v>
      </c>
      <c r="CF78" s="0" t="n">
        <v>0.935</v>
      </c>
      <c r="CG78" s="0" t="n">
        <v>0.99895</v>
      </c>
      <c r="CH78" s="0" t="n">
        <v>0.58</v>
      </c>
      <c r="CI78" s="0" t="n">
        <v>0.45</v>
      </c>
      <c r="CJ78" s="0" t="n">
        <v>0.845</v>
      </c>
      <c r="CK78" s="0" t="n">
        <v>0.655</v>
      </c>
      <c r="CL78" s="0" t="n">
        <v>0.505</v>
      </c>
      <c r="CM78" s="0" t="n">
        <v>0.635</v>
      </c>
      <c r="CN78" s="0" t="n">
        <v>0.6675</v>
      </c>
      <c r="CO78" s="0" t="n">
        <v>0.71</v>
      </c>
      <c r="CP78" s="0" t="n">
        <v>0.8775</v>
      </c>
      <c r="CQ78" s="0" t="n">
        <v>0.67</v>
      </c>
      <c r="CR78" s="0" t="n">
        <v>0.89</v>
      </c>
      <c r="CS78" s="0" t="n">
        <v>0.985</v>
      </c>
      <c r="CT78" s="0" t="n">
        <v>0.97</v>
      </c>
      <c r="CU78" s="0" t="n">
        <v>0.99</v>
      </c>
      <c r="CV78" s="0" t="n">
        <v>0.9775</v>
      </c>
      <c r="DA78" s="309" t="n">
        <v>0.000285</v>
      </c>
      <c r="DB78" s="309" t="n">
        <v>0.0002</v>
      </c>
      <c r="DC78" s="309" t="n">
        <v>0</v>
      </c>
      <c r="DD78" s="309" t="n">
        <v>0.0001</v>
      </c>
      <c r="DE78" s="309" t="n">
        <v>0</v>
      </c>
      <c r="DF78" s="309" t="n">
        <v>0.0036</v>
      </c>
      <c r="DG78" s="309" t="n">
        <v>0.00047</v>
      </c>
      <c r="DH78" s="309" t="n">
        <v>0.0007</v>
      </c>
      <c r="DI78" s="309" t="n">
        <v>0</v>
      </c>
      <c r="DJ78" s="309" t="n">
        <v>0</v>
      </c>
      <c r="DK78" s="309" t="n">
        <v>0.0005</v>
      </c>
      <c r="DL78" s="309" t="n">
        <v>0.0005</v>
      </c>
      <c r="DM78" s="309" t="n">
        <v>0.0003</v>
      </c>
      <c r="DN78" s="309" t="n">
        <v>0.000275</v>
      </c>
      <c r="DO78" s="309" t="n">
        <v>0.000400000000000006</v>
      </c>
      <c r="DQ78" s="309" t="n">
        <v>6.5E-005</v>
      </c>
    </row>
    <row r="79" customFormat="false" ht="12.75" hidden="false" customHeight="false" outlineLevel="0" collapsed="false">
      <c r="A79" s="306" t="n">
        <v>38777</v>
      </c>
      <c r="B79" s="0" t="n">
        <v>0.938483999000004</v>
      </c>
      <c r="C79" s="0" t="n">
        <v>0.982381999999999</v>
      </c>
      <c r="D79" s="0" t="n">
        <v>0.985</v>
      </c>
      <c r="E79" s="0" t="n">
        <v>0.985</v>
      </c>
      <c r="F79" s="0" t="n">
        <v>0.977</v>
      </c>
      <c r="G79" s="0" t="n">
        <v>0.9875</v>
      </c>
      <c r="H79" s="0" t="n">
        <v>0.9875</v>
      </c>
      <c r="I79" s="0" t="n">
        <v>0.936556249999996</v>
      </c>
      <c r="J79" s="0" t="n">
        <v>0.985</v>
      </c>
      <c r="K79" s="0" t="n">
        <v>0.985</v>
      </c>
      <c r="L79" s="0" t="n">
        <v>0.9875</v>
      </c>
      <c r="M79" s="0" t="n">
        <v>0.9875</v>
      </c>
      <c r="N79" s="0" t="n">
        <v>0.98</v>
      </c>
      <c r="O79" s="0" t="n">
        <v>0.961137000000001</v>
      </c>
      <c r="P79" s="0" t="n">
        <v>0.98</v>
      </c>
      <c r="Q79" s="0" t="n">
        <v>0.9875</v>
      </c>
      <c r="R79" s="0" t="n">
        <v>0.9875</v>
      </c>
      <c r="S79" s="0" t="n">
        <v>0.9875</v>
      </c>
      <c r="T79" s="0" t="n">
        <v>0.98</v>
      </c>
      <c r="U79" s="0" t="n">
        <v>0.98</v>
      </c>
      <c r="V79" s="0" t="n">
        <v>0.98</v>
      </c>
      <c r="W79" s="0" t="n">
        <v>0.98</v>
      </c>
      <c r="X79" s="0" t="n">
        <v>0.961137000000001</v>
      </c>
      <c r="Y79" s="0" t="n">
        <v>0.961137000000001</v>
      </c>
      <c r="Z79" s="0" t="n">
        <v>0.961137000000001</v>
      </c>
      <c r="AA79" s="0" t="n">
        <v>0.961137000000001</v>
      </c>
      <c r="AB79" s="0" t="n">
        <v>0.98</v>
      </c>
      <c r="AC79" s="0" t="n">
        <v>0.98</v>
      </c>
      <c r="AD79" s="0" t="n">
        <v>0.961137000000001</v>
      </c>
      <c r="AE79" s="0" t="n">
        <v>0.961137000000001</v>
      </c>
      <c r="AF79" s="0" t="n">
        <v>0.98</v>
      </c>
      <c r="AG79" s="0" t="n">
        <v>0.99</v>
      </c>
      <c r="AH79" s="0" t="n">
        <v>0.975382149999999</v>
      </c>
      <c r="AI79" s="0" t="n">
        <v>0.975382149999999</v>
      </c>
      <c r="AJ79" s="0" t="n">
        <v>0.98</v>
      </c>
      <c r="AK79" s="0" t="n">
        <v>1</v>
      </c>
      <c r="AL79" s="0" t="n">
        <v>0.985</v>
      </c>
      <c r="AM79" s="0" t="n">
        <v>0.985</v>
      </c>
      <c r="AN79" s="304" t="n">
        <v>0.985</v>
      </c>
      <c r="AO79" s="304" t="n">
        <v>0.97</v>
      </c>
      <c r="AP79" s="304" t="n">
        <v>0.99</v>
      </c>
      <c r="AQ79" s="0" t="n">
        <v>0.985</v>
      </c>
      <c r="AR79" s="0" t="n">
        <v>0.975382149999999</v>
      </c>
      <c r="AS79" s="0" t="n">
        <v>0.977</v>
      </c>
      <c r="AT79" s="304" t="n">
        <v>0.9775</v>
      </c>
      <c r="AU79" s="0" t="n">
        <v>0.975382149999999</v>
      </c>
      <c r="AV79" s="0" t="n">
        <v>0.985</v>
      </c>
      <c r="AW79" s="0" t="n">
        <v>0.985</v>
      </c>
      <c r="AX79" s="0" t="n">
        <v>0.985</v>
      </c>
      <c r="AY79" s="0" t="n">
        <v>0.975382149999999</v>
      </c>
      <c r="AZ79" s="0" t="n">
        <v>0.975382149999999</v>
      </c>
      <c r="BA79" s="0" t="n">
        <v>0.985</v>
      </c>
      <c r="BB79" s="0" t="n">
        <v>0.64</v>
      </c>
      <c r="BC79" s="0" t="n">
        <f aca="false">BC78</f>
        <v>1</v>
      </c>
      <c r="BE79" s="0" t="n">
        <v>1.08495260000001</v>
      </c>
      <c r="BF79" s="0" t="n">
        <v>1.1038</v>
      </c>
      <c r="BG79" s="0" t="n">
        <v>1.0827</v>
      </c>
      <c r="BH79" s="0" t="n">
        <v>1.0122</v>
      </c>
      <c r="BI79" s="0" t="n">
        <v>1</v>
      </c>
      <c r="BJ79" s="0" t="n">
        <v>2.1102</v>
      </c>
      <c r="BK79" s="0" t="n">
        <v>2.26640633333333</v>
      </c>
      <c r="BL79" s="0" t="n">
        <v>1.07035</v>
      </c>
      <c r="BM79" s="0" t="n">
        <v>1.2885</v>
      </c>
      <c r="BN79" s="0" t="n">
        <v>2.001</v>
      </c>
      <c r="BO79" s="0" t="n">
        <v>1.501505</v>
      </c>
      <c r="BP79" s="0" t="n">
        <v>1.501505</v>
      </c>
      <c r="BQ79" s="0" t="n">
        <v>1.254405</v>
      </c>
      <c r="BR79" s="0" t="n">
        <v>1.06793</v>
      </c>
      <c r="BS79" s="0" t="n">
        <v>1.415405</v>
      </c>
      <c r="BT79" s="309"/>
      <c r="BU79" s="0" t="n">
        <v>1.095935</v>
      </c>
      <c r="BV79" s="309"/>
      <c r="BW79" s="309"/>
      <c r="BX79" s="309"/>
      <c r="BY79" s="309"/>
      <c r="BZ79" s="309"/>
      <c r="CA79" s="309"/>
      <c r="CB79" s="309"/>
      <c r="CC79" s="0" t="n">
        <v>0.865</v>
      </c>
      <c r="CD79" s="0" t="n">
        <v>0.89</v>
      </c>
      <c r="CE79" s="0" t="n">
        <v>0.91</v>
      </c>
      <c r="CF79" s="0" t="n">
        <v>0.935</v>
      </c>
      <c r="CG79" s="0" t="n">
        <v>0.99895</v>
      </c>
      <c r="CH79" s="0" t="n">
        <v>0.54</v>
      </c>
      <c r="CI79" s="0" t="n">
        <v>0.45</v>
      </c>
      <c r="CJ79" s="0" t="n">
        <v>0.875</v>
      </c>
      <c r="CK79" s="0" t="n">
        <v>0.825</v>
      </c>
      <c r="CL79" s="0" t="n">
        <v>0.515</v>
      </c>
      <c r="CM79" s="0" t="n">
        <v>0.785</v>
      </c>
      <c r="CN79" s="0" t="n">
        <v>0.8175</v>
      </c>
      <c r="CO79" s="0" t="n">
        <v>0.8</v>
      </c>
      <c r="CP79" s="0" t="n">
        <v>0.9</v>
      </c>
      <c r="CQ79" s="0" t="n">
        <v>0.83</v>
      </c>
      <c r="CR79" s="0" t="n">
        <v>0.89</v>
      </c>
      <c r="CS79" s="0" t="n">
        <v>0.985</v>
      </c>
      <c r="CT79" s="0" t="n">
        <v>0.97</v>
      </c>
      <c r="CU79" s="0" t="n">
        <v>0.99</v>
      </c>
      <c r="CV79" s="0" t="n">
        <v>0.9775</v>
      </c>
      <c r="DA79" s="309" t="n">
        <v>0.000285</v>
      </c>
      <c r="DB79" s="309" t="n">
        <v>0.0002</v>
      </c>
      <c r="DC79" s="309" t="n">
        <v>0</v>
      </c>
      <c r="DD79" s="309" t="n">
        <v>0.0001</v>
      </c>
      <c r="DE79" s="309" t="n">
        <v>0</v>
      </c>
      <c r="DF79" s="309" t="n">
        <v>0.0036</v>
      </c>
      <c r="DG79" s="309" t="n">
        <v>0.00047</v>
      </c>
      <c r="DH79" s="309" t="n">
        <v>0.0007</v>
      </c>
      <c r="DI79" s="309" t="n">
        <v>0</v>
      </c>
      <c r="DJ79" s="309" t="n">
        <v>0</v>
      </c>
      <c r="DK79" s="309" t="n">
        <v>0.0005</v>
      </c>
      <c r="DL79" s="309" t="n">
        <v>0.0005</v>
      </c>
      <c r="DM79" s="309" t="n">
        <v>0.0003</v>
      </c>
      <c r="DN79" s="309" t="n">
        <v>0.000275</v>
      </c>
      <c r="DO79" s="309" t="n">
        <v>0.000400000000000006</v>
      </c>
      <c r="DQ79" s="309" t="n">
        <v>6.5E-005</v>
      </c>
    </row>
    <row r="80" customFormat="false" ht="12.75" hidden="false" customHeight="false" outlineLevel="0" collapsed="false">
      <c r="A80" s="306" t="n">
        <v>38808</v>
      </c>
      <c r="B80" s="0" t="n">
        <v>0.971287652000005</v>
      </c>
      <c r="C80" s="0" t="n">
        <v>0.988</v>
      </c>
      <c r="D80" s="0" t="n">
        <v>0.985</v>
      </c>
      <c r="E80" s="0" t="n">
        <v>0.985</v>
      </c>
      <c r="F80" s="0" t="n">
        <v>0.977</v>
      </c>
      <c r="G80" s="0" t="n">
        <v>0.9875</v>
      </c>
      <c r="H80" s="0" t="n">
        <v>0.952088059999999</v>
      </c>
      <c r="I80" s="0" t="n">
        <v>0.9875</v>
      </c>
      <c r="J80" s="0" t="n">
        <v>0.985</v>
      </c>
      <c r="K80" s="0" t="n">
        <v>0.985</v>
      </c>
      <c r="L80" s="0" t="n">
        <v>0.9875</v>
      </c>
      <c r="M80" s="0" t="n">
        <v>0.9875</v>
      </c>
      <c r="N80" s="0" t="n">
        <v>0.98</v>
      </c>
      <c r="O80" s="0" t="n">
        <v>0.964589115000001</v>
      </c>
      <c r="P80" s="0" t="n">
        <v>0.98</v>
      </c>
      <c r="Q80" s="0" t="n">
        <v>0.9875</v>
      </c>
      <c r="R80" s="0" t="n">
        <v>0.9875</v>
      </c>
      <c r="S80" s="0" t="n">
        <v>0.9875</v>
      </c>
      <c r="T80" s="0" t="n">
        <v>0.98</v>
      </c>
      <c r="U80" s="0" t="n">
        <v>0.98</v>
      </c>
      <c r="V80" s="0" t="n">
        <v>0.98</v>
      </c>
      <c r="W80" s="0" t="n">
        <v>0.98</v>
      </c>
      <c r="X80" s="0" t="n">
        <v>0.964589115000001</v>
      </c>
      <c r="Y80" s="0" t="n">
        <v>0.964589115000001</v>
      </c>
      <c r="Z80" s="0" t="n">
        <v>0.964589115000001</v>
      </c>
      <c r="AA80" s="0" t="n">
        <v>0.964589115000001</v>
      </c>
      <c r="AB80" s="0" t="n">
        <v>0.98</v>
      </c>
      <c r="AC80" s="0" t="n">
        <v>0.98</v>
      </c>
      <c r="AD80" s="0" t="n">
        <v>0.964589115000001</v>
      </c>
      <c r="AE80" s="0" t="n">
        <v>0.964589115000001</v>
      </c>
      <c r="AF80" s="0" t="n">
        <v>0.98</v>
      </c>
      <c r="AG80" s="0" t="n">
        <v>0.99</v>
      </c>
      <c r="AH80" s="0" t="n">
        <v>0.975439999999999</v>
      </c>
      <c r="AI80" s="0" t="n">
        <v>0.975439999999999</v>
      </c>
      <c r="AJ80" s="0" t="n">
        <v>0.98</v>
      </c>
      <c r="AK80" s="0" t="n">
        <v>1</v>
      </c>
      <c r="AL80" s="0" t="n">
        <v>0.985</v>
      </c>
      <c r="AM80" s="0" t="n">
        <v>0.985</v>
      </c>
      <c r="AS80" s="0" t="n">
        <v>0.977</v>
      </c>
      <c r="AT80" s="304" t="n">
        <v>0.9775</v>
      </c>
      <c r="AU80" s="0" t="n">
        <v>0.975439999999999</v>
      </c>
      <c r="AV80" s="0" t="n">
        <v>0.985</v>
      </c>
      <c r="AW80" s="0" t="n">
        <v>0.985</v>
      </c>
      <c r="AX80" s="0" t="n">
        <v>0.985</v>
      </c>
      <c r="AY80" s="0" t="n">
        <v>0.975439999999999</v>
      </c>
      <c r="AZ80" s="0" t="n">
        <v>0.975439999999999</v>
      </c>
      <c r="BA80" s="0" t="n">
        <v>0.985</v>
      </c>
      <c r="BB80" s="0" t="n">
        <v>0.64</v>
      </c>
      <c r="BC80" s="0" t="n">
        <f aca="false">BC79</f>
        <v>1</v>
      </c>
      <c r="BE80" s="0" t="n">
        <v>1.08523760000001</v>
      </c>
      <c r="BF80" s="0" t="n">
        <v>1.104</v>
      </c>
      <c r="BG80" s="0" t="n">
        <v>1.0827</v>
      </c>
      <c r="BH80" s="0" t="n">
        <v>1.0123</v>
      </c>
      <c r="BI80" s="0" t="n">
        <v>1</v>
      </c>
      <c r="BJ80" s="0" t="n">
        <v>2.1138</v>
      </c>
      <c r="BK80" s="0" t="n">
        <v>2.26687633333333</v>
      </c>
      <c r="BL80" s="0" t="n">
        <v>1.07105</v>
      </c>
      <c r="BM80" s="0" t="n">
        <v>1.2885</v>
      </c>
      <c r="BN80" s="0" t="n">
        <v>2.001</v>
      </c>
      <c r="BO80" s="0" t="n">
        <v>1.502005</v>
      </c>
      <c r="BP80" s="0" t="n">
        <v>1.502005</v>
      </c>
      <c r="BQ80" s="0" t="n">
        <v>1.254705</v>
      </c>
      <c r="BR80" s="0" t="n">
        <v>1.068205</v>
      </c>
      <c r="BS80" s="0" t="n">
        <v>1.415805</v>
      </c>
      <c r="BT80" s="309"/>
      <c r="BU80" s="0" t="n">
        <v>1.096</v>
      </c>
      <c r="BV80" s="309"/>
      <c r="BW80" s="309"/>
      <c r="BX80" s="309"/>
      <c r="BY80" s="309"/>
      <c r="BZ80" s="309"/>
      <c r="CA80" s="309"/>
      <c r="CB80" s="309"/>
      <c r="CC80" s="0" t="n">
        <v>0.895</v>
      </c>
      <c r="CD80" s="0" t="n">
        <v>0.9</v>
      </c>
      <c r="CE80" s="0" t="n">
        <v>0.91</v>
      </c>
      <c r="CF80" s="0" t="n">
        <v>0.96</v>
      </c>
      <c r="CG80" s="0" t="n">
        <v>0.99895</v>
      </c>
      <c r="CH80" s="0" t="n">
        <v>0.48</v>
      </c>
      <c r="CI80" s="0" t="n">
        <v>0.42</v>
      </c>
      <c r="CJ80" s="0" t="n">
        <v>0.935</v>
      </c>
      <c r="CK80" s="0" t="n">
        <v>0.815</v>
      </c>
      <c r="CL80" s="0" t="n">
        <v>0.575</v>
      </c>
      <c r="CM80" s="0" t="n">
        <v>0.895</v>
      </c>
      <c r="CN80" s="0" t="n">
        <v>0.9275</v>
      </c>
      <c r="CO80" s="0" t="n">
        <v>0.85</v>
      </c>
      <c r="CP80" s="0" t="n">
        <v>0.903</v>
      </c>
      <c r="CQ80" s="0" t="n">
        <v>0.92</v>
      </c>
      <c r="CR80" s="0" t="n">
        <v>0.89</v>
      </c>
      <c r="CV80" s="0" t="n">
        <v>0.9775</v>
      </c>
      <c r="DA80" s="309" t="n">
        <v>0.000285</v>
      </c>
      <c r="DB80" s="309" t="n">
        <v>0.0002</v>
      </c>
      <c r="DC80" s="309" t="n">
        <v>0</v>
      </c>
      <c r="DD80" s="309" t="n">
        <v>0.0001</v>
      </c>
      <c r="DE80" s="309" t="n">
        <v>0</v>
      </c>
      <c r="DF80" s="309" t="n">
        <v>0.0036</v>
      </c>
      <c r="DG80" s="309" t="n">
        <v>0.00047</v>
      </c>
      <c r="DH80" s="309" t="n">
        <v>0.0007</v>
      </c>
      <c r="DI80" s="309" t="n">
        <v>0</v>
      </c>
      <c r="DJ80" s="309" t="n">
        <v>0</v>
      </c>
      <c r="DK80" s="309" t="n">
        <v>0.0005</v>
      </c>
      <c r="DL80" s="309" t="n">
        <v>0.0005</v>
      </c>
      <c r="DM80" s="309" t="n">
        <v>0.0003</v>
      </c>
      <c r="DN80" s="309" t="n">
        <v>0.000275</v>
      </c>
      <c r="DO80" s="309" t="n">
        <v>0.000400000000000006</v>
      </c>
      <c r="DQ80" s="309" t="n">
        <v>6.5E-005</v>
      </c>
    </row>
    <row r="81" customFormat="false" ht="12.75" hidden="false" customHeight="false" outlineLevel="0" collapsed="false">
      <c r="A81" s="306" t="n">
        <v>38838</v>
      </c>
      <c r="B81" s="0" t="n">
        <v>0.988</v>
      </c>
      <c r="C81" s="0" t="n">
        <v>0.988</v>
      </c>
      <c r="D81" s="0" t="n">
        <v>0.985</v>
      </c>
      <c r="E81" s="0" t="n">
        <v>0.985</v>
      </c>
      <c r="F81" s="0" t="n">
        <v>0.977</v>
      </c>
      <c r="G81" s="0" t="n">
        <v>0.719916000000001</v>
      </c>
      <c r="H81" s="0" t="n">
        <v>0.952285459999999</v>
      </c>
      <c r="I81" s="0" t="n">
        <v>0.9875</v>
      </c>
      <c r="J81" s="0" t="n">
        <v>0.9212775</v>
      </c>
      <c r="K81" s="0" t="n">
        <v>0.985</v>
      </c>
      <c r="L81" s="0" t="n">
        <v>0.9875</v>
      </c>
      <c r="M81" s="0" t="n">
        <v>0.9875</v>
      </c>
      <c r="N81" s="0" t="n">
        <v>0.98</v>
      </c>
      <c r="O81" s="0" t="n">
        <v>0.961632000000001</v>
      </c>
      <c r="P81" s="0" t="n">
        <v>0.98</v>
      </c>
      <c r="Q81" s="0" t="n">
        <v>0.9875</v>
      </c>
      <c r="R81" s="0" t="n">
        <v>0.9875</v>
      </c>
      <c r="S81" s="0" t="n">
        <v>0.9875</v>
      </c>
      <c r="T81" s="0" t="n">
        <v>0.98</v>
      </c>
      <c r="U81" s="0" t="n">
        <v>0.98</v>
      </c>
      <c r="V81" s="0" t="n">
        <v>0.98</v>
      </c>
      <c r="W81" s="0" t="n">
        <v>0.98</v>
      </c>
      <c r="X81" s="0" t="n">
        <v>0.961632000000001</v>
      </c>
      <c r="Y81" s="0" t="n">
        <v>0.961632000000001</v>
      </c>
      <c r="Z81" s="0" t="n">
        <v>0.961632000000001</v>
      </c>
      <c r="AA81" s="0" t="n">
        <v>0.961632000000001</v>
      </c>
      <c r="AB81" s="0" t="n">
        <v>0.98</v>
      </c>
      <c r="AC81" s="0" t="n">
        <v>0.98</v>
      </c>
      <c r="AD81" s="0" t="n">
        <v>0.961632000000001</v>
      </c>
      <c r="AE81" s="0" t="n">
        <v>0.961632000000001</v>
      </c>
      <c r="AF81" s="0" t="n">
        <v>0.98</v>
      </c>
      <c r="AG81" s="0" t="n">
        <v>0.99</v>
      </c>
      <c r="AH81" s="0" t="n">
        <v>0.975497849999999</v>
      </c>
      <c r="AI81" s="0" t="n">
        <v>0.975497849999999</v>
      </c>
      <c r="AJ81" s="0" t="n">
        <v>0.98</v>
      </c>
      <c r="AK81" s="0" t="n">
        <v>1</v>
      </c>
      <c r="AL81" s="0" t="n">
        <v>0.985</v>
      </c>
      <c r="AM81" s="0" t="n">
        <v>0.985</v>
      </c>
      <c r="AS81" s="0" t="n">
        <v>0.977</v>
      </c>
      <c r="AT81" s="304" t="n">
        <v>0.9775</v>
      </c>
      <c r="AU81" s="0" t="n">
        <v>0.975497849999999</v>
      </c>
      <c r="AV81" s="0" t="n">
        <v>0.985</v>
      </c>
      <c r="AW81" s="0" t="n">
        <v>0.985</v>
      </c>
      <c r="AX81" s="0" t="n">
        <v>0.985</v>
      </c>
      <c r="AY81" s="0" t="n">
        <v>0.975497849999999</v>
      </c>
      <c r="AZ81" s="0" t="n">
        <v>0.975497849999999</v>
      </c>
      <c r="BA81" s="0" t="n">
        <v>0.985</v>
      </c>
      <c r="BB81" s="0" t="n">
        <v>0.64</v>
      </c>
      <c r="BC81" s="0" t="n">
        <f aca="false">BC80</f>
        <v>1</v>
      </c>
      <c r="BE81" s="0" t="n">
        <v>1.08552260000001</v>
      </c>
      <c r="BF81" s="0" t="n">
        <v>1.1042</v>
      </c>
      <c r="BG81" s="0" t="n">
        <v>1.0827</v>
      </c>
      <c r="BH81" s="0" t="n">
        <v>1.0124</v>
      </c>
      <c r="BI81" s="0" t="n">
        <v>1</v>
      </c>
      <c r="BJ81" s="0" t="n">
        <v>2.1174</v>
      </c>
      <c r="BK81" s="0" t="n">
        <v>2.26734633333333</v>
      </c>
      <c r="BL81" s="0" t="n">
        <v>1.07175</v>
      </c>
      <c r="BM81" s="0" t="n">
        <v>1.2885</v>
      </c>
      <c r="BN81" s="0" t="n">
        <v>2.001</v>
      </c>
      <c r="BO81" s="0" t="n">
        <v>1.502505</v>
      </c>
      <c r="BP81" s="0" t="n">
        <v>1.502505</v>
      </c>
      <c r="BQ81" s="0" t="n">
        <v>1.255005</v>
      </c>
      <c r="BR81" s="0" t="n">
        <v>1.06848</v>
      </c>
      <c r="BS81" s="0" t="n">
        <v>1.416205</v>
      </c>
      <c r="BT81" s="309"/>
      <c r="BU81" s="0" t="n">
        <v>1.096065</v>
      </c>
      <c r="BV81" s="309"/>
      <c r="BW81" s="309"/>
      <c r="BX81" s="309"/>
      <c r="BY81" s="309"/>
      <c r="BZ81" s="309"/>
      <c r="CA81" s="309"/>
      <c r="CB81" s="309"/>
      <c r="CC81" s="0" t="n">
        <v>0.965</v>
      </c>
      <c r="CD81" s="0" t="n">
        <v>0.91</v>
      </c>
      <c r="CE81" s="0" t="n">
        <v>0.91</v>
      </c>
      <c r="CF81" s="0" t="n">
        <v>0.97</v>
      </c>
      <c r="CG81" s="0" t="n">
        <v>0.99895</v>
      </c>
      <c r="CH81" s="0" t="n">
        <v>0.34</v>
      </c>
      <c r="CI81" s="0" t="n">
        <v>0.42</v>
      </c>
      <c r="CJ81" s="0" t="n">
        <v>0.935</v>
      </c>
      <c r="CK81" s="0" t="n">
        <v>0.715</v>
      </c>
      <c r="CL81" s="0" t="n">
        <v>0.625</v>
      </c>
      <c r="CM81" s="0" t="n">
        <v>0.9175</v>
      </c>
      <c r="CN81" s="0" t="n">
        <v>0.95</v>
      </c>
      <c r="CO81" s="0" t="n">
        <v>0.88</v>
      </c>
      <c r="CP81" s="0" t="n">
        <v>0.9</v>
      </c>
      <c r="CQ81" s="0" t="n">
        <v>0.935</v>
      </c>
      <c r="CR81" s="0" t="n">
        <v>0.89</v>
      </c>
      <c r="CV81" s="0" t="n">
        <v>0.9775</v>
      </c>
      <c r="DA81" s="309" t="n">
        <v>0.000285</v>
      </c>
      <c r="DB81" s="309" t="n">
        <v>0.0002</v>
      </c>
      <c r="DC81" s="309" t="n">
        <v>0</v>
      </c>
      <c r="DD81" s="309" t="n">
        <v>0.0001</v>
      </c>
      <c r="DE81" s="309" t="n">
        <v>0</v>
      </c>
      <c r="DF81" s="309" t="n">
        <v>0.0036</v>
      </c>
      <c r="DG81" s="309" t="n">
        <v>0.00047</v>
      </c>
      <c r="DH81" s="309" t="n">
        <v>0.0007</v>
      </c>
      <c r="DI81" s="309" t="n">
        <v>0</v>
      </c>
      <c r="DJ81" s="309" t="n">
        <v>0</v>
      </c>
      <c r="DK81" s="309" t="n">
        <v>0.0005</v>
      </c>
      <c r="DL81" s="309" t="n">
        <v>0.0005</v>
      </c>
      <c r="DM81" s="309" t="n">
        <v>0.0003</v>
      </c>
      <c r="DN81" s="309" t="n">
        <v>0.000275</v>
      </c>
      <c r="DO81" s="309" t="n">
        <v>0.000400000000000006</v>
      </c>
      <c r="DQ81" s="309" t="n">
        <v>6.5E-005</v>
      </c>
    </row>
    <row r="82" customFormat="false" ht="12.75" hidden="false" customHeight="false" outlineLevel="0" collapsed="false">
      <c r="A82" s="306" t="n">
        <v>38869</v>
      </c>
      <c r="B82" s="0" t="n">
        <v>0.988</v>
      </c>
      <c r="C82" s="0" t="n">
        <v>0.988</v>
      </c>
      <c r="D82" s="0" t="n">
        <v>0.985</v>
      </c>
      <c r="E82" s="0" t="n">
        <v>0.985</v>
      </c>
      <c r="F82" s="0" t="n">
        <v>0.977</v>
      </c>
      <c r="G82" s="0" t="n">
        <v>0.721140000000001</v>
      </c>
      <c r="H82" s="0" t="n">
        <v>0.9875</v>
      </c>
      <c r="I82" s="0" t="n">
        <v>0.9875</v>
      </c>
      <c r="J82" s="0" t="n">
        <v>0.8053125</v>
      </c>
      <c r="K82" s="0" t="n">
        <v>0.985</v>
      </c>
      <c r="L82" s="0" t="n">
        <v>0.9875</v>
      </c>
      <c r="M82" s="0" t="n">
        <v>0.9875</v>
      </c>
      <c r="N82" s="0" t="n">
        <v>0.98</v>
      </c>
      <c r="O82" s="0" t="n">
        <v>0.964551387500001</v>
      </c>
      <c r="P82" s="0" t="n">
        <v>0.98</v>
      </c>
      <c r="Q82" s="0" t="n">
        <v>0.9875</v>
      </c>
      <c r="R82" s="0" t="n">
        <v>0.9875</v>
      </c>
      <c r="S82" s="0" t="n">
        <v>0.9875</v>
      </c>
      <c r="T82" s="0" t="n">
        <v>0.98</v>
      </c>
      <c r="U82" s="0" t="n">
        <v>0.98</v>
      </c>
      <c r="V82" s="0" t="n">
        <v>0.98</v>
      </c>
      <c r="W82" s="0" t="n">
        <v>0.98</v>
      </c>
      <c r="X82" s="0" t="n">
        <v>0.964551387500001</v>
      </c>
      <c r="Y82" s="0" t="n">
        <v>0.964551387500001</v>
      </c>
      <c r="Z82" s="0" t="n">
        <v>0.964551387500001</v>
      </c>
      <c r="AA82" s="0" t="n">
        <v>0.964551387500001</v>
      </c>
      <c r="AB82" s="0" t="n">
        <v>0.98</v>
      </c>
      <c r="AC82" s="0" t="n">
        <v>0.98</v>
      </c>
      <c r="AD82" s="0" t="n">
        <v>0.964551387500001</v>
      </c>
      <c r="AE82" s="0" t="n">
        <v>0.964551387500001</v>
      </c>
      <c r="AF82" s="0" t="n">
        <v>0.98</v>
      </c>
      <c r="AG82" s="0" t="n">
        <v>0.99</v>
      </c>
      <c r="AH82" s="0" t="n">
        <v>0.975555699999999</v>
      </c>
      <c r="AI82" s="0" t="n">
        <v>0.975555699999999</v>
      </c>
      <c r="AJ82" s="0" t="n">
        <v>0.98</v>
      </c>
      <c r="AK82" s="0" t="n">
        <v>1</v>
      </c>
      <c r="AL82" s="0" t="n">
        <v>0.985</v>
      </c>
      <c r="AM82" s="0" t="n">
        <v>0.985</v>
      </c>
      <c r="AS82" s="0" t="n">
        <v>0.977</v>
      </c>
      <c r="AT82" s="304" t="n">
        <v>0.9775</v>
      </c>
      <c r="AU82" s="0" t="n">
        <v>0.975555699999999</v>
      </c>
      <c r="AV82" s="0" t="n">
        <v>0.985</v>
      </c>
      <c r="AW82" s="0" t="n">
        <v>0.985</v>
      </c>
      <c r="AX82" s="0" t="n">
        <v>0.985</v>
      </c>
      <c r="AY82" s="0" t="n">
        <v>0.975555699999999</v>
      </c>
      <c r="AZ82" s="0" t="n">
        <v>0.975555699999999</v>
      </c>
      <c r="BA82" s="0" t="n">
        <v>0.985</v>
      </c>
      <c r="BB82" s="0" t="n">
        <v>0.64</v>
      </c>
      <c r="BC82" s="0" t="n">
        <f aca="false">BC81</f>
        <v>1</v>
      </c>
      <c r="BE82" s="0" t="n">
        <v>1.08580760000001</v>
      </c>
      <c r="BF82" s="0" t="n">
        <v>1.1044</v>
      </c>
      <c r="BG82" s="0" t="n">
        <v>1.0827</v>
      </c>
      <c r="BH82" s="0" t="n">
        <v>1.0125</v>
      </c>
      <c r="BI82" s="0" t="n">
        <v>1</v>
      </c>
      <c r="BJ82" s="0" t="n">
        <v>2.121</v>
      </c>
      <c r="BK82" s="0" t="n">
        <v>2.26781633333333</v>
      </c>
      <c r="BL82" s="0" t="n">
        <v>1.07245</v>
      </c>
      <c r="BM82" s="0" t="n">
        <v>1.2885</v>
      </c>
      <c r="BN82" s="0" t="n">
        <v>2.001</v>
      </c>
      <c r="BO82" s="0" t="n">
        <v>1.503005</v>
      </c>
      <c r="BP82" s="0" t="n">
        <v>1.503005</v>
      </c>
      <c r="BQ82" s="0" t="n">
        <v>1.255305</v>
      </c>
      <c r="BR82" s="0" t="n">
        <v>1.068755</v>
      </c>
      <c r="BS82" s="0" t="n">
        <v>1.416605</v>
      </c>
      <c r="BT82" s="309"/>
      <c r="BU82" s="0" t="n">
        <v>1.09613</v>
      </c>
      <c r="BV82" s="309"/>
      <c r="BW82" s="309"/>
      <c r="BX82" s="309"/>
      <c r="BY82" s="309"/>
      <c r="BZ82" s="309"/>
      <c r="CA82" s="309"/>
      <c r="CB82" s="309"/>
      <c r="CC82" s="0" t="n">
        <v>0.965</v>
      </c>
      <c r="CD82" s="0" t="n">
        <v>0.91</v>
      </c>
      <c r="CE82" s="0" t="n">
        <v>0.91</v>
      </c>
      <c r="CF82" s="0" t="n">
        <v>0.98</v>
      </c>
      <c r="CG82" s="0" t="n">
        <v>0.99895</v>
      </c>
      <c r="CH82" s="0" t="n">
        <v>0.34</v>
      </c>
      <c r="CI82" s="0" t="n">
        <v>0.47</v>
      </c>
      <c r="CJ82" s="0" t="n">
        <v>0.935</v>
      </c>
      <c r="CK82" s="0" t="n">
        <v>0.625</v>
      </c>
      <c r="CL82" s="0" t="n">
        <v>0.725</v>
      </c>
      <c r="CM82" s="0" t="n">
        <v>0.8825</v>
      </c>
      <c r="CN82" s="0" t="n">
        <v>0.915</v>
      </c>
      <c r="CO82" s="0" t="n">
        <v>0.88</v>
      </c>
      <c r="CP82" s="0" t="n">
        <v>0.9025</v>
      </c>
      <c r="CQ82" s="0" t="n">
        <v>0.915</v>
      </c>
      <c r="CR82" s="0" t="n">
        <v>0.89</v>
      </c>
      <c r="CV82" s="0" t="n">
        <v>0.9775</v>
      </c>
      <c r="DA82" s="309" t="n">
        <v>0.000285</v>
      </c>
      <c r="DB82" s="309" t="n">
        <v>0.0002</v>
      </c>
      <c r="DC82" s="309" t="n">
        <v>0</v>
      </c>
      <c r="DD82" s="309" t="n">
        <v>0.0001</v>
      </c>
      <c r="DE82" s="309" t="n">
        <v>0</v>
      </c>
      <c r="DF82" s="309" t="n">
        <v>0.0036</v>
      </c>
      <c r="DG82" s="309" t="n">
        <v>0.00047</v>
      </c>
      <c r="DH82" s="309" t="n">
        <v>0.0007</v>
      </c>
      <c r="DI82" s="309" t="n">
        <v>0</v>
      </c>
      <c r="DJ82" s="309" t="n">
        <v>0</v>
      </c>
      <c r="DK82" s="309" t="n">
        <v>0.0005</v>
      </c>
      <c r="DL82" s="309" t="n">
        <v>0.0005</v>
      </c>
      <c r="DM82" s="309" t="n">
        <v>0.0003</v>
      </c>
      <c r="DN82" s="309" t="n">
        <v>0.000275</v>
      </c>
      <c r="DO82" s="309" t="n">
        <v>0.000400000000000006</v>
      </c>
      <c r="DQ82" s="309" t="n">
        <v>6.5E-005</v>
      </c>
    </row>
    <row r="83" customFormat="false" ht="12.75" hidden="false" customHeight="false" outlineLevel="0" collapsed="false">
      <c r="A83" s="306" t="n">
        <v>38899</v>
      </c>
      <c r="B83" s="0" t="n">
        <v>0.988</v>
      </c>
      <c r="C83" s="0" t="n">
        <v>0.988</v>
      </c>
      <c r="D83" s="0" t="n">
        <v>0.985</v>
      </c>
      <c r="E83" s="0" t="n">
        <v>0.985</v>
      </c>
      <c r="F83" s="0" t="n">
        <v>0.977</v>
      </c>
      <c r="G83" s="0" t="n">
        <v>0.871086000000002</v>
      </c>
      <c r="H83" s="0" t="n">
        <v>0.9875</v>
      </c>
      <c r="I83" s="0" t="n">
        <v>0.9875</v>
      </c>
      <c r="J83" s="0" t="n">
        <v>0.8310825</v>
      </c>
      <c r="K83" s="0" t="n">
        <v>0.985</v>
      </c>
      <c r="L83" s="0" t="n">
        <v>0.9875</v>
      </c>
      <c r="M83" s="0" t="n">
        <v>0.9875</v>
      </c>
      <c r="N83" s="0" t="n">
        <v>0.98</v>
      </c>
      <c r="O83" s="0" t="n">
        <v>0.970144725000001</v>
      </c>
      <c r="P83" s="0" t="n">
        <v>0.98</v>
      </c>
      <c r="Q83" s="0" t="n">
        <v>0.9875</v>
      </c>
      <c r="R83" s="0" t="n">
        <v>0.9875</v>
      </c>
      <c r="S83" s="0" t="n">
        <v>0.9875</v>
      </c>
      <c r="T83" s="0" t="n">
        <v>0.98</v>
      </c>
      <c r="U83" s="0" t="n">
        <v>0.98</v>
      </c>
      <c r="V83" s="0" t="n">
        <v>0.98</v>
      </c>
      <c r="W83" s="0" t="n">
        <v>0.98</v>
      </c>
      <c r="X83" s="0" t="n">
        <v>0.970144725000001</v>
      </c>
      <c r="Y83" s="0" t="n">
        <v>0.970144725000001</v>
      </c>
      <c r="Z83" s="0" t="n">
        <v>0.970144725000001</v>
      </c>
      <c r="AA83" s="0" t="n">
        <v>0.970144725000001</v>
      </c>
      <c r="AB83" s="0" t="n">
        <v>0.98</v>
      </c>
      <c r="AC83" s="0" t="n">
        <v>0.98</v>
      </c>
      <c r="AD83" s="0" t="n">
        <v>0.970144725000001</v>
      </c>
      <c r="AE83" s="0" t="n">
        <v>0.970144725000001</v>
      </c>
      <c r="AF83" s="0" t="n">
        <v>0.98</v>
      </c>
      <c r="AG83" s="0" t="n">
        <v>0.99</v>
      </c>
      <c r="AH83" s="0" t="n">
        <v>0.975613549999999</v>
      </c>
      <c r="AI83" s="0" t="n">
        <v>0.975613549999999</v>
      </c>
      <c r="AJ83" s="0" t="n">
        <v>0.98</v>
      </c>
      <c r="AK83" s="0" t="n">
        <v>1</v>
      </c>
      <c r="AL83" s="0" t="n">
        <v>0.985</v>
      </c>
      <c r="AM83" s="0" t="n">
        <v>0.985</v>
      </c>
      <c r="AS83" s="0" t="n">
        <v>0.977</v>
      </c>
      <c r="AT83" s="304" t="n">
        <v>0.9775</v>
      </c>
      <c r="AU83" s="0" t="n">
        <v>0.975613549999999</v>
      </c>
      <c r="AV83" s="0" t="n">
        <v>0.985</v>
      </c>
      <c r="AW83" s="0" t="n">
        <v>0.985</v>
      </c>
      <c r="AX83" s="0" t="n">
        <v>0.985</v>
      </c>
      <c r="AY83" s="0" t="n">
        <v>0.975613549999999</v>
      </c>
      <c r="AZ83" s="0" t="n">
        <v>0.975613549999999</v>
      </c>
      <c r="BA83" s="0" t="n">
        <v>0.985</v>
      </c>
      <c r="BB83" s="0" t="n">
        <v>0.64</v>
      </c>
      <c r="BC83" s="0" t="n">
        <f aca="false">BC82</f>
        <v>1</v>
      </c>
      <c r="BE83" s="0" t="n">
        <v>1.08609260000001</v>
      </c>
      <c r="BF83" s="0" t="n">
        <v>1.1046</v>
      </c>
      <c r="BG83" s="0" t="n">
        <v>1.0827</v>
      </c>
      <c r="BH83" s="0" t="n">
        <v>1.0126</v>
      </c>
      <c r="BI83" s="0" t="n">
        <v>1</v>
      </c>
      <c r="BJ83" s="0" t="n">
        <v>2.1246</v>
      </c>
      <c r="BK83" s="0" t="n">
        <v>2.26828633333333</v>
      </c>
      <c r="BL83" s="0" t="n">
        <v>1.07315</v>
      </c>
      <c r="BM83" s="0" t="n">
        <v>1.2885</v>
      </c>
      <c r="BN83" s="0" t="n">
        <v>2.001</v>
      </c>
      <c r="BO83" s="0" t="n">
        <v>1.503505</v>
      </c>
      <c r="BP83" s="0" t="n">
        <v>1.503505</v>
      </c>
      <c r="BQ83" s="0" t="n">
        <v>1.255605</v>
      </c>
      <c r="BR83" s="0" t="n">
        <v>1.06903</v>
      </c>
      <c r="BS83" s="0" t="n">
        <v>1.417005</v>
      </c>
      <c r="BT83" s="309"/>
      <c r="BU83" s="0" t="n">
        <v>1.096195</v>
      </c>
      <c r="BV83" s="309"/>
      <c r="BW83" s="309"/>
      <c r="BX83" s="309"/>
      <c r="BY83" s="309"/>
      <c r="BZ83" s="309"/>
      <c r="CA83" s="309"/>
      <c r="CB83" s="309"/>
      <c r="CC83" s="0" t="n">
        <v>0.975</v>
      </c>
      <c r="CD83" s="0" t="n">
        <v>0.91</v>
      </c>
      <c r="CE83" s="0" t="n">
        <v>0.91</v>
      </c>
      <c r="CF83" s="0" t="n">
        <v>0.97</v>
      </c>
      <c r="CG83" s="0" t="n">
        <v>0.99895</v>
      </c>
      <c r="CH83" s="0" t="n">
        <v>0.41</v>
      </c>
      <c r="CI83" s="0" t="n">
        <v>0.47</v>
      </c>
      <c r="CJ83" s="0" t="n">
        <v>0.935</v>
      </c>
      <c r="CK83" s="0" t="n">
        <v>0.645</v>
      </c>
      <c r="CL83" s="0" t="n">
        <v>0.725</v>
      </c>
      <c r="CM83" s="0" t="n">
        <v>0.8775</v>
      </c>
      <c r="CN83" s="0" t="n">
        <v>0.91</v>
      </c>
      <c r="CO83" s="0" t="n">
        <v>0.89</v>
      </c>
      <c r="CP83" s="0" t="n">
        <v>0.9075</v>
      </c>
      <c r="CQ83" s="0" t="n">
        <v>0.915</v>
      </c>
      <c r="CR83" s="0" t="n">
        <v>0.89</v>
      </c>
      <c r="CV83" s="0" t="n">
        <v>0.9775</v>
      </c>
      <c r="DA83" s="309" t="n">
        <v>0.000285</v>
      </c>
      <c r="DB83" s="309" t="n">
        <v>0.0002</v>
      </c>
      <c r="DC83" s="309" t="n">
        <v>0</v>
      </c>
      <c r="DD83" s="309" t="n">
        <v>0.0001</v>
      </c>
      <c r="DE83" s="309" t="n">
        <v>0</v>
      </c>
      <c r="DF83" s="309" t="n">
        <v>0.0036</v>
      </c>
      <c r="DG83" s="309" t="n">
        <v>0.00047</v>
      </c>
      <c r="DH83" s="309" t="n">
        <v>0.0007</v>
      </c>
      <c r="DI83" s="309" t="n">
        <v>0</v>
      </c>
      <c r="DJ83" s="309" t="n">
        <v>0</v>
      </c>
      <c r="DK83" s="309" t="n">
        <v>0.0005</v>
      </c>
      <c r="DL83" s="309" t="n">
        <v>0.0005</v>
      </c>
      <c r="DM83" s="309" t="n">
        <v>0.0003</v>
      </c>
      <c r="DN83" s="309" t="n">
        <v>0.000275</v>
      </c>
      <c r="DO83" s="309" t="n">
        <v>0.000400000000000006</v>
      </c>
      <c r="DQ83" s="309" t="n">
        <v>6.5E-005</v>
      </c>
    </row>
    <row r="84" customFormat="false" ht="12.75" hidden="false" customHeight="false" outlineLevel="0" collapsed="false">
      <c r="A84" s="306" t="n">
        <v>38930</v>
      </c>
      <c r="B84" s="0" t="n">
        <v>0.988</v>
      </c>
      <c r="C84" s="0" t="n">
        <v>0.988</v>
      </c>
      <c r="D84" s="0" t="n">
        <v>0.985</v>
      </c>
      <c r="E84" s="0" t="n">
        <v>0.985</v>
      </c>
      <c r="F84" s="0" t="n">
        <v>0.977</v>
      </c>
      <c r="G84" s="0" t="n">
        <v>0.915126000000002</v>
      </c>
      <c r="H84" s="0" t="n">
        <v>0.9875</v>
      </c>
      <c r="I84" s="0" t="n">
        <v>0.9875</v>
      </c>
      <c r="J84" s="0" t="n">
        <v>0.9470475</v>
      </c>
      <c r="K84" s="0" t="n">
        <v>0.985</v>
      </c>
      <c r="L84" s="0" t="n">
        <v>0.9875</v>
      </c>
      <c r="M84" s="0" t="n">
        <v>0.9875</v>
      </c>
      <c r="N84" s="0" t="n">
        <v>0.98</v>
      </c>
      <c r="O84" s="0" t="n">
        <v>0.9875</v>
      </c>
      <c r="P84" s="0" t="n">
        <v>0.98</v>
      </c>
      <c r="Q84" s="0" t="n">
        <v>0.9875</v>
      </c>
      <c r="R84" s="0" t="n">
        <v>0.9875</v>
      </c>
      <c r="S84" s="0" t="n">
        <v>0.9875</v>
      </c>
      <c r="T84" s="0" t="n">
        <v>0.98</v>
      </c>
      <c r="U84" s="0" t="n">
        <v>0.98</v>
      </c>
      <c r="V84" s="0" t="n">
        <v>0.98</v>
      </c>
      <c r="W84" s="0" t="n">
        <v>0.98</v>
      </c>
      <c r="X84" s="0" t="n">
        <v>0.9875</v>
      </c>
      <c r="Y84" s="0" t="n">
        <v>0.9875</v>
      </c>
      <c r="Z84" s="0" t="n">
        <v>0.9875</v>
      </c>
      <c r="AA84" s="0" t="n">
        <v>0.9875</v>
      </c>
      <c r="AB84" s="0" t="n">
        <v>0.98</v>
      </c>
      <c r="AC84" s="0" t="n">
        <v>0.98</v>
      </c>
      <c r="AD84" s="0" t="n">
        <v>0.9875</v>
      </c>
      <c r="AE84" s="0" t="n">
        <v>0.9875</v>
      </c>
      <c r="AF84" s="0" t="n">
        <v>0.98</v>
      </c>
      <c r="AG84" s="0" t="n">
        <v>0.99</v>
      </c>
      <c r="AH84" s="0" t="n">
        <v>0.975671399999999</v>
      </c>
      <c r="AI84" s="0" t="n">
        <v>0.975671399999999</v>
      </c>
      <c r="AJ84" s="0" t="n">
        <v>0.98</v>
      </c>
      <c r="AK84" s="0" t="n">
        <v>1</v>
      </c>
      <c r="AL84" s="0" t="n">
        <v>0.985</v>
      </c>
      <c r="AM84" s="0" t="n">
        <v>0.985</v>
      </c>
      <c r="AS84" s="0" t="n">
        <v>0.977</v>
      </c>
      <c r="AT84" s="304" t="n">
        <v>0.9775</v>
      </c>
      <c r="AU84" s="0" t="n">
        <v>0.975671399999999</v>
      </c>
      <c r="AV84" s="0" t="n">
        <v>0.985</v>
      </c>
      <c r="AW84" s="0" t="n">
        <v>0.985</v>
      </c>
      <c r="AX84" s="0" t="n">
        <v>0.985</v>
      </c>
      <c r="AY84" s="0" t="n">
        <v>0.975671399999999</v>
      </c>
      <c r="AZ84" s="0" t="n">
        <v>0.975671399999999</v>
      </c>
      <c r="BA84" s="0" t="n">
        <v>0.985</v>
      </c>
      <c r="BB84" s="0" t="n">
        <v>0.64</v>
      </c>
      <c r="BC84" s="0" t="n">
        <f aca="false">BC83</f>
        <v>1</v>
      </c>
      <c r="BE84" s="0" t="n">
        <v>1.08637760000001</v>
      </c>
      <c r="BF84" s="0" t="n">
        <v>1.1048</v>
      </c>
      <c r="BG84" s="0" t="n">
        <v>1.0827</v>
      </c>
      <c r="BH84" s="0" t="n">
        <v>1.0127</v>
      </c>
      <c r="BI84" s="0" t="n">
        <v>1</v>
      </c>
      <c r="BJ84" s="0" t="n">
        <v>2.1282</v>
      </c>
      <c r="BK84" s="0" t="n">
        <v>2.26875633333333</v>
      </c>
      <c r="BL84" s="0" t="n">
        <v>1.07385</v>
      </c>
      <c r="BM84" s="0" t="n">
        <v>1.2885</v>
      </c>
      <c r="BN84" s="0" t="n">
        <v>2.001</v>
      </c>
      <c r="BO84" s="0" t="n">
        <v>1.504005</v>
      </c>
      <c r="BP84" s="0" t="n">
        <v>1.504005</v>
      </c>
      <c r="BQ84" s="0" t="n">
        <v>1.255905</v>
      </c>
      <c r="BR84" s="0" t="n">
        <v>1.069305</v>
      </c>
      <c r="BS84" s="0" t="n">
        <v>1.417405</v>
      </c>
      <c r="BT84" s="309"/>
      <c r="BU84" s="0" t="n">
        <v>1.09626</v>
      </c>
      <c r="BV84" s="309"/>
      <c r="BW84" s="309"/>
      <c r="BX84" s="309"/>
      <c r="BY84" s="309"/>
      <c r="BZ84" s="309"/>
      <c r="CA84" s="309"/>
      <c r="CB84" s="309"/>
      <c r="CC84" s="0" t="n">
        <v>0.975</v>
      </c>
      <c r="CD84" s="0" t="n">
        <v>0.91</v>
      </c>
      <c r="CE84" s="0" t="n">
        <v>0.91</v>
      </c>
      <c r="CF84" s="0" t="n">
        <v>0.97</v>
      </c>
      <c r="CG84" s="0" t="n">
        <v>0.99895</v>
      </c>
      <c r="CH84" s="0" t="n">
        <v>0.43</v>
      </c>
      <c r="CI84" s="0" t="n">
        <v>0.52</v>
      </c>
      <c r="CJ84" s="0" t="n">
        <v>0.925</v>
      </c>
      <c r="CK84" s="0" t="n">
        <v>0.735</v>
      </c>
      <c r="CL84" s="0" t="n">
        <v>0.725</v>
      </c>
      <c r="CM84" s="0" t="n">
        <v>0.89</v>
      </c>
      <c r="CN84" s="0" t="n">
        <v>0.9225</v>
      </c>
      <c r="CO84" s="0" t="n">
        <v>0.915</v>
      </c>
      <c r="CP84" s="0" t="n">
        <v>0.9275</v>
      </c>
      <c r="CQ84" s="0" t="n">
        <v>0.915</v>
      </c>
      <c r="CR84" s="0" t="n">
        <v>0.89</v>
      </c>
      <c r="CV84" s="0" t="n">
        <v>0.9775</v>
      </c>
      <c r="DA84" s="309" t="n">
        <v>0.000285</v>
      </c>
      <c r="DB84" s="309" t="n">
        <v>0.0002</v>
      </c>
      <c r="DC84" s="309" t="n">
        <v>0</v>
      </c>
      <c r="DD84" s="309" t="n">
        <v>0.0001</v>
      </c>
      <c r="DE84" s="309" t="n">
        <v>0</v>
      </c>
      <c r="DF84" s="309" t="n">
        <v>0.0036</v>
      </c>
      <c r="DG84" s="309" t="n">
        <v>0.00047</v>
      </c>
      <c r="DH84" s="309" t="n">
        <v>0.0007</v>
      </c>
      <c r="DI84" s="309" t="n">
        <v>0</v>
      </c>
      <c r="DJ84" s="309" t="n">
        <v>0</v>
      </c>
      <c r="DK84" s="309" t="n">
        <v>0.0005</v>
      </c>
      <c r="DL84" s="309" t="n">
        <v>0.0005</v>
      </c>
      <c r="DM84" s="309" t="n">
        <v>0.0003</v>
      </c>
      <c r="DN84" s="309" t="n">
        <v>0.000275</v>
      </c>
      <c r="DO84" s="309" t="n">
        <v>0.000400000000000006</v>
      </c>
      <c r="DQ84" s="309" t="n">
        <v>6.5E-005</v>
      </c>
    </row>
    <row r="85" customFormat="false" ht="12.75" hidden="false" customHeight="false" outlineLevel="0" collapsed="false">
      <c r="A85" s="306" t="n">
        <v>38961</v>
      </c>
      <c r="B85" s="0" t="n">
        <v>0.988</v>
      </c>
      <c r="C85" s="0" t="n">
        <v>0.988</v>
      </c>
      <c r="D85" s="0" t="n">
        <v>0.985</v>
      </c>
      <c r="E85" s="0" t="n">
        <v>0.985</v>
      </c>
      <c r="F85" s="0" t="n">
        <v>0.977</v>
      </c>
      <c r="G85" s="0" t="n">
        <v>0.980628000000002</v>
      </c>
      <c r="H85" s="0" t="n">
        <v>0.9875</v>
      </c>
      <c r="I85" s="0" t="n">
        <v>0.9875</v>
      </c>
      <c r="J85" s="0" t="n">
        <v>0.7666575</v>
      </c>
      <c r="K85" s="0" t="n">
        <v>0.985</v>
      </c>
      <c r="L85" s="0" t="n">
        <v>0.9875</v>
      </c>
      <c r="M85" s="0" t="n">
        <v>0.9875</v>
      </c>
      <c r="N85" s="0" t="n">
        <v>0.98</v>
      </c>
      <c r="O85" s="0" t="n">
        <v>0.984013600000001</v>
      </c>
      <c r="P85" s="0" t="n">
        <v>0.98</v>
      </c>
      <c r="Q85" s="0" t="n">
        <v>0.9875</v>
      </c>
      <c r="R85" s="0" t="n">
        <v>0.9875</v>
      </c>
      <c r="S85" s="0" t="n">
        <v>0.9875</v>
      </c>
      <c r="T85" s="0" t="n">
        <v>0.98</v>
      </c>
      <c r="U85" s="0" t="n">
        <v>0.98</v>
      </c>
      <c r="V85" s="0" t="n">
        <v>0.98</v>
      </c>
      <c r="W85" s="0" t="n">
        <v>0.98</v>
      </c>
      <c r="X85" s="0" t="n">
        <v>0.984013600000001</v>
      </c>
      <c r="Y85" s="0" t="n">
        <v>0.984013600000001</v>
      </c>
      <c r="Z85" s="0" t="n">
        <v>0.984013600000001</v>
      </c>
      <c r="AA85" s="0" t="n">
        <v>0.984013600000001</v>
      </c>
      <c r="AB85" s="0" t="n">
        <v>0.98</v>
      </c>
      <c r="AC85" s="0" t="n">
        <v>0.98</v>
      </c>
      <c r="AD85" s="0" t="n">
        <v>0.984013600000001</v>
      </c>
      <c r="AE85" s="0" t="n">
        <v>0.984013600000001</v>
      </c>
      <c r="AF85" s="0" t="n">
        <v>0.98</v>
      </c>
      <c r="AG85" s="0" t="n">
        <v>0.99</v>
      </c>
      <c r="AH85" s="0" t="n">
        <v>0.975729249999999</v>
      </c>
      <c r="AI85" s="0" t="n">
        <v>0.975729249999999</v>
      </c>
      <c r="AJ85" s="0" t="n">
        <v>0.98</v>
      </c>
      <c r="AK85" s="0" t="n">
        <v>1</v>
      </c>
      <c r="AL85" s="0" t="n">
        <v>0.985</v>
      </c>
      <c r="AM85" s="0" t="n">
        <v>0.985</v>
      </c>
      <c r="AS85" s="0" t="n">
        <v>0.977</v>
      </c>
      <c r="AT85" s="304" t="n">
        <v>0.9775</v>
      </c>
      <c r="AU85" s="0" t="n">
        <v>0.975729249999999</v>
      </c>
      <c r="AV85" s="0" t="n">
        <v>0.985</v>
      </c>
      <c r="AW85" s="0" t="n">
        <v>0.985</v>
      </c>
      <c r="AX85" s="0" t="n">
        <v>0.985</v>
      </c>
      <c r="AY85" s="0" t="n">
        <v>0.975729249999999</v>
      </c>
      <c r="AZ85" s="0" t="n">
        <v>0.975729249999999</v>
      </c>
      <c r="BA85" s="0" t="n">
        <v>0.985</v>
      </c>
      <c r="BB85" s="0" t="n">
        <v>0.64</v>
      </c>
      <c r="BC85" s="0" t="n">
        <f aca="false">BC84</f>
        <v>1</v>
      </c>
      <c r="BE85" s="0" t="n">
        <v>1.08666260000001</v>
      </c>
      <c r="BF85" s="0" t="n">
        <v>1.105</v>
      </c>
      <c r="BG85" s="0" t="n">
        <v>1.0827</v>
      </c>
      <c r="BH85" s="0" t="n">
        <v>1.0128</v>
      </c>
      <c r="BI85" s="0" t="n">
        <v>1</v>
      </c>
      <c r="BJ85" s="0" t="n">
        <v>2.1318</v>
      </c>
      <c r="BK85" s="0" t="n">
        <v>2.26922633333333</v>
      </c>
      <c r="BL85" s="0" t="n">
        <v>1.07455</v>
      </c>
      <c r="BM85" s="0" t="n">
        <v>1.2885</v>
      </c>
      <c r="BN85" s="0" t="n">
        <v>2.001</v>
      </c>
      <c r="BO85" s="0" t="n">
        <v>1.504505</v>
      </c>
      <c r="BP85" s="0" t="n">
        <v>1.504505</v>
      </c>
      <c r="BQ85" s="0" t="n">
        <v>1.256205</v>
      </c>
      <c r="BR85" s="0" t="n">
        <v>1.06958</v>
      </c>
      <c r="BS85" s="0" t="n">
        <v>1.417805</v>
      </c>
      <c r="BT85" s="309"/>
      <c r="BU85" s="0" t="n">
        <v>1.096325</v>
      </c>
      <c r="BV85" s="309"/>
      <c r="BW85" s="309"/>
      <c r="BX85" s="309"/>
      <c r="BY85" s="309"/>
      <c r="BZ85" s="309"/>
      <c r="CA85" s="309"/>
      <c r="CB85" s="309"/>
      <c r="CC85" s="0" t="n">
        <v>0.975</v>
      </c>
      <c r="CD85" s="0" t="n">
        <v>0.91</v>
      </c>
      <c r="CE85" s="0" t="n">
        <v>0.91</v>
      </c>
      <c r="CF85" s="0" t="n">
        <v>0.95</v>
      </c>
      <c r="CG85" s="0" t="n">
        <v>0.99895</v>
      </c>
      <c r="CH85" s="0" t="n">
        <v>0.46</v>
      </c>
      <c r="CI85" s="0" t="n">
        <v>0.55</v>
      </c>
      <c r="CJ85" s="0" t="n">
        <v>0.925</v>
      </c>
      <c r="CK85" s="0" t="n">
        <v>0.595</v>
      </c>
      <c r="CL85" s="0" t="n">
        <v>0.575</v>
      </c>
      <c r="CM85" s="0" t="n">
        <v>0.945</v>
      </c>
      <c r="CN85" s="0" t="n">
        <v>0.9775</v>
      </c>
      <c r="CO85" s="0" t="n">
        <v>0.945</v>
      </c>
      <c r="CP85" s="0" t="n">
        <v>0.92</v>
      </c>
      <c r="CQ85" s="0" t="n">
        <v>0.915</v>
      </c>
      <c r="CR85" s="0" t="n">
        <v>0.89</v>
      </c>
      <c r="CV85" s="0" t="n">
        <v>0.9775</v>
      </c>
      <c r="DA85" s="309" t="n">
        <v>0.000285</v>
      </c>
      <c r="DB85" s="309" t="n">
        <v>0.0002</v>
      </c>
      <c r="DC85" s="309" t="n">
        <v>0</v>
      </c>
      <c r="DD85" s="309" t="n">
        <v>0.0001</v>
      </c>
      <c r="DE85" s="309" t="n">
        <v>0</v>
      </c>
      <c r="DF85" s="309" t="n">
        <v>0.0036</v>
      </c>
      <c r="DG85" s="309" t="n">
        <v>0.00047</v>
      </c>
      <c r="DH85" s="309" t="n">
        <v>0.0007</v>
      </c>
      <c r="DI85" s="309" t="n">
        <v>0</v>
      </c>
      <c r="DJ85" s="309" t="n">
        <v>0</v>
      </c>
      <c r="DK85" s="309" t="n">
        <v>0.0005</v>
      </c>
      <c r="DL85" s="309" t="n">
        <v>0.0005</v>
      </c>
      <c r="DM85" s="309" t="n">
        <v>0.0003</v>
      </c>
      <c r="DN85" s="309" t="n">
        <v>0.000275</v>
      </c>
      <c r="DO85" s="309" t="n">
        <v>0.000400000000000006</v>
      </c>
      <c r="DQ85" s="309" t="n">
        <v>6.5E-005</v>
      </c>
    </row>
    <row r="86" customFormat="false" ht="12.75" hidden="false" customHeight="false" outlineLevel="0" collapsed="false">
      <c r="A86" s="306" t="n">
        <v>38991</v>
      </c>
      <c r="B86" s="0" t="n">
        <v>0.988</v>
      </c>
      <c r="C86" s="0" t="n">
        <v>0.988</v>
      </c>
      <c r="D86" s="0" t="n">
        <v>0.985</v>
      </c>
      <c r="E86" s="0" t="n">
        <v>0.985</v>
      </c>
      <c r="F86" s="0" t="n">
        <v>0.977</v>
      </c>
      <c r="G86" s="0" t="n">
        <v>0.982284000000002</v>
      </c>
      <c r="H86" s="0" t="n">
        <v>0.9875</v>
      </c>
      <c r="I86" s="0" t="n">
        <v>0.9875</v>
      </c>
      <c r="J86" s="0" t="n">
        <v>0.7537725</v>
      </c>
      <c r="K86" s="0" t="n">
        <v>0.985</v>
      </c>
      <c r="L86" s="0" t="n">
        <v>0.9875</v>
      </c>
      <c r="M86" s="0" t="n">
        <v>0.9875</v>
      </c>
      <c r="N86" s="0" t="n">
        <v>0.98</v>
      </c>
      <c r="O86" s="0" t="n">
        <v>0.965544137500001</v>
      </c>
      <c r="P86" s="0" t="n">
        <v>0.98</v>
      </c>
      <c r="Q86" s="0" t="n">
        <v>0.9875</v>
      </c>
      <c r="R86" s="0" t="n">
        <v>0.9875</v>
      </c>
      <c r="S86" s="0" t="n">
        <v>0.9875</v>
      </c>
      <c r="T86" s="0" t="n">
        <v>0.98</v>
      </c>
      <c r="U86" s="0" t="n">
        <v>0.98</v>
      </c>
      <c r="V86" s="0" t="n">
        <v>0.98</v>
      </c>
      <c r="W86" s="0" t="n">
        <v>0.98</v>
      </c>
      <c r="X86" s="0" t="n">
        <v>0.965544137500001</v>
      </c>
      <c r="Y86" s="0" t="n">
        <v>0.965544137500001</v>
      </c>
      <c r="Z86" s="0" t="n">
        <v>0.965544137500001</v>
      </c>
      <c r="AA86" s="0" t="n">
        <v>0.965544137500001</v>
      </c>
      <c r="AB86" s="0" t="n">
        <v>0.98</v>
      </c>
      <c r="AC86" s="0" t="n">
        <v>0.98</v>
      </c>
      <c r="AD86" s="0" t="n">
        <v>0.965544137500001</v>
      </c>
      <c r="AE86" s="0" t="n">
        <v>0.965544137500001</v>
      </c>
      <c r="AF86" s="0" t="n">
        <v>0.98</v>
      </c>
      <c r="AG86" s="0" t="n">
        <v>0.99</v>
      </c>
      <c r="AH86" s="0" t="n">
        <v>0.975787099999999</v>
      </c>
      <c r="AI86" s="0" t="n">
        <v>0.975787099999999</v>
      </c>
      <c r="AJ86" s="0" t="n">
        <v>0.98</v>
      </c>
      <c r="AK86" s="0" t="n">
        <v>1</v>
      </c>
      <c r="AL86" s="0" t="n">
        <v>0.985</v>
      </c>
      <c r="AM86" s="0" t="n">
        <v>0.985</v>
      </c>
      <c r="AS86" s="0" t="n">
        <v>0.977</v>
      </c>
      <c r="AT86" s="304" t="n">
        <v>0.9775</v>
      </c>
      <c r="AU86" s="0" t="n">
        <v>0.975787099999999</v>
      </c>
      <c r="AV86" s="0" t="n">
        <v>0.985</v>
      </c>
      <c r="AW86" s="0" t="n">
        <v>0.985</v>
      </c>
      <c r="AX86" s="0" t="n">
        <v>0.985</v>
      </c>
      <c r="AY86" s="0" t="n">
        <v>0.975787099999999</v>
      </c>
      <c r="AZ86" s="0" t="n">
        <v>0.975787099999999</v>
      </c>
      <c r="BA86" s="0" t="n">
        <v>0.985</v>
      </c>
      <c r="BB86" s="0" t="n">
        <v>0.64</v>
      </c>
      <c r="BC86" s="0" t="n">
        <f aca="false">BC85</f>
        <v>1</v>
      </c>
      <c r="BE86" s="0" t="n">
        <v>1.08694760000001</v>
      </c>
      <c r="BF86" s="0" t="n">
        <v>1.1052</v>
      </c>
      <c r="BG86" s="0" t="n">
        <v>1.0827</v>
      </c>
      <c r="BH86" s="0" t="n">
        <v>1.0129</v>
      </c>
      <c r="BI86" s="0" t="n">
        <v>1</v>
      </c>
      <c r="BJ86" s="0" t="n">
        <v>2.1354</v>
      </c>
      <c r="BK86" s="0" t="n">
        <v>2.26969633333333</v>
      </c>
      <c r="BL86" s="0" t="n">
        <v>1.07525</v>
      </c>
      <c r="BM86" s="0" t="n">
        <v>1.2885</v>
      </c>
      <c r="BN86" s="0" t="n">
        <v>2.001</v>
      </c>
      <c r="BO86" s="0" t="n">
        <v>1.505005</v>
      </c>
      <c r="BP86" s="0" t="n">
        <v>1.505005</v>
      </c>
      <c r="BQ86" s="0" t="n">
        <v>1.256505</v>
      </c>
      <c r="BR86" s="0" t="n">
        <v>1.069855</v>
      </c>
      <c r="BS86" s="0" t="n">
        <v>1.418205</v>
      </c>
      <c r="BT86" s="309"/>
      <c r="BU86" s="0" t="n">
        <v>1.09639</v>
      </c>
      <c r="BV86" s="309"/>
      <c r="BW86" s="309"/>
      <c r="BX86" s="309"/>
      <c r="BY86" s="309"/>
      <c r="BZ86" s="309"/>
      <c r="CA86" s="309"/>
      <c r="CB86" s="309"/>
      <c r="CC86" s="0" t="n">
        <v>0.955</v>
      </c>
      <c r="CD86" s="0" t="n">
        <v>0.9</v>
      </c>
      <c r="CE86" s="0" t="n">
        <v>0.91</v>
      </c>
      <c r="CF86" s="0" t="n">
        <v>0.94</v>
      </c>
      <c r="CG86" s="0" t="n">
        <v>0.99895</v>
      </c>
      <c r="CH86" s="0" t="n">
        <v>0.46</v>
      </c>
      <c r="CI86" s="0" t="n">
        <v>0.45</v>
      </c>
      <c r="CJ86" s="0" t="n">
        <v>0.925</v>
      </c>
      <c r="CK86" s="0" t="n">
        <v>0.585</v>
      </c>
      <c r="CL86" s="0" t="n">
        <v>0.505</v>
      </c>
      <c r="CM86" s="0" t="n">
        <v>0.805</v>
      </c>
      <c r="CN86" s="0" t="n">
        <v>0.8375</v>
      </c>
      <c r="CO86" s="0" t="n">
        <v>0.875</v>
      </c>
      <c r="CP86" s="0" t="n">
        <v>0.9025</v>
      </c>
      <c r="CQ86" s="0" t="n">
        <v>0.82</v>
      </c>
      <c r="CR86" s="0" t="n">
        <v>0.89</v>
      </c>
      <c r="CV86" s="0" t="n">
        <v>0.9775</v>
      </c>
      <c r="DA86" s="309" t="n">
        <v>0.000285</v>
      </c>
      <c r="DB86" s="309" t="n">
        <v>0.0002</v>
      </c>
      <c r="DC86" s="309" t="n">
        <v>0</v>
      </c>
      <c r="DD86" s="309" t="n">
        <v>0.0001</v>
      </c>
      <c r="DE86" s="309" t="n">
        <v>0</v>
      </c>
      <c r="DF86" s="309" t="n">
        <v>0.0036</v>
      </c>
      <c r="DG86" s="309" t="n">
        <v>0.00047</v>
      </c>
      <c r="DH86" s="309" t="n">
        <v>0.0007</v>
      </c>
      <c r="DI86" s="309" t="n">
        <v>0</v>
      </c>
      <c r="DJ86" s="309" t="n">
        <v>0</v>
      </c>
      <c r="DK86" s="309" t="n">
        <v>0.0005</v>
      </c>
      <c r="DL86" s="309" t="n">
        <v>0.0005</v>
      </c>
      <c r="DM86" s="309" t="n">
        <v>0.0003</v>
      </c>
      <c r="DN86" s="309" t="n">
        <v>0.000275</v>
      </c>
      <c r="DO86" s="309" t="n">
        <v>0.000400000000000006</v>
      </c>
      <c r="DQ86" s="309" t="n">
        <v>6.5E-005</v>
      </c>
    </row>
    <row r="87" customFormat="false" ht="12.75" hidden="false" customHeight="false" outlineLevel="0" collapsed="false">
      <c r="A87" s="306" t="n">
        <v>39022</v>
      </c>
      <c r="B87" s="0" t="n">
        <v>0.988</v>
      </c>
      <c r="C87" s="0" t="n">
        <v>0.988</v>
      </c>
      <c r="D87" s="0" t="n">
        <v>0.97443</v>
      </c>
      <c r="E87" s="0" t="n">
        <v>0.97443</v>
      </c>
      <c r="F87" s="0" t="n">
        <v>0.977</v>
      </c>
      <c r="G87" s="0" t="n">
        <v>0.9875</v>
      </c>
      <c r="H87" s="0" t="n">
        <v>0.9875</v>
      </c>
      <c r="I87" s="0" t="n">
        <v>0.973734749999996</v>
      </c>
      <c r="J87" s="0" t="n">
        <v>0.7022325</v>
      </c>
      <c r="K87" s="0" t="n">
        <v>0.970485</v>
      </c>
      <c r="L87" s="0" t="n">
        <v>0.9875</v>
      </c>
      <c r="M87" s="0" t="n">
        <v>0.9875</v>
      </c>
      <c r="N87" s="0" t="n">
        <v>0.98</v>
      </c>
      <c r="O87" s="0" t="n">
        <v>0.965792325000001</v>
      </c>
      <c r="P87" s="0" t="n">
        <v>0.98</v>
      </c>
      <c r="Q87" s="0" t="n">
        <v>0.9875</v>
      </c>
      <c r="R87" s="0" t="n">
        <v>0.9875</v>
      </c>
      <c r="S87" s="0" t="n">
        <v>0.9875</v>
      </c>
      <c r="T87" s="0" t="n">
        <v>0.98</v>
      </c>
      <c r="U87" s="0" t="n">
        <v>0.98</v>
      </c>
      <c r="V87" s="0" t="n">
        <v>0.98</v>
      </c>
      <c r="W87" s="0" t="n">
        <v>0.98</v>
      </c>
      <c r="X87" s="0" t="n">
        <v>0.965792325000001</v>
      </c>
      <c r="Y87" s="0" t="n">
        <v>0.965792325000001</v>
      </c>
      <c r="Z87" s="0" t="n">
        <v>0.965792325000001</v>
      </c>
      <c r="AA87" s="0" t="n">
        <v>0.965792325000001</v>
      </c>
      <c r="AB87" s="0" t="n">
        <v>0.98</v>
      </c>
      <c r="AC87" s="0" t="n">
        <v>0.98</v>
      </c>
      <c r="AD87" s="0" t="n">
        <v>0.965792325000001</v>
      </c>
      <c r="AE87" s="0" t="n">
        <v>0.965792325000001</v>
      </c>
      <c r="AF87" s="0" t="n">
        <v>0.98</v>
      </c>
      <c r="AG87" s="0" t="n">
        <v>0.99</v>
      </c>
      <c r="AH87" s="0" t="n">
        <v>0.975844949999999</v>
      </c>
      <c r="AI87" s="0" t="n">
        <v>0.975844949999999</v>
      </c>
      <c r="AJ87" s="0" t="n">
        <v>0.98</v>
      </c>
      <c r="AK87" s="0" t="n">
        <v>1</v>
      </c>
      <c r="AL87" s="0" t="n">
        <v>0.970485</v>
      </c>
      <c r="AM87" s="0" t="n">
        <v>0.97443</v>
      </c>
      <c r="AS87" s="0" t="n">
        <v>0.977</v>
      </c>
      <c r="AT87" s="304" t="n">
        <v>0.9775</v>
      </c>
      <c r="AU87" s="0" t="n">
        <v>0.975844949999999</v>
      </c>
      <c r="AV87" s="0" t="n">
        <v>0.97443</v>
      </c>
      <c r="AW87" s="0" t="n">
        <v>0.97443</v>
      </c>
      <c r="AX87" s="0" t="n">
        <v>0.97443</v>
      </c>
      <c r="AY87" s="0" t="n">
        <v>0.975844949999999</v>
      </c>
      <c r="AZ87" s="0" t="n">
        <v>0.975844949999999</v>
      </c>
      <c r="BA87" s="0" t="n">
        <v>0.97443</v>
      </c>
      <c r="BB87" s="0" t="n">
        <v>0.64</v>
      </c>
      <c r="BC87" s="0" t="n">
        <f aca="false">BC86</f>
        <v>1</v>
      </c>
      <c r="BE87" s="0" t="n">
        <v>1.08723260000001</v>
      </c>
      <c r="BF87" s="0" t="n">
        <v>1.1054</v>
      </c>
      <c r="BG87" s="0" t="n">
        <v>1.0827</v>
      </c>
      <c r="BH87" s="0" t="n">
        <v>1.013</v>
      </c>
      <c r="BI87" s="0" t="n">
        <v>1</v>
      </c>
      <c r="BJ87" s="0" t="n">
        <v>2.139</v>
      </c>
      <c r="BK87" s="0" t="n">
        <v>2.27016633333333</v>
      </c>
      <c r="BL87" s="0" t="n">
        <v>1.07595</v>
      </c>
      <c r="BM87" s="0" t="n">
        <v>1.2885</v>
      </c>
      <c r="BN87" s="0" t="n">
        <v>2.001</v>
      </c>
      <c r="BO87" s="0" t="n">
        <v>1.505505</v>
      </c>
      <c r="BP87" s="0" t="n">
        <v>1.505505</v>
      </c>
      <c r="BQ87" s="0" t="n">
        <v>1.256805</v>
      </c>
      <c r="BR87" s="0" t="n">
        <v>1.07013</v>
      </c>
      <c r="BS87" s="0" t="n">
        <v>1.418605</v>
      </c>
      <c r="BT87" s="309"/>
      <c r="BU87" s="0" t="n">
        <v>1.096455</v>
      </c>
      <c r="BV87" s="309"/>
      <c r="BW87" s="309"/>
      <c r="BX87" s="309"/>
      <c r="BY87" s="309"/>
      <c r="BZ87" s="309"/>
      <c r="CA87" s="309"/>
      <c r="CB87" s="309"/>
      <c r="CC87" s="0" t="n">
        <v>0.955</v>
      </c>
      <c r="CD87" s="0" t="n">
        <v>0.9</v>
      </c>
      <c r="CE87" s="0" t="n">
        <v>0.9</v>
      </c>
      <c r="CF87" s="0" t="n">
        <v>0.94</v>
      </c>
      <c r="CG87" s="0" t="n">
        <v>0.999</v>
      </c>
      <c r="CH87" s="0" t="n">
        <v>0.48</v>
      </c>
      <c r="CI87" s="0" t="n">
        <v>0.46</v>
      </c>
      <c r="CJ87" s="0" t="n">
        <v>0.905</v>
      </c>
      <c r="CK87" s="0" t="n">
        <v>0.545</v>
      </c>
      <c r="CL87" s="0" t="n">
        <v>0.485</v>
      </c>
      <c r="CM87" s="0" t="n">
        <v>0.795</v>
      </c>
      <c r="CN87" s="0" t="n">
        <v>0.8275</v>
      </c>
      <c r="CO87" s="0" t="n">
        <v>0.85</v>
      </c>
      <c r="CP87" s="0" t="n">
        <v>0.9025</v>
      </c>
      <c r="CQ87" s="0" t="n">
        <v>0.82</v>
      </c>
      <c r="CR87" s="0" t="n">
        <v>0.89</v>
      </c>
      <c r="CV87" s="0" t="n">
        <v>0.9775</v>
      </c>
      <c r="DA87" s="309" t="n">
        <v>0.000285</v>
      </c>
      <c r="DB87" s="309" t="n">
        <v>0.0002</v>
      </c>
      <c r="DC87" s="309" t="n">
        <v>0</v>
      </c>
      <c r="DD87" s="309" t="n">
        <v>0.0001</v>
      </c>
      <c r="DE87" s="309" t="n">
        <v>0</v>
      </c>
      <c r="DF87" s="309" t="n">
        <v>0.0036</v>
      </c>
      <c r="DG87" s="309" t="n">
        <v>0.00047</v>
      </c>
      <c r="DH87" s="309" t="n">
        <v>0.0007</v>
      </c>
      <c r="DI87" s="309" t="n">
        <v>0</v>
      </c>
      <c r="DJ87" s="309" t="n">
        <v>0</v>
      </c>
      <c r="DK87" s="309" t="n">
        <v>0.0005</v>
      </c>
      <c r="DL87" s="309" t="n">
        <v>0.0005</v>
      </c>
      <c r="DM87" s="309" t="n">
        <v>0.0003</v>
      </c>
      <c r="DN87" s="309" t="n">
        <v>0.000275</v>
      </c>
      <c r="DO87" s="309" t="n">
        <v>0.000400000000000006</v>
      </c>
      <c r="DQ87" s="309" t="n">
        <v>6.5E-005</v>
      </c>
    </row>
    <row r="88" customFormat="false" ht="12.75" hidden="false" customHeight="false" outlineLevel="0" collapsed="false">
      <c r="A88" s="306" t="n">
        <v>39052</v>
      </c>
      <c r="B88" s="0" t="n">
        <v>0.988</v>
      </c>
      <c r="C88" s="0" t="n">
        <v>0.983983999999999</v>
      </c>
      <c r="D88" s="0" t="n">
        <v>0.952776</v>
      </c>
      <c r="E88" s="0" t="n">
        <v>0.952776</v>
      </c>
      <c r="F88" s="0" t="n">
        <v>0.977</v>
      </c>
      <c r="G88" s="0" t="n">
        <v>0.9875</v>
      </c>
      <c r="H88" s="0" t="n">
        <v>0.9875</v>
      </c>
      <c r="I88" s="0" t="n">
        <v>0.942068749999996</v>
      </c>
      <c r="J88" s="0" t="n">
        <v>0.708675</v>
      </c>
      <c r="K88" s="0" t="n">
        <v>0.970485</v>
      </c>
      <c r="L88" s="0" t="n">
        <v>0.888542949999998</v>
      </c>
      <c r="M88" s="0" t="n">
        <v>0.937488112499998</v>
      </c>
      <c r="N88" s="0" t="n">
        <v>0.867402449999998</v>
      </c>
      <c r="O88" s="0" t="n">
        <v>0.955336462500001</v>
      </c>
      <c r="P88" s="0" t="n">
        <v>0.867402449999998</v>
      </c>
      <c r="Q88" s="0" t="n">
        <v>0.888542949999998</v>
      </c>
      <c r="R88" s="0" t="n">
        <v>0.888542949999998</v>
      </c>
      <c r="S88" s="0" t="n">
        <v>0.888542949999998</v>
      </c>
      <c r="T88" s="0" t="n">
        <v>0.867402449999998</v>
      </c>
      <c r="U88" s="0" t="n">
        <v>0.867402449999998</v>
      </c>
      <c r="V88" s="0" t="n">
        <v>0.867402449999998</v>
      </c>
      <c r="W88" s="0" t="n">
        <v>0.867402449999998</v>
      </c>
      <c r="X88" s="0" t="n">
        <v>0.955336462500001</v>
      </c>
      <c r="Y88" s="0" t="n">
        <v>0.955336462500001</v>
      </c>
      <c r="Z88" s="0" t="n">
        <v>0.955336462500001</v>
      </c>
      <c r="AA88" s="0" t="n">
        <v>0.955336462500001</v>
      </c>
      <c r="AB88" s="0" t="n">
        <v>0.867402449999998</v>
      </c>
      <c r="AC88" s="0" t="n">
        <v>0.867402449999998</v>
      </c>
      <c r="AD88" s="0" t="n">
        <v>0.955336462500001</v>
      </c>
      <c r="AE88" s="0" t="n">
        <v>0.955336462500001</v>
      </c>
      <c r="AF88" s="0" t="n">
        <v>0.867402449999998</v>
      </c>
      <c r="AG88" s="0" t="n">
        <v>0.98</v>
      </c>
      <c r="AH88" s="0" t="n">
        <v>0.975902799999999</v>
      </c>
      <c r="AI88" s="0" t="n">
        <v>0.975902799999999</v>
      </c>
      <c r="AJ88" s="0" t="n">
        <v>0.867402449999998</v>
      </c>
      <c r="AK88" s="0" t="n">
        <v>1</v>
      </c>
      <c r="AL88" s="0" t="n">
        <v>0.970485</v>
      </c>
      <c r="AM88" s="0" t="n">
        <v>0.952776</v>
      </c>
      <c r="AS88" s="0" t="n">
        <v>0.977</v>
      </c>
      <c r="AT88" s="304" t="n">
        <v>0.9775</v>
      </c>
      <c r="AU88" s="0" t="n">
        <v>0.975902799999999</v>
      </c>
      <c r="AV88" s="0" t="n">
        <v>0.952776</v>
      </c>
      <c r="AW88" s="0" t="n">
        <v>0.952776</v>
      </c>
      <c r="AX88" s="0" t="n">
        <v>0.952776</v>
      </c>
      <c r="AY88" s="0" t="n">
        <v>0.975902799999999</v>
      </c>
      <c r="AZ88" s="0" t="n">
        <v>0.975902799999999</v>
      </c>
      <c r="BA88" s="0" t="n">
        <v>0.952776</v>
      </c>
      <c r="BB88" s="0" t="n">
        <v>0.64</v>
      </c>
      <c r="BC88" s="0" t="n">
        <f aca="false">BC87</f>
        <v>1</v>
      </c>
      <c r="BE88" s="0" t="n">
        <v>1.08751760000001</v>
      </c>
      <c r="BF88" s="0" t="n">
        <v>1.1056</v>
      </c>
      <c r="BG88" s="0" t="n">
        <v>1.0827</v>
      </c>
      <c r="BH88" s="0" t="n">
        <v>1.0131</v>
      </c>
      <c r="BI88" s="0" t="n">
        <v>1</v>
      </c>
      <c r="BJ88" s="0" t="n">
        <v>2.1426</v>
      </c>
      <c r="BK88" s="0" t="n">
        <v>2.27063633333333</v>
      </c>
      <c r="BL88" s="0" t="n">
        <v>1.07665</v>
      </c>
      <c r="BM88" s="0" t="n">
        <v>1.2885</v>
      </c>
      <c r="BN88" s="0" t="n">
        <v>2.001</v>
      </c>
      <c r="BO88" s="0" t="n">
        <v>1.506005</v>
      </c>
      <c r="BP88" s="0" t="n">
        <v>1.506005</v>
      </c>
      <c r="BQ88" s="0" t="n">
        <v>1.257105</v>
      </c>
      <c r="BR88" s="0" t="n">
        <v>1.070405</v>
      </c>
      <c r="BS88" s="0" t="n">
        <v>1.419005</v>
      </c>
      <c r="BT88" s="309"/>
      <c r="BU88" s="0" t="n">
        <v>1.09652</v>
      </c>
      <c r="BV88" s="309"/>
      <c r="BW88" s="309"/>
      <c r="BX88" s="309"/>
      <c r="BY88" s="309"/>
      <c r="BZ88" s="309"/>
      <c r="CA88" s="309"/>
      <c r="CB88" s="309"/>
      <c r="CC88" s="0" t="n">
        <v>0.935</v>
      </c>
      <c r="CD88" s="0" t="n">
        <v>0.89</v>
      </c>
      <c r="CE88" s="0" t="n">
        <v>0.88</v>
      </c>
      <c r="CF88" s="0" t="n">
        <v>0.92</v>
      </c>
      <c r="CG88" s="0" t="n">
        <v>0.999</v>
      </c>
      <c r="CH88" s="0" t="n">
        <v>0.51</v>
      </c>
      <c r="CI88" s="0" t="n">
        <v>0.48</v>
      </c>
      <c r="CJ88" s="0" t="n">
        <v>0.875</v>
      </c>
      <c r="CK88" s="0" t="n">
        <v>0.55</v>
      </c>
      <c r="CL88" s="0" t="n">
        <v>0.485</v>
      </c>
      <c r="CM88" s="0" t="n">
        <v>0.59</v>
      </c>
      <c r="CN88" s="0" t="n">
        <v>0.6225</v>
      </c>
      <c r="CO88" s="0" t="n">
        <v>0.69</v>
      </c>
      <c r="CP88" s="0" t="n">
        <v>0.8925</v>
      </c>
      <c r="CQ88" s="0" t="n">
        <v>0.715</v>
      </c>
      <c r="CR88" s="0" t="n">
        <v>0.89</v>
      </c>
      <c r="CV88" s="0" t="n">
        <v>0.9775</v>
      </c>
      <c r="DA88" s="309" t="n">
        <v>0.000285</v>
      </c>
      <c r="DB88" s="309" t="n">
        <v>0.0002</v>
      </c>
      <c r="DC88" s="309" t="n">
        <v>0</v>
      </c>
      <c r="DD88" s="309" t="n">
        <v>0.0001</v>
      </c>
      <c r="DE88" s="309" t="n">
        <v>0</v>
      </c>
      <c r="DF88" s="309" t="n">
        <v>0.0036</v>
      </c>
      <c r="DG88" s="309" t="n">
        <v>0.00047</v>
      </c>
      <c r="DH88" s="309" t="n">
        <v>0.0007</v>
      </c>
      <c r="DI88" s="309" t="n">
        <v>0</v>
      </c>
      <c r="DJ88" s="309" t="n">
        <v>0</v>
      </c>
      <c r="DK88" s="309" t="n">
        <v>0.0005</v>
      </c>
      <c r="DL88" s="309" t="n">
        <v>0.0005</v>
      </c>
      <c r="DM88" s="309" t="n">
        <v>0.0003</v>
      </c>
      <c r="DN88" s="309" t="n">
        <v>0.000275</v>
      </c>
      <c r="DO88" s="309" t="n">
        <v>0.000400000000000006</v>
      </c>
      <c r="DQ88" s="309" t="n">
        <v>6.5E-005</v>
      </c>
    </row>
    <row r="89" customFormat="false" ht="12.75" hidden="false" customHeight="false" outlineLevel="0" collapsed="false">
      <c r="A89" s="306" t="n">
        <v>39083</v>
      </c>
      <c r="B89" s="0" t="n">
        <v>0.973583327000005</v>
      </c>
      <c r="C89" s="0" t="n">
        <v>0.950987999999999</v>
      </c>
      <c r="D89" s="0" t="n">
        <v>0.941949</v>
      </c>
      <c r="E89" s="0" t="n">
        <v>0.941949</v>
      </c>
      <c r="F89" s="0" t="n">
        <v>0.977</v>
      </c>
      <c r="G89" s="0" t="n">
        <v>0.9875</v>
      </c>
      <c r="H89" s="0" t="n">
        <v>0.9875</v>
      </c>
      <c r="I89" s="0" t="n">
        <v>0.867266749999996</v>
      </c>
      <c r="J89" s="0" t="n">
        <v>0.72156</v>
      </c>
      <c r="K89" s="0" t="n">
        <v>0.985</v>
      </c>
      <c r="L89" s="0" t="n">
        <v>0.911435524999997</v>
      </c>
      <c r="M89" s="0" t="n">
        <v>0.960396937499997</v>
      </c>
      <c r="N89" s="0" t="n">
        <v>0.867609449999998</v>
      </c>
      <c r="O89" s="0" t="n">
        <v>0.942198400000001</v>
      </c>
      <c r="P89" s="0" t="n">
        <v>0.867609449999998</v>
      </c>
      <c r="Q89" s="0" t="n">
        <v>0.911435524999997</v>
      </c>
      <c r="R89" s="0" t="n">
        <v>0.911435524999997</v>
      </c>
      <c r="S89" s="0" t="n">
        <v>0.911435524999997</v>
      </c>
      <c r="T89" s="0" t="n">
        <v>0.867609449999998</v>
      </c>
      <c r="U89" s="0" t="n">
        <v>0.867609449999998</v>
      </c>
      <c r="V89" s="0" t="n">
        <v>0.867609449999998</v>
      </c>
      <c r="W89" s="0" t="n">
        <v>0.867609449999998</v>
      </c>
      <c r="X89" s="0" t="n">
        <v>0.942198400000001</v>
      </c>
      <c r="Y89" s="0" t="n">
        <v>0.942198400000001</v>
      </c>
      <c r="Z89" s="0" t="n">
        <v>0.942198400000001</v>
      </c>
      <c r="AA89" s="0" t="n">
        <v>0.942198400000001</v>
      </c>
      <c r="AB89" s="0" t="n">
        <v>0.867609449999998</v>
      </c>
      <c r="AC89" s="0" t="n">
        <v>0.867609449999998</v>
      </c>
      <c r="AD89" s="0" t="n">
        <v>0.942198400000001</v>
      </c>
      <c r="AE89" s="0" t="n">
        <v>0.942198400000001</v>
      </c>
      <c r="AF89" s="0" t="n">
        <v>0.867609449999998</v>
      </c>
      <c r="AG89" s="0" t="n">
        <v>0.98</v>
      </c>
      <c r="AH89" s="0" t="n">
        <v>0.975960649999999</v>
      </c>
      <c r="AI89" s="0" t="n">
        <v>0.975960649999999</v>
      </c>
      <c r="AJ89" s="0" t="n">
        <v>0.867609449999998</v>
      </c>
      <c r="AK89" s="0" t="n">
        <v>1</v>
      </c>
      <c r="AL89" s="0" t="n">
        <v>0.985</v>
      </c>
      <c r="AM89" s="0" t="n">
        <v>0.941949</v>
      </c>
      <c r="AS89" s="0" t="n">
        <v>0.977</v>
      </c>
      <c r="AT89" s="304" t="n">
        <v>0.9775</v>
      </c>
      <c r="AU89" s="0" t="n">
        <v>0.975960649999999</v>
      </c>
      <c r="AV89" s="0" t="n">
        <v>0.941949</v>
      </c>
      <c r="AW89" s="0" t="n">
        <v>0.941949</v>
      </c>
      <c r="AX89" s="0" t="n">
        <v>0.941949</v>
      </c>
      <c r="AY89" s="0" t="n">
        <v>0.975960649999999</v>
      </c>
      <c r="AZ89" s="0" t="n">
        <v>0.975960649999999</v>
      </c>
      <c r="BA89" s="0" t="n">
        <v>0.941949</v>
      </c>
      <c r="BB89" s="0" t="n">
        <v>0.64</v>
      </c>
      <c r="BC89" s="0" t="n">
        <f aca="false">BC88</f>
        <v>1</v>
      </c>
      <c r="BE89" s="0" t="n">
        <v>1.08780260000001</v>
      </c>
      <c r="BF89" s="0" t="n">
        <v>1.1058</v>
      </c>
      <c r="BG89" s="0" t="n">
        <v>1.0827</v>
      </c>
      <c r="BH89" s="0" t="n">
        <v>1.0132</v>
      </c>
      <c r="BI89" s="0" t="n">
        <v>1</v>
      </c>
      <c r="BJ89" s="0" t="n">
        <v>2.1462</v>
      </c>
      <c r="BK89" s="0" t="n">
        <v>2.27110633333333</v>
      </c>
      <c r="BL89" s="0" t="n">
        <v>1.07735</v>
      </c>
      <c r="BM89" s="0" t="n">
        <v>1.2885</v>
      </c>
      <c r="BN89" s="0" t="n">
        <v>2.001</v>
      </c>
      <c r="BO89" s="0" t="n">
        <v>1.506505</v>
      </c>
      <c r="BP89" s="0" t="n">
        <v>1.506505</v>
      </c>
      <c r="BQ89" s="0" t="n">
        <v>1.257405</v>
      </c>
      <c r="BR89" s="0" t="n">
        <v>1.07068</v>
      </c>
      <c r="BS89" s="0" t="n">
        <v>1.419405</v>
      </c>
      <c r="BT89" s="309"/>
      <c r="BU89" s="0" t="n">
        <v>1.096585</v>
      </c>
      <c r="BV89" s="309"/>
      <c r="BW89" s="309"/>
      <c r="BX89" s="309"/>
      <c r="BY89" s="309"/>
      <c r="BZ89" s="309"/>
      <c r="CA89" s="309"/>
      <c r="CB89" s="309"/>
      <c r="CC89" s="0" t="n">
        <v>0.895</v>
      </c>
      <c r="CD89" s="0" t="n">
        <v>0.86</v>
      </c>
      <c r="CE89" s="0" t="n">
        <v>0.87</v>
      </c>
      <c r="CF89" s="0" t="n">
        <v>0.92</v>
      </c>
      <c r="CG89" s="0" t="n">
        <v>0.999</v>
      </c>
      <c r="CH89" s="0" t="n">
        <v>0.58</v>
      </c>
      <c r="CI89" s="0" t="n">
        <v>0.45</v>
      </c>
      <c r="CJ89" s="0" t="n">
        <v>0.805</v>
      </c>
      <c r="CK89" s="0" t="n">
        <v>0.56</v>
      </c>
      <c r="CL89" s="0" t="n">
        <v>0.505</v>
      </c>
      <c r="CM89" s="0" t="n">
        <v>0.605</v>
      </c>
      <c r="CN89" s="0" t="n">
        <v>0.6375</v>
      </c>
      <c r="CO89" s="0" t="n">
        <v>0.69</v>
      </c>
      <c r="CP89" s="0" t="n">
        <v>0.88</v>
      </c>
      <c r="CQ89" s="0" t="n">
        <v>0.64</v>
      </c>
      <c r="CR89" s="0" t="n">
        <v>0.89</v>
      </c>
      <c r="CV89" s="0" t="n">
        <v>0.9775</v>
      </c>
      <c r="DA89" s="309" t="n">
        <v>0.000285</v>
      </c>
      <c r="DB89" s="309" t="n">
        <v>0.0002</v>
      </c>
      <c r="DC89" s="309" t="n">
        <v>0</v>
      </c>
      <c r="DD89" s="309" t="n">
        <v>0.0001</v>
      </c>
      <c r="DE89" s="309" t="n">
        <v>0</v>
      </c>
      <c r="DF89" s="309" t="n">
        <v>0.0036</v>
      </c>
      <c r="DG89" s="309" t="n">
        <v>0.00047</v>
      </c>
      <c r="DH89" s="309" t="n">
        <v>0.0007</v>
      </c>
      <c r="DI89" s="309" t="n">
        <v>0</v>
      </c>
      <c r="DJ89" s="309" t="n">
        <v>0</v>
      </c>
      <c r="DK89" s="309" t="n">
        <v>0.0005</v>
      </c>
      <c r="DL89" s="309" t="n">
        <v>0.0005</v>
      </c>
      <c r="DM89" s="309" t="n">
        <v>0.0003</v>
      </c>
      <c r="DN89" s="309" t="n">
        <v>0.000275</v>
      </c>
      <c r="DO89" s="309" t="n">
        <v>0.000400000000000006</v>
      </c>
      <c r="DQ89" s="309" t="n">
        <v>6.5E-005</v>
      </c>
    </row>
    <row r="90" customFormat="false" ht="12.75" hidden="false" customHeight="false" outlineLevel="0" collapsed="false">
      <c r="A90" s="306" t="n">
        <v>39114</v>
      </c>
      <c r="B90" s="0" t="n">
        <v>0.941195774000005</v>
      </c>
      <c r="C90" s="0" t="n">
        <v>0.951159999999999</v>
      </c>
      <c r="D90" s="0" t="n">
        <v>0.963603</v>
      </c>
      <c r="E90" s="0" t="n">
        <v>0.963603</v>
      </c>
      <c r="F90" s="0" t="n">
        <v>0.977</v>
      </c>
      <c r="G90" s="0" t="n">
        <v>0.9875</v>
      </c>
      <c r="H90" s="0" t="n">
        <v>0.9875</v>
      </c>
      <c r="I90" s="0" t="n">
        <v>0.910952249999996</v>
      </c>
      <c r="J90" s="0" t="n">
        <v>0.8568525</v>
      </c>
      <c r="K90" s="0" t="n">
        <v>0.985</v>
      </c>
      <c r="L90" s="0" t="n">
        <v>0.956948174999997</v>
      </c>
      <c r="M90" s="0" t="n">
        <v>0.9875</v>
      </c>
      <c r="N90" s="0" t="n">
        <v>0.892970549999998</v>
      </c>
      <c r="O90" s="0" t="n">
        <v>0.939763012500001</v>
      </c>
      <c r="P90" s="0" t="n">
        <v>0.892970549999998</v>
      </c>
      <c r="Q90" s="0" t="n">
        <v>0.956948174999997</v>
      </c>
      <c r="R90" s="0" t="n">
        <v>0.956948174999997</v>
      </c>
      <c r="S90" s="0" t="n">
        <v>0.956948174999997</v>
      </c>
      <c r="T90" s="0" t="n">
        <v>0.892970549999998</v>
      </c>
      <c r="U90" s="0" t="n">
        <v>0.892970549999998</v>
      </c>
      <c r="V90" s="0" t="n">
        <v>0.892970549999998</v>
      </c>
      <c r="W90" s="0" t="n">
        <v>0.892970549999998</v>
      </c>
      <c r="X90" s="0" t="n">
        <v>0.939763012500001</v>
      </c>
      <c r="Y90" s="0" t="n">
        <v>0.939763012500001</v>
      </c>
      <c r="Z90" s="0" t="n">
        <v>0.939763012500001</v>
      </c>
      <c r="AA90" s="0" t="n">
        <v>0.939763012500001</v>
      </c>
      <c r="AB90" s="0" t="n">
        <v>0.892970549999998</v>
      </c>
      <c r="AC90" s="0" t="n">
        <v>0.892970549999998</v>
      </c>
      <c r="AD90" s="0" t="n">
        <v>0.939763012500001</v>
      </c>
      <c r="AE90" s="0" t="n">
        <v>0.939763012500001</v>
      </c>
      <c r="AF90" s="0" t="n">
        <v>0.892970549999998</v>
      </c>
      <c r="AG90" s="0" t="n">
        <v>0.98</v>
      </c>
      <c r="AH90" s="0" t="n">
        <v>0.976018499999999</v>
      </c>
      <c r="AI90" s="0" t="n">
        <v>0.976018499999999</v>
      </c>
      <c r="AJ90" s="0" t="n">
        <v>0.892970549999998</v>
      </c>
      <c r="AK90" s="0" t="n">
        <v>1</v>
      </c>
      <c r="AL90" s="0" t="n">
        <v>0.985</v>
      </c>
      <c r="AM90" s="0" t="n">
        <v>0.963603</v>
      </c>
      <c r="AS90" s="0" t="n">
        <v>0.977</v>
      </c>
      <c r="AT90" s="304" t="n">
        <v>0.9775</v>
      </c>
      <c r="AU90" s="0" t="n">
        <v>0.976018499999999</v>
      </c>
      <c r="AV90" s="0" t="n">
        <v>0.963603</v>
      </c>
      <c r="AW90" s="0" t="n">
        <v>0.963603</v>
      </c>
      <c r="AX90" s="0" t="n">
        <v>0.963603</v>
      </c>
      <c r="AY90" s="0" t="n">
        <v>0.976018499999999</v>
      </c>
      <c r="AZ90" s="0" t="n">
        <v>0.976018499999999</v>
      </c>
      <c r="BA90" s="0" t="n">
        <v>0.963603</v>
      </c>
      <c r="BB90" s="0" t="n">
        <v>0.64</v>
      </c>
      <c r="BC90" s="0" t="n">
        <f aca="false">BC89</f>
        <v>1</v>
      </c>
      <c r="BE90" s="0" t="n">
        <v>1.08808760000001</v>
      </c>
      <c r="BF90" s="0" t="n">
        <v>1.106</v>
      </c>
      <c r="BG90" s="0" t="n">
        <v>1.0827</v>
      </c>
      <c r="BH90" s="0" t="n">
        <v>1.0133</v>
      </c>
      <c r="BI90" s="0" t="n">
        <v>1</v>
      </c>
      <c r="BJ90" s="0" t="n">
        <v>2.1498</v>
      </c>
      <c r="BK90" s="0" t="n">
        <v>2.27157633333333</v>
      </c>
      <c r="BL90" s="0" t="n">
        <v>1.07805</v>
      </c>
      <c r="BM90" s="0" t="n">
        <v>1.2885</v>
      </c>
      <c r="BN90" s="0" t="n">
        <v>2.001</v>
      </c>
      <c r="BO90" s="0" t="n">
        <v>1.507005</v>
      </c>
      <c r="BP90" s="0" t="n">
        <v>1.507005</v>
      </c>
      <c r="BQ90" s="0" t="n">
        <v>1.257705</v>
      </c>
      <c r="BR90" s="0" t="n">
        <v>1.070955</v>
      </c>
      <c r="BS90" s="0" t="n">
        <v>1.419805</v>
      </c>
      <c r="BT90" s="309"/>
      <c r="BU90" s="0" t="n">
        <v>1.09665</v>
      </c>
      <c r="BV90" s="309"/>
      <c r="BW90" s="309"/>
      <c r="BX90" s="309"/>
      <c r="BY90" s="309"/>
      <c r="BZ90" s="309"/>
      <c r="CA90" s="309"/>
      <c r="CB90" s="309"/>
      <c r="CC90" s="0" t="n">
        <v>0.865</v>
      </c>
      <c r="CD90" s="0" t="n">
        <v>0.86</v>
      </c>
      <c r="CE90" s="0" t="n">
        <v>0.89</v>
      </c>
      <c r="CF90" s="0" t="n">
        <v>0.935</v>
      </c>
      <c r="CG90" s="0" t="n">
        <v>0.99895</v>
      </c>
      <c r="CH90" s="0" t="n">
        <v>0.58</v>
      </c>
      <c r="CI90" s="0" t="n">
        <v>0.45</v>
      </c>
      <c r="CJ90" s="0" t="n">
        <v>0.845</v>
      </c>
      <c r="CK90" s="0" t="n">
        <v>0.665</v>
      </c>
      <c r="CL90" s="0" t="n">
        <v>0.505</v>
      </c>
      <c r="CM90" s="0" t="n">
        <v>0.635</v>
      </c>
      <c r="CN90" s="0" t="n">
        <v>0.6675</v>
      </c>
      <c r="CO90" s="0" t="n">
        <v>0.71</v>
      </c>
      <c r="CP90" s="0" t="n">
        <v>0.8775</v>
      </c>
      <c r="CQ90" s="0" t="n">
        <v>0.67</v>
      </c>
      <c r="CR90" s="0" t="n">
        <v>0.89</v>
      </c>
      <c r="CV90" s="0" t="n">
        <v>0.9775</v>
      </c>
      <c r="DA90" s="309" t="n">
        <v>0.000285</v>
      </c>
      <c r="DB90" s="309" t="n">
        <v>0.0002</v>
      </c>
      <c r="DC90" s="309" t="n">
        <v>0</v>
      </c>
      <c r="DD90" s="309" t="n">
        <v>0.0001</v>
      </c>
      <c r="DE90" s="309" t="n">
        <v>0</v>
      </c>
      <c r="DF90" s="309" t="n">
        <v>0.0036</v>
      </c>
      <c r="DG90" s="309" t="n">
        <v>0.00047</v>
      </c>
      <c r="DH90" s="309" t="n">
        <v>0.0007</v>
      </c>
      <c r="DI90" s="309" t="n">
        <v>0</v>
      </c>
      <c r="DJ90" s="309" t="n">
        <v>0</v>
      </c>
      <c r="DK90" s="309" t="n">
        <v>0.0005</v>
      </c>
      <c r="DL90" s="309" t="n">
        <v>0.0005</v>
      </c>
      <c r="DM90" s="309" t="n">
        <v>0.0003</v>
      </c>
      <c r="DN90" s="309" t="n">
        <v>0.000275</v>
      </c>
      <c r="DO90" s="309" t="n">
        <v>0.000400000000000006</v>
      </c>
      <c r="DQ90" s="309" t="n">
        <v>6.5E-005</v>
      </c>
    </row>
    <row r="91" customFormat="false" ht="12.75" hidden="false" customHeight="false" outlineLevel="0" collapsed="false">
      <c r="A91" s="306" t="n">
        <v>39142</v>
      </c>
      <c r="B91" s="0" t="n">
        <v>0.941442299000005</v>
      </c>
      <c r="C91" s="0" t="n">
        <v>0.984517999999998</v>
      </c>
      <c r="D91" s="0" t="n">
        <v>0.985</v>
      </c>
      <c r="E91" s="0" t="n">
        <v>0.985</v>
      </c>
      <c r="F91" s="0" t="n">
        <v>0.977</v>
      </c>
      <c r="G91" s="0" t="n">
        <v>0.9875</v>
      </c>
      <c r="H91" s="0" t="n">
        <v>0.9875</v>
      </c>
      <c r="I91" s="0" t="n">
        <v>0.943906249999996</v>
      </c>
      <c r="J91" s="0" t="n">
        <v>0.985</v>
      </c>
      <c r="K91" s="0" t="n">
        <v>0.985</v>
      </c>
      <c r="L91" s="0" t="n">
        <v>0.9875</v>
      </c>
      <c r="M91" s="0" t="n">
        <v>0.9875</v>
      </c>
      <c r="N91" s="0" t="n">
        <v>0.98</v>
      </c>
      <c r="O91" s="0" t="n">
        <v>0.964107000000001</v>
      </c>
      <c r="P91" s="0" t="n">
        <v>0.98</v>
      </c>
      <c r="Q91" s="0" t="n">
        <v>0.9875</v>
      </c>
      <c r="R91" s="0" t="n">
        <v>0.9875</v>
      </c>
      <c r="S91" s="0" t="n">
        <v>0.9875</v>
      </c>
      <c r="T91" s="0" t="n">
        <v>0.98</v>
      </c>
      <c r="U91" s="0" t="n">
        <v>0.98</v>
      </c>
      <c r="V91" s="0" t="n">
        <v>0.98</v>
      </c>
      <c r="W91" s="0" t="n">
        <v>0.98</v>
      </c>
      <c r="X91" s="0" t="n">
        <v>0.964107000000001</v>
      </c>
      <c r="Y91" s="0" t="n">
        <v>0.964107000000001</v>
      </c>
      <c r="Z91" s="0" t="n">
        <v>0.964107000000001</v>
      </c>
      <c r="AA91" s="0" t="n">
        <v>0.964107000000001</v>
      </c>
      <c r="AB91" s="0" t="n">
        <v>0.98</v>
      </c>
      <c r="AC91" s="0" t="n">
        <v>0.98</v>
      </c>
      <c r="AD91" s="0" t="n">
        <v>0.964107000000001</v>
      </c>
      <c r="AE91" s="0" t="n">
        <v>0.964107000000001</v>
      </c>
      <c r="AF91" s="0" t="n">
        <v>0.98</v>
      </c>
      <c r="AG91" s="0" t="n">
        <v>0.99</v>
      </c>
      <c r="AH91" s="0" t="n">
        <v>0.976076349999999</v>
      </c>
      <c r="AI91" s="0" t="n">
        <v>0.976076349999999</v>
      </c>
      <c r="AJ91" s="0" t="n">
        <v>0.98</v>
      </c>
      <c r="AK91" s="0" t="n">
        <v>1</v>
      </c>
      <c r="AL91" s="0" t="n">
        <v>0.985</v>
      </c>
      <c r="AM91" s="0" t="n">
        <v>0.985</v>
      </c>
      <c r="AS91" s="0" t="n">
        <v>0.977</v>
      </c>
      <c r="AT91" s="304" t="n">
        <v>0.9775</v>
      </c>
      <c r="AU91" s="0" t="n">
        <v>0.976076349999999</v>
      </c>
      <c r="AV91" s="0" t="n">
        <v>0.985</v>
      </c>
      <c r="AW91" s="0" t="n">
        <v>0.985</v>
      </c>
      <c r="AX91" s="0" t="n">
        <v>0.985</v>
      </c>
      <c r="AY91" s="0" t="n">
        <v>0.976076349999999</v>
      </c>
      <c r="AZ91" s="0" t="n">
        <v>0.976076349999999</v>
      </c>
      <c r="BA91" s="0" t="n">
        <v>0.985</v>
      </c>
      <c r="BB91" s="0" t="n">
        <v>0.64</v>
      </c>
      <c r="BC91" s="0" t="n">
        <f aca="false">BC90</f>
        <v>1</v>
      </c>
      <c r="BE91" s="0" t="n">
        <v>1.08837260000001</v>
      </c>
      <c r="BF91" s="0" t="n">
        <v>1.1062</v>
      </c>
      <c r="BG91" s="0" t="n">
        <v>1.0827</v>
      </c>
      <c r="BH91" s="0" t="n">
        <v>1.0134</v>
      </c>
      <c r="BI91" s="0" t="n">
        <v>1</v>
      </c>
      <c r="BJ91" s="0" t="n">
        <v>2.1534</v>
      </c>
      <c r="BK91" s="0" t="n">
        <v>2.27204633333333</v>
      </c>
      <c r="BL91" s="0" t="n">
        <v>1.07875</v>
      </c>
      <c r="BM91" s="0" t="n">
        <v>1.2885</v>
      </c>
      <c r="BN91" s="0" t="n">
        <v>2.001</v>
      </c>
      <c r="BO91" s="0" t="n">
        <v>1.507505</v>
      </c>
      <c r="BP91" s="0" t="n">
        <v>1.507505</v>
      </c>
      <c r="BQ91" s="0" t="n">
        <v>1.258005</v>
      </c>
      <c r="BR91" s="0" t="n">
        <v>1.07123</v>
      </c>
      <c r="BS91" s="0" t="n">
        <v>1.420205</v>
      </c>
      <c r="BT91" s="309"/>
      <c r="BU91" s="0" t="n">
        <v>1.096715</v>
      </c>
      <c r="BV91" s="309"/>
      <c r="BW91" s="309"/>
      <c r="BX91" s="309"/>
      <c r="BY91" s="309"/>
      <c r="BZ91" s="309"/>
      <c r="CA91" s="309"/>
      <c r="CB91" s="309"/>
      <c r="CC91" s="0" t="n">
        <v>0.865</v>
      </c>
      <c r="CD91" s="0" t="n">
        <v>0.89</v>
      </c>
      <c r="CE91" s="0" t="n">
        <v>0.91</v>
      </c>
      <c r="CF91" s="0" t="n">
        <v>0.935</v>
      </c>
      <c r="CG91" s="0" t="n">
        <v>0.99895</v>
      </c>
      <c r="CH91" s="0" t="n">
        <v>0.54</v>
      </c>
      <c r="CI91" s="0" t="n">
        <v>0.45</v>
      </c>
      <c r="CJ91" s="0" t="n">
        <v>0.875</v>
      </c>
      <c r="CK91" s="0" t="n">
        <v>0.835</v>
      </c>
      <c r="CL91" s="0" t="n">
        <v>0.515</v>
      </c>
      <c r="CM91" s="0" t="n">
        <v>0.785</v>
      </c>
      <c r="CN91" s="0" t="n">
        <v>0.8175</v>
      </c>
      <c r="CO91" s="0" t="n">
        <v>0.8</v>
      </c>
      <c r="CP91" s="0" t="n">
        <v>0.9</v>
      </c>
      <c r="CQ91" s="0" t="n">
        <v>0.83</v>
      </c>
      <c r="CR91" s="0" t="n">
        <v>0.89</v>
      </c>
      <c r="CV91" s="0" t="n">
        <v>0.9775</v>
      </c>
      <c r="DA91" s="309" t="n">
        <v>0.000285</v>
      </c>
      <c r="DB91" s="309" t="n">
        <v>0.0002</v>
      </c>
      <c r="DC91" s="309" t="n">
        <v>0</v>
      </c>
      <c r="DD91" s="309" t="n">
        <v>0.0001</v>
      </c>
      <c r="DE91" s="309" t="n">
        <v>0</v>
      </c>
      <c r="DF91" s="309" t="n">
        <v>0.0036</v>
      </c>
      <c r="DG91" s="309" t="n">
        <v>0.00047</v>
      </c>
      <c r="DH91" s="309" t="n">
        <v>0.0007</v>
      </c>
      <c r="DI91" s="309" t="n">
        <v>0</v>
      </c>
      <c r="DJ91" s="309" t="n">
        <v>0</v>
      </c>
      <c r="DK91" s="309" t="n">
        <v>0.0005</v>
      </c>
      <c r="DL91" s="309" t="n">
        <v>0.0005</v>
      </c>
      <c r="DM91" s="309" t="n">
        <v>0.0003</v>
      </c>
      <c r="DN91" s="309" t="n">
        <v>0.000275</v>
      </c>
      <c r="DO91" s="309" t="n">
        <v>0.000400000000000006</v>
      </c>
      <c r="DQ91" s="309" t="n">
        <v>6.5E-005</v>
      </c>
    </row>
    <row r="92" customFormat="false" ht="12.75" hidden="false" customHeight="false" outlineLevel="0" collapsed="false">
      <c r="A92" s="306" t="n">
        <v>39173</v>
      </c>
      <c r="B92" s="0" t="n">
        <v>0.974348552000006</v>
      </c>
      <c r="C92" s="0" t="n">
        <v>0.988</v>
      </c>
      <c r="D92" s="0" t="n">
        <v>0.985</v>
      </c>
      <c r="E92" s="0" t="n">
        <v>0.985</v>
      </c>
      <c r="F92" s="0" t="n">
        <v>0.977</v>
      </c>
      <c r="G92" s="0" t="n">
        <v>0.9875</v>
      </c>
      <c r="H92" s="0" t="n">
        <v>0.954456859999999</v>
      </c>
      <c r="I92" s="0" t="n">
        <v>0.9875</v>
      </c>
      <c r="J92" s="0" t="n">
        <v>0.985</v>
      </c>
      <c r="K92" s="0" t="n">
        <v>0.985</v>
      </c>
      <c r="L92" s="0" t="n">
        <v>0.9875</v>
      </c>
      <c r="M92" s="0" t="n">
        <v>0.9875</v>
      </c>
      <c r="N92" s="0" t="n">
        <v>0.98</v>
      </c>
      <c r="O92" s="0" t="n">
        <v>0.967569015000001</v>
      </c>
      <c r="P92" s="0" t="n">
        <v>0.98</v>
      </c>
      <c r="Q92" s="0" t="n">
        <v>0.9875</v>
      </c>
      <c r="R92" s="0" t="n">
        <v>0.9875</v>
      </c>
      <c r="S92" s="0" t="n">
        <v>0.9875</v>
      </c>
      <c r="T92" s="0" t="n">
        <v>0.98</v>
      </c>
      <c r="U92" s="0" t="n">
        <v>0.98</v>
      </c>
      <c r="V92" s="0" t="n">
        <v>0.98</v>
      </c>
      <c r="W92" s="0" t="n">
        <v>0.98</v>
      </c>
      <c r="X92" s="0" t="n">
        <v>0.967569015000001</v>
      </c>
      <c r="Y92" s="0" t="n">
        <v>0.967569015000001</v>
      </c>
      <c r="Z92" s="0" t="n">
        <v>0.967569015000001</v>
      </c>
      <c r="AA92" s="0" t="n">
        <v>0.967569015000001</v>
      </c>
      <c r="AB92" s="0" t="n">
        <v>0.98</v>
      </c>
      <c r="AC92" s="0" t="n">
        <v>0.98</v>
      </c>
      <c r="AD92" s="0" t="n">
        <v>0.967569015000001</v>
      </c>
      <c r="AE92" s="0" t="n">
        <v>0.967569015000001</v>
      </c>
      <c r="AF92" s="0" t="n">
        <v>0.98</v>
      </c>
      <c r="AG92" s="0" t="n">
        <v>0.99</v>
      </c>
      <c r="AH92" s="0" t="n">
        <v>0.976134199999999</v>
      </c>
      <c r="AI92" s="0" t="n">
        <v>0.976134199999999</v>
      </c>
      <c r="AJ92" s="0" t="n">
        <v>0.98</v>
      </c>
      <c r="AK92" s="0" t="n">
        <v>1</v>
      </c>
      <c r="AL92" s="0" t="n">
        <v>0.985</v>
      </c>
      <c r="AM92" s="0" t="n">
        <v>0.985</v>
      </c>
      <c r="AS92" s="0" t="n">
        <v>0.977</v>
      </c>
      <c r="AT92" s="304" t="n">
        <v>0.9775</v>
      </c>
      <c r="AU92" s="0" t="n">
        <v>0.976134199999999</v>
      </c>
      <c r="AV92" s="0" t="n">
        <v>0.985</v>
      </c>
      <c r="AW92" s="0" t="n">
        <v>0.985</v>
      </c>
      <c r="AX92" s="0" t="n">
        <v>0.985</v>
      </c>
      <c r="AY92" s="0" t="n">
        <v>0.976134199999999</v>
      </c>
      <c r="AZ92" s="0" t="n">
        <v>0.976134199999999</v>
      </c>
      <c r="BA92" s="0" t="n">
        <v>0.985</v>
      </c>
      <c r="BB92" s="0" t="n">
        <v>0.64</v>
      </c>
      <c r="BC92" s="0" t="n">
        <f aca="false">BC91</f>
        <v>1</v>
      </c>
      <c r="BE92" s="0" t="n">
        <v>1.08865760000001</v>
      </c>
      <c r="BF92" s="0" t="n">
        <v>1.1064</v>
      </c>
      <c r="BG92" s="0" t="n">
        <v>1.0827</v>
      </c>
      <c r="BH92" s="0" t="n">
        <v>1.0135</v>
      </c>
      <c r="BI92" s="0" t="n">
        <v>1</v>
      </c>
      <c r="BJ92" s="0" t="n">
        <v>2.157</v>
      </c>
      <c r="BK92" s="0" t="n">
        <v>2.27251633333333</v>
      </c>
      <c r="BL92" s="0" t="n">
        <v>1.07945</v>
      </c>
      <c r="BM92" s="0" t="n">
        <v>1.2885</v>
      </c>
      <c r="BN92" s="0" t="n">
        <v>2.001</v>
      </c>
      <c r="BO92" s="0" t="n">
        <v>1.508005</v>
      </c>
      <c r="BP92" s="0" t="n">
        <v>1.508005</v>
      </c>
      <c r="BQ92" s="0" t="n">
        <v>1.258305</v>
      </c>
      <c r="BR92" s="0" t="n">
        <v>1.071505</v>
      </c>
      <c r="BS92" s="0" t="n">
        <v>1.420605</v>
      </c>
      <c r="BT92" s="309"/>
      <c r="BU92" s="0" t="n">
        <v>1.09678</v>
      </c>
      <c r="BV92" s="309"/>
      <c r="BW92" s="309"/>
      <c r="BX92" s="309"/>
      <c r="BY92" s="309"/>
      <c r="BZ92" s="309"/>
      <c r="CA92" s="309"/>
      <c r="CB92" s="309"/>
      <c r="CC92" s="0" t="n">
        <v>0.895</v>
      </c>
      <c r="CD92" s="0" t="n">
        <v>0.9</v>
      </c>
      <c r="CE92" s="0" t="n">
        <v>0.91</v>
      </c>
      <c r="CF92" s="0" t="n">
        <v>0.96</v>
      </c>
      <c r="CG92" s="0" t="n">
        <v>0.99895</v>
      </c>
      <c r="CH92" s="0" t="n">
        <v>0.48</v>
      </c>
      <c r="CI92" s="0" t="n">
        <v>0.42</v>
      </c>
      <c r="CJ92" s="0" t="n">
        <v>0.935</v>
      </c>
      <c r="CK92" s="0" t="n">
        <v>0.825</v>
      </c>
      <c r="CL92" s="0" t="n">
        <v>0.575</v>
      </c>
      <c r="CM92" s="0" t="n">
        <v>0.895</v>
      </c>
      <c r="CN92" s="0" t="n">
        <v>0.9275</v>
      </c>
      <c r="CO92" s="0" t="n">
        <v>0.85</v>
      </c>
      <c r="CP92" s="0" t="n">
        <v>0.903</v>
      </c>
      <c r="CQ92" s="0" t="n">
        <v>0.92</v>
      </c>
      <c r="CR92" s="0" t="n">
        <v>0.89</v>
      </c>
      <c r="CV92" s="0" t="n">
        <v>0.9775</v>
      </c>
      <c r="DA92" s="309" t="n">
        <v>0.000285</v>
      </c>
      <c r="DB92" s="309" t="n">
        <v>0.0002</v>
      </c>
      <c r="DC92" s="309" t="n">
        <v>0</v>
      </c>
      <c r="DD92" s="309" t="n">
        <v>0.0001</v>
      </c>
      <c r="DE92" s="309" t="n">
        <v>0</v>
      </c>
      <c r="DF92" s="309" t="n">
        <v>0.0036</v>
      </c>
      <c r="DG92" s="309" t="n">
        <v>0.00047</v>
      </c>
      <c r="DH92" s="309" t="n">
        <v>0.0007</v>
      </c>
      <c r="DI92" s="309" t="n">
        <v>0</v>
      </c>
      <c r="DJ92" s="309" t="n">
        <v>0</v>
      </c>
      <c r="DK92" s="309" t="n">
        <v>0.0005</v>
      </c>
      <c r="DL92" s="309" t="n">
        <v>0.0005</v>
      </c>
      <c r="DM92" s="309" t="n">
        <v>0.0003</v>
      </c>
      <c r="DN92" s="309" t="n">
        <v>0.000275</v>
      </c>
      <c r="DO92" s="309" t="n">
        <v>0.000400000000000006</v>
      </c>
      <c r="DQ92" s="309" t="n">
        <v>6.5E-005</v>
      </c>
    </row>
    <row r="93" customFormat="false" ht="12.75" hidden="false" customHeight="false" outlineLevel="0" collapsed="false">
      <c r="A93" s="306" t="n">
        <v>39203</v>
      </c>
      <c r="B93" s="0" t="n">
        <v>0.988</v>
      </c>
      <c r="C93" s="0" t="n">
        <v>0.988</v>
      </c>
      <c r="D93" s="0" t="n">
        <v>0.985</v>
      </c>
      <c r="E93" s="0" t="n">
        <v>0.985</v>
      </c>
      <c r="F93" s="0" t="n">
        <v>0.977</v>
      </c>
      <c r="G93" s="0" t="n">
        <v>0.734604000000002</v>
      </c>
      <c r="H93" s="0" t="n">
        <v>0.954654259999999</v>
      </c>
      <c r="I93" s="0" t="n">
        <v>0.9875</v>
      </c>
      <c r="J93" s="0" t="n">
        <v>0.9341625</v>
      </c>
      <c r="K93" s="0" t="n">
        <v>0.985</v>
      </c>
      <c r="L93" s="0" t="n">
        <v>0.9875</v>
      </c>
      <c r="M93" s="0" t="n">
        <v>0.9875</v>
      </c>
      <c r="N93" s="0" t="n">
        <v>0.98</v>
      </c>
      <c r="O93" s="0" t="n">
        <v>0.964602000000001</v>
      </c>
      <c r="P93" s="0" t="n">
        <v>0.98</v>
      </c>
      <c r="Q93" s="0" t="n">
        <v>0.9875</v>
      </c>
      <c r="R93" s="0" t="n">
        <v>0.9875</v>
      </c>
      <c r="S93" s="0" t="n">
        <v>0.9875</v>
      </c>
      <c r="T93" s="0" t="n">
        <v>0.98</v>
      </c>
      <c r="U93" s="0" t="n">
        <v>0.98</v>
      </c>
      <c r="V93" s="0" t="n">
        <v>0.98</v>
      </c>
      <c r="W93" s="0" t="n">
        <v>0.98</v>
      </c>
      <c r="X93" s="0" t="n">
        <v>0.964602000000001</v>
      </c>
      <c r="Y93" s="0" t="n">
        <v>0.964602000000001</v>
      </c>
      <c r="Z93" s="0" t="n">
        <v>0.964602000000001</v>
      </c>
      <c r="AA93" s="0" t="n">
        <v>0.964602000000001</v>
      </c>
      <c r="AB93" s="0" t="n">
        <v>0.98</v>
      </c>
      <c r="AC93" s="0" t="n">
        <v>0.98</v>
      </c>
      <c r="AD93" s="0" t="n">
        <v>0.964602000000001</v>
      </c>
      <c r="AE93" s="0" t="n">
        <v>0.964602000000001</v>
      </c>
      <c r="AF93" s="0" t="n">
        <v>0.98</v>
      </c>
      <c r="AG93" s="0" t="n">
        <v>0.99</v>
      </c>
      <c r="AH93" s="0" t="n">
        <v>0.976192049999999</v>
      </c>
      <c r="AI93" s="0" t="n">
        <v>0.976192049999999</v>
      </c>
      <c r="AJ93" s="0" t="n">
        <v>0.98</v>
      </c>
      <c r="AK93" s="0" t="n">
        <v>1</v>
      </c>
      <c r="AL93" s="0" t="n">
        <v>0.985</v>
      </c>
      <c r="AM93" s="0" t="n">
        <v>0.985</v>
      </c>
      <c r="AS93" s="0" t="n">
        <v>0.977</v>
      </c>
      <c r="AT93" s="304" t="n">
        <v>0.9775</v>
      </c>
      <c r="AU93" s="0" t="n">
        <v>0.976192049999999</v>
      </c>
      <c r="AV93" s="0" t="n">
        <v>0.985</v>
      </c>
      <c r="AW93" s="0" t="n">
        <v>0.985</v>
      </c>
      <c r="AX93" s="0" t="n">
        <v>0.985</v>
      </c>
      <c r="AY93" s="0" t="n">
        <v>0.976192049999999</v>
      </c>
      <c r="AZ93" s="0" t="n">
        <v>0.976192049999999</v>
      </c>
      <c r="BA93" s="0" t="n">
        <v>0.985</v>
      </c>
      <c r="BB93" s="0" t="n">
        <v>0.64</v>
      </c>
      <c r="BC93" s="0" t="n">
        <f aca="false">BC92</f>
        <v>1</v>
      </c>
      <c r="BE93" s="0" t="n">
        <v>1.08894260000001</v>
      </c>
      <c r="BF93" s="0" t="n">
        <v>1.1066</v>
      </c>
      <c r="BG93" s="0" t="n">
        <v>1.0827</v>
      </c>
      <c r="BH93" s="0" t="n">
        <v>1.0136</v>
      </c>
      <c r="BI93" s="0" t="n">
        <v>1</v>
      </c>
      <c r="BJ93" s="0" t="n">
        <v>2.1606</v>
      </c>
      <c r="BK93" s="0" t="n">
        <v>2.27298633333333</v>
      </c>
      <c r="BL93" s="0" t="n">
        <v>1.08014999999999</v>
      </c>
      <c r="BM93" s="0" t="n">
        <v>1.2885</v>
      </c>
      <c r="BN93" s="0" t="n">
        <v>2.001</v>
      </c>
      <c r="BO93" s="0" t="n">
        <v>1.508505</v>
      </c>
      <c r="BP93" s="0" t="n">
        <v>1.508505</v>
      </c>
      <c r="BQ93" s="0" t="n">
        <v>1.258605</v>
      </c>
      <c r="BR93" s="0" t="n">
        <v>1.07178</v>
      </c>
      <c r="BS93" s="0" t="n">
        <v>1.421005</v>
      </c>
      <c r="BT93" s="309"/>
      <c r="BU93" s="0" t="n">
        <v>1.096845</v>
      </c>
      <c r="BV93" s="309"/>
      <c r="BW93" s="309"/>
      <c r="BX93" s="309"/>
      <c r="BY93" s="309"/>
      <c r="BZ93" s="309"/>
      <c r="CA93" s="309"/>
      <c r="CB93" s="309"/>
      <c r="CC93" s="0" t="n">
        <v>0.965</v>
      </c>
      <c r="CD93" s="0" t="n">
        <v>0.91</v>
      </c>
      <c r="CE93" s="0" t="n">
        <v>0.91</v>
      </c>
      <c r="CF93" s="0" t="n">
        <v>0.97</v>
      </c>
      <c r="CG93" s="0" t="n">
        <v>0.99895</v>
      </c>
      <c r="CH93" s="0" t="n">
        <v>0.34</v>
      </c>
      <c r="CI93" s="0" t="n">
        <v>0.42</v>
      </c>
      <c r="CJ93" s="0" t="n">
        <v>0.935</v>
      </c>
      <c r="CK93" s="0" t="n">
        <v>0.725</v>
      </c>
      <c r="CL93" s="0" t="n">
        <v>0.625</v>
      </c>
      <c r="CM93" s="0" t="n">
        <v>0.9175</v>
      </c>
      <c r="CN93" s="0" t="n">
        <v>0.95</v>
      </c>
      <c r="CO93" s="0" t="n">
        <v>0.88</v>
      </c>
      <c r="CP93" s="0" t="n">
        <v>0.9</v>
      </c>
      <c r="CQ93" s="0" t="n">
        <v>0.935</v>
      </c>
      <c r="CR93" s="0" t="n">
        <v>0.89</v>
      </c>
      <c r="CV93" s="0" t="n">
        <v>0.9775</v>
      </c>
      <c r="DA93" s="309" t="n">
        <v>0.000285</v>
      </c>
      <c r="DB93" s="309" t="n">
        <v>0.0002</v>
      </c>
      <c r="DC93" s="309" t="n">
        <v>0</v>
      </c>
      <c r="DD93" s="309" t="n">
        <v>0.0001</v>
      </c>
      <c r="DE93" s="309" t="n">
        <v>0</v>
      </c>
      <c r="DF93" s="309" t="n">
        <v>0.0036</v>
      </c>
      <c r="DG93" s="309" t="n">
        <v>0.00047</v>
      </c>
      <c r="DH93" s="309" t="n">
        <v>0.0007</v>
      </c>
      <c r="DI93" s="309" t="n">
        <v>0</v>
      </c>
      <c r="DJ93" s="309" t="n">
        <v>0</v>
      </c>
      <c r="DK93" s="309" t="n">
        <v>0.0005</v>
      </c>
      <c r="DL93" s="309" t="n">
        <v>0.0005</v>
      </c>
      <c r="DM93" s="309" t="n">
        <v>0.0003</v>
      </c>
      <c r="DN93" s="309" t="n">
        <v>0.000275</v>
      </c>
      <c r="DO93" s="309" t="n">
        <v>0.000400000000000006</v>
      </c>
      <c r="DQ93" s="309" t="n">
        <v>6.5E-005</v>
      </c>
    </row>
    <row r="94" customFormat="false" ht="12.75" hidden="false" customHeight="false" outlineLevel="0" collapsed="false">
      <c r="A94" s="306" t="n">
        <v>39234</v>
      </c>
      <c r="B94" s="0" t="n">
        <v>0.988</v>
      </c>
      <c r="C94" s="0" t="n">
        <v>0.988</v>
      </c>
      <c r="D94" s="0" t="n">
        <v>0.985</v>
      </c>
      <c r="E94" s="0" t="n">
        <v>0.985</v>
      </c>
      <c r="F94" s="0" t="n">
        <v>0.977</v>
      </c>
      <c r="G94" s="0" t="n">
        <v>0.735828000000002</v>
      </c>
      <c r="H94" s="0" t="n">
        <v>0.9875</v>
      </c>
      <c r="I94" s="0" t="n">
        <v>0.9875</v>
      </c>
      <c r="J94" s="0" t="n">
        <v>0.8181975</v>
      </c>
      <c r="K94" s="0" t="n">
        <v>0.985</v>
      </c>
      <c r="L94" s="0" t="n">
        <v>0.9875</v>
      </c>
      <c r="M94" s="0" t="n">
        <v>0.9875</v>
      </c>
      <c r="N94" s="0" t="n">
        <v>0.98</v>
      </c>
      <c r="O94" s="0" t="n">
        <v>0.967529637500001</v>
      </c>
      <c r="P94" s="0" t="n">
        <v>0.98</v>
      </c>
      <c r="Q94" s="0" t="n">
        <v>0.9875</v>
      </c>
      <c r="R94" s="0" t="n">
        <v>0.9875</v>
      </c>
      <c r="S94" s="0" t="n">
        <v>0.9875</v>
      </c>
      <c r="T94" s="0" t="n">
        <v>0.98</v>
      </c>
      <c r="U94" s="0" t="n">
        <v>0.98</v>
      </c>
      <c r="V94" s="0" t="n">
        <v>0.98</v>
      </c>
      <c r="W94" s="0" t="n">
        <v>0.98</v>
      </c>
      <c r="X94" s="0" t="n">
        <v>0.967529637500001</v>
      </c>
      <c r="Y94" s="0" t="n">
        <v>0.967529637500001</v>
      </c>
      <c r="Z94" s="0" t="n">
        <v>0.967529637500001</v>
      </c>
      <c r="AA94" s="0" t="n">
        <v>0.967529637500001</v>
      </c>
      <c r="AB94" s="0" t="n">
        <v>0.98</v>
      </c>
      <c r="AC94" s="0" t="n">
        <v>0.98</v>
      </c>
      <c r="AD94" s="0" t="n">
        <v>0.967529637500001</v>
      </c>
      <c r="AE94" s="0" t="n">
        <v>0.967529637500001</v>
      </c>
      <c r="AF94" s="0" t="n">
        <v>0.98</v>
      </c>
      <c r="AG94" s="0" t="n">
        <v>0.99</v>
      </c>
      <c r="AH94" s="0" t="n">
        <v>0.976249899999999</v>
      </c>
      <c r="AI94" s="0" t="n">
        <v>0.976249899999999</v>
      </c>
      <c r="AJ94" s="0" t="n">
        <v>0.98</v>
      </c>
      <c r="AK94" s="0" t="n">
        <v>1</v>
      </c>
      <c r="AL94" s="0" t="n">
        <v>0.985</v>
      </c>
      <c r="AM94" s="0" t="n">
        <v>0.985</v>
      </c>
      <c r="AS94" s="0" t="n">
        <v>0.977</v>
      </c>
      <c r="AT94" s="304" t="n">
        <v>0.9775</v>
      </c>
      <c r="AU94" s="0" t="n">
        <v>0.976249899999999</v>
      </c>
      <c r="AV94" s="0" t="n">
        <v>0.985</v>
      </c>
      <c r="AW94" s="0" t="n">
        <v>0.985</v>
      </c>
      <c r="AX94" s="0" t="n">
        <v>0.985</v>
      </c>
      <c r="AY94" s="0" t="n">
        <v>0.976249899999999</v>
      </c>
      <c r="AZ94" s="0" t="n">
        <v>0.976249899999999</v>
      </c>
      <c r="BA94" s="0" t="n">
        <v>0.985</v>
      </c>
      <c r="BB94" s="0" t="n">
        <v>0.64</v>
      </c>
      <c r="BC94" s="0" t="n">
        <f aca="false">BC93</f>
        <v>1</v>
      </c>
      <c r="BE94" s="0" t="n">
        <v>1.08922760000001</v>
      </c>
      <c r="BF94" s="0" t="n">
        <v>1.1068</v>
      </c>
      <c r="BG94" s="0" t="n">
        <v>1.0827</v>
      </c>
      <c r="BH94" s="0" t="n">
        <v>1.0137</v>
      </c>
      <c r="BI94" s="0" t="n">
        <v>1</v>
      </c>
      <c r="BJ94" s="0" t="n">
        <v>2.1642</v>
      </c>
      <c r="BK94" s="0" t="n">
        <v>2.27345633333333</v>
      </c>
      <c r="BL94" s="0" t="n">
        <v>1.08084999999999</v>
      </c>
      <c r="BM94" s="0" t="n">
        <v>1.2885</v>
      </c>
      <c r="BN94" s="0" t="n">
        <v>2.001</v>
      </c>
      <c r="BO94" s="0" t="n">
        <v>1.509005</v>
      </c>
      <c r="BP94" s="0" t="n">
        <v>1.509005</v>
      </c>
      <c r="BQ94" s="0" t="n">
        <v>1.258905</v>
      </c>
      <c r="BR94" s="0" t="n">
        <v>1.072055</v>
      </c>
      <c r="BS94" s="0" t="n">
        <v>1.421405</v>
      </c>
      <c r="BT94" s="309"/>
      <c r="BU94" s="0" t="n">
        <v>1.09691</v>
      </c>
      <c r="BV94" s="309"/>
      <c r="BW94" s="309"/>
      <c r="BX94" s="309"/>
      <c r="BY94" s="309"/>
      <c r="BZ94" s="309"/>
      <c r="CA94" s="309"/>
      <c r="CB94" s="309"/>
      <c r="CC94" s="0" t="n">
        <v>0.965</v>
      </c>
      <c r="CD94" s="0" t="n">
        <v>0.91</v>
      </c>
      <c r="CE94" s="0" t="n">
        <v>0.91</v>
      </c>
      <c r="CF94" s="0" t="n">
        <v>0.98</v>
      </c>
      <c r="CG94" s="0" t="n">
        <v>0.99895</v>
      </c>
      <c r="CH94" s="0" t="n">
        <v>0.34</v>
      </c>
      <c r="CI94" s="0" t="n">
        <v>0.47</v>
      </c>
      <c r="CJ94" s="0" t="n">
        <v>0.935</v>
      </c>
      <c r="CK94" s="0" t="n">
        <v>0.635</v>
      </c>
      <c r="CL94" s="0" t="n">
        <v>0.725</v>
      </c>
      <c r="CM94" s="0" t="n">
        <v>0.8825</v>
      </c>
      <c r="CN94" s="0" t="n">
        <v>0.915</v>
      </c>
      <c r="CO94" s="0" t="n">
        <v>0.88</v>
      </c>
      <c r="CP94" s="0" t="n">
        <v>0.9025</v>
      </c>
      <c r="CQ94" s="0" t="n">
        <v>0.915</v>
      </c>
      <c r="CR94" s="0" t="n">
        <v>0.89</v>
      </c>
      <c r="CV94" s="0" t="n">
        <v>0.9775</v>
      </c>
      <c r="DA94" s="309" t="n">
        <v>0.000285</v>
      </c>
      <c r="DB94" s="309" t="n">
        <v>0.0002</v>
      </c>
      <c r="DC94" s="309" t="n">
        <v>0</v>
      </c>
      <c r="DD94" s="309" t="n">
        <v>0.0001</v>
      </c>
      <c r="DE94" s="309" t="n">
        <v>0</v>
      </c>
      <c r="DF94" s="309" t="n">
        <v>0.0036</v>
      </c>
      <c r="DG94" s="309" t="n">
        <v>0.00047</v>
      </c>
      <c r="DH94" s="309" t="n">
        <v>0.0007</v>
      </c>
      <c r="DI94" s="309" t="n">
        <v>0</v>
      </c>
      <c r="DJ94" s="309" t="n">
        <v>0</v>
      </c>
      <c r="DK94" s="309" t="n">
        <v>0.0005</v>
      </c>
      <c r="DL94" s="309" t="n">
        <v>0.0005</v>
      </c>
      <c r="DM94" s="309" t="n">
        <v>0.0003</v>
      </c>
      <c r="DN94" s="309" t="n">
        <v>0.000275</v>
      </c>
      <c r="DO94" s="309" t="n">
        <v>0.000400000000000006</v>
      </c>
      <c r="DQ94" s="309" t="n">
        <v>6.5E-005</v>
      </c>
    </row>
    <row r="95" customFormat="false" ht="12.75" hidden="false" customHeight="false" outlineLevel="0" collapsed="false">
      <c r="A95" s="306" t="n">
        <v>39264</v>
      </c>
      <c r="B95" s="0" t="n">
        <v>0.988</v>
      </c>
      <c r="C95" s="0" t="n">
        <v>0.988</v>
      </c>
      <c r="D95" s="0" t="n">
        <v>0.985</v>
      </c>
      <c r="E95" s="0" t="n">
        <v>0.985</v>
      </c>
      <c r="F95" s="0" t="n">
        <v>0.977</v>
      </c>
      <c r="G95" s="0" t="n">
        <v>0.888798000000002</v>
      </c>
      <c r="H95" s="0" t="n">
        <v>0.9875</v>
      </c>
      <c r="I95" s="0" t="n">
        <v>0.9875</v>
      </c>
      <c r="J95" s="0" t="n">
        <v>0.8439675</v>
      </c>
      <c r="K95" s="0" t="n">
        <v>0.985</v>
      </c>
      <c r="L95" s="0" t="n">
        <v>0.9875</v>
      </c>
      <c r="M95" s="0" t="n">
        <v>0.9875</v>
      </c>
      <c r="N95" s="0" t="n">
        <v>0.98</v>
      </c>
      <c r="O95" s="0" t="n">
        <v>0.973139475000001</v>
      </c>
      <c r="P95" s="0" t="n">
        <v>0.98</v>
      </c>
      <c r="Q95" s="0" t="n">
        <v>0.9875</v>
      </c>
      <c r="R95" s="0" t="n">
        <v>0.9875</v>
      </c>
      <c r="S95" s="0" t="n">
        <v>0.9875</v>
      </c>
      <c r="T95" s="0" t="n">
        <v>0.98</v>
      </c>
      <c r="U95" s="0" t="n">
        <v>0.98</v>
      </c>
      <c r="V95" s="0" t="n">
        <v>0.98</v>
      </c>
      <c r="W95" s="0" t="n">
        <v>0.98</v>
      </c>
      <c r="X95" s="0" t="n">
        <v>0.973139475000001</v>
      </c>
      <c r="Y95" s="0" t="n">
        <v>0.973139475000001</v>
      </c>
      <c r="Z95" s="0" t="n">
        <v>0.973139475000001</v>
      </c>
      <c r="AA95" s="0" t="n">
        <v>0.973139475000001</v>
      </c>
      <c r="AB95" s="0" t="n">
        <v>0.98</v>
      </c>
      <c r="AC95" s="0" t="n">
        <v>0.98</v>
      </c>
      <c r="AD95" s="0" t="n">
        <v>0.973139475000001</v>
      </c>
      <c r="AE95" s="0" t="n">
        <v>0.973139475000001</v>
      </c>
      <c r="AF95" s="0" t="n">
        <v>0.98</v>
      </c>
      <c r="AG95" s="0" t="n">
        <v>0.99</v>
      </c>
      <c r="AH95" s="0" t="n">
        <v>0.976307749999999</v>
      </c>
      <c r="AI95" s="0" t="n">
        <v>0.976307749999999</v>
      </c>
      <c r="AJ95" s="0" t="n">
        <v>0.98</v>
      </c>
      <c r="AK95" s="0" t="n">
        <v>1</v>
      </c>
      <c r="AL95" s="0" t="n">
        <v>0.985</v>
      </c>
      <c r="AM95" s="0" t="n">
        <v>0.985</v>
      </c>
      <c r="AS95" s="0" t="n">
        <v>0.977</v>
      </c>
      <c r="AT95" s="304" t="n">
        <v>0.9775</v>
      </c>
      <c r="AU95" s="0" t="n">
        <v>0.976307749999999</v>
      </c>
      <c r="AV95" s="0" t="n">
        <v>0.985</v>
      </c>
      <c r="AW95" s="0" t="n">
        <v>0.985</v>
      </c>
      <c r="AX95" s="0" t="n">
        <v>0.985</v>
      </c>
      <c r="AY95" s="0" t="n">
        <v>0.976307749999999</v>
      </c>
      <c r="AZ95" s="0" t="n">
        <v>0.976307749999999</v>
      </c>
      <c r="BA95" s="0" t="n">
        <v>0.985</v>
      </c>
      <c r="BB95" s="0" t="n">
        <v>0.64</v>
      </c>
      <c r="BC95" s="0" t="n">
        <f aca="false">BC94</f>
        <v>1</v>
      </c>
      <c r="BE95" s="0" t="n">
        <v>1.08951260000001</v>
      </c>
      <c r="BF95" s="0" t="n">
        <v>1.107</v>
      </c>
      <c r="BG95" s="0" t="n">
        <v>1.0827</v>
      </c>
      <c r="BH95" s="0" t="n">
        <v>1.0138</v>
      </c>
      <c r="BI95" s="0" t="n">
        <v>1</v>
      </c>
      <c r="BJ95" s="0" t="n">
        <v>2.1678</v>
      </c>
      <c r="BK95" s="0" t="n">
        <v>2.27392633333333</v>
      </c>
      <c r="BL95" s="0" t="n">
        <v>1.08154999999999</v>
      </c>
      <c r="BM95" s="0" t="n">
        <v>1.2885</v>
      </c>
      <c r="BN95" s="0" t="n">
        <v>2.001</v>
      </c>
      <c r="BO95" s="0" t="n">
        <v>1.509505</v>
      </c>
      <c r="BP95" s="0" t="n">
        <v>1.509505</v>
      </c>
      <c r="BQ95" s="0" t="n">
        <v>1.259205</v>
      </c>
      <c r="BR95" s="0" t="n">
        <v>1.07233</v>
      </c>
      <c r="BS95" s="0" t="n">
        <v>1.421805</v>
      </c>
      <c r="BT95" s="309"/>
      <c r="BU95" s="0" t="n">
        <v>1.096975</v>
      </c>
      <c r="BV95" s="309"/>
      <c r="BW95" s="309"/>
      <c r="BX95" s="309"/>
      <c r="BY95" s="309"/>
      <c r="BZ95" s="309"/>
      <c r="CA95" s="309"/>
      <c r="CB95" s="309"/>
      <c r="CC95" s="0" t="n">
        <v>0.975</v>
      </c>
      <c r="CD95" s="0" t="n">
        <v>0.91</v>
      </c>
      <c r="CE95" s="0" t="n">
        <v>0.91</v>
      </c>
      <c r="CF95" s="0" t="n">
        <v>0.97</v>
      </c>
      <c r="CG95" s="0" t="n">
        <v>0.99895</v>
      </c>
      <c r="CH95" s="0" t="n">
        <v>0.41</v>
      </c>
      <c r="CI95" s="0" t="n">
        <v>0.47</v>
      </c>
      <c r="CJ95" s="0" t="n">
        <v>0.935</v>
      </c>
      <c r="CK95" s="0" t="n">
        <v>0.655</v>
      </c>
      <c r="CL95" s="0" t="n">
        <v>0.725</v>
      </c>
      <c r="CM95" s="0" t="n">
        <v>0.8775</v>
      </c>
      <c r="CN95" s="0" t="n">
        <v>0.91</v>
      </c>
      <c r="CO95" s="0" t="n">
        <v>0.89</v>
      </c>
      <c r="CP95" s="0" t="n">
        <v>0.9075</v>
      </c>
      <c r="CQ95" s="0" t="n">
        <v>0.915</v>
      </c>
      <c r="CR95" s="0" t="n">
        <v>0.89</v>
      </c>
      <c r="CV95" s="0" t="n">
        <v>0.9775</v>
      </c>
      <c r="DA95" s="309" t="n">
        <v>0.000285</v>
      </c>
      <c r="DB95" s="309" t="n">
        <v>0.0002</v>
      </c>
      <c r="DC95" s="309" t="n">
        <v>0</v>
      </c>
      <c r="DD95" s="309" t="n">
        <v>0.0001</v>
      </c>
      <c r="DE95" s="309" t="n">
        <v>0</v>
      </c>
      <c r="DF95" s="309" t="n">
        <v>0.0036</v>
      </c>
      <c r="DG95" s="309" t="n">
        <v>0.00047</v>
      </c>
      <c r="DH95" s="309" t="n">
        <v>0.0007</v>
      </c>
      <c r="DI95" s="309" t="n">
        <v>0</v>
      </c>
      <c r="DJ95" s="309" t="n">
        <v>0</v>
      </c>
      <c r="DK95" s="309" t="n">
        <v>0.0005</v>
      </c>
      <c r="DL95" s="309" t="n">
        <v>0.0005</v>
      </c>
      <c r="DM95" s="309" t="n">
        <v>0.0003</v>
      </c>
      <c r="DN95" s="309" t="n">
        <v>0.000275</v>
      </c>
      <c r="DO95" s="309" t="n">
        <v>0.000400000000000006</v>
      </c>
      <c r="DQ95" s="309" t="n">
        <v>6.5E-005</v>
      </c>
    </row>
    <row r="96" customFormat="false" ht="12.75" hidden="false" customHeight="false" outlineLevel="0" collapsed="false">
      <c r="A96" s="306" t="n">
        <v>39295</v>
      </c>
      <c r="B96" s="0" t="n">
        <v>0.988</v>
      </c>
      <c r="C96" s="0" t="n">
        <v>0.988</v>
      </c>
      <c r="D96" s="0" t="n">
        <v>0.985</v>
      </c>
      <c r="E96" s="0" t="n">
        <v>0.985</v>
      </c>
      <c r="F96" s="0" t="n">
        <v>0.977</v>
      </c>
      <c r="G96" s="0" t="n">
        <v>0.933702000000002</v>
      </c>
      <c r="H96" s="0" t="n">
        <v>0.9875</v>
      </c>
      <c r="I96" s="0" t="n">
        <v>0.9875</v>
      </c>
      <c r="J96" s="0" t="n">
        <v>0.9599325</v>
      </c>
      <c r="K96" s="0" t="n">
        <v>0.985</v>
      </c>
      <c r="L96" s="0" t="n">
        <v>0.9875</v>
      </c>
      <c r="M96" s="0" t="n">
        <v>0.9875</v>
      </c>
      <c r="N96" s="0" t="n">
        <v>0.98</v>
      </c>
      <c r="O96" s="0" t="n">
        <v>0.9875</v>
      </c>
      <c r="P96" s="0" t="n">
        <v>0.98</v>
      </c>
      <c r="Q96" s="0" t="n">
        <v>0.9875</v>
      </c>
      <c r="R96" s="0" t="n">
        <v>0.9875</v>
      </c>
      <c r="S96" s="0" t="n">
        <v>0.9875</v>
      </c>
      <c r="T96" s="0" t="n">
        <v>0.98</v>
      </c>
      <c r="U96" s="0" t="n">
        <v>0.98</v>
      </c>
      <c r="V96" s="0" t="n">
        <v>0.98</v>
      </c>
      <c r="W96" s="0" t="n">
        <v>0.98</v>
      </c>
      <c r="X96" s="0" t="n">
        <v>0.9875</v>
      </c>
      <c r="Y96" s="0" t="n">
        <v>0.9875</v>
      </c>
      <c r="Z96" s="0" t="n">
        <v>0.9875</v>
      </c>
      <c r="AA96" s="0" t="n">
        <v>0.9875</v>
      </c>
      <c r="AB96" s="0" t="n">
        <v>0.98</v>
      </c>
      <c r="AC96" s="0" t="n">
        <v>0.98</v>
      </c>
      <c r="AD96" s="0" t="n">
        <v>0.9875</v>
      </c>
      <c r="AE96" s="0" t="n">
        <v>0.9875</v>
      </c>
      <c r="AF96" s="0" t="n">
        <v>0.98</v>
      </c>
      <c r="AG96" s="0" t="n">
        <v>0.99</v>
      </c>
      <c r="AH96" s="0" t="n">
        <v>0.976365599999999</v>
      </c>
      <c r="AI96" s="0" t="n">
        <v>0.976365599999999</v>
      </c>
      <c r="AJ96" s="0" t="n">
        <v>0.98</v>
      </c>
      <c r="AK96" s="0" t="n">
        <v>1</v>
      </c>
      <c r="AL96" s="0" t="n">
        <v>0.985</v>
      </c>
      <c r="AM96" s="0" t="n">
        <v>0.985</v>
      </c>
      <c r="AS96" s="0" t="n">
        <v>0.977</v>
      </c>
      <c r="AT96" s="304" t="n">
        <v>0.9775</v>
      </c>
      <c r="AU96" s="0" t="n">
        <v>0.976365599999999</v>
      </c>
      <c r="AV96" s="0" t="n">
        <v>0.985</v>
      </c>
      <c r="AW96" s="0" t="n">
        <v>0.985</v>
      </c>
      <c r="AX96" s="0" t="n">
        <v>0.985</v>
      </c>
      <c r="AY96" s="0" t="n">
        <v>0.976365599999999</v>
      </c>
      <c r="AZ96" s="0" t="n">
        <v>0.976365599999999</v>
      </c>
      <c r="BA96" s="0" t="n">
        <v>0.985</v>
      </c>
      <c r="BB96" s="0" t="n">
        <v>0.64</v>
      </c>
      <c r="BC96" s="0" t="n">
        <f aca="false">BC95</f>
        <v>1</v>
      </c>
      <c r="BE96" s="0" t="n">
        <v>1.08979760000001</v>
      </c>
      <c r="BF96" s="0" t="n">
        <v>1.1072</v>
      </c>
      <c r="BG96" s="0" t="n">
        <v>1.0827</v>
      </c>
      <c r="BH96" s="0" t="n">
        <v>1.0139</v>
      </c>
      <c r="BI96" s="0" t="n">
        <v>1</v>
      </c>
      <c r="BJ96" s="0" t="n">
        <v>2.1714</v>
      </c>
      <c r="BK96" s="0" t="n">
        <v>2.27439633333333</v>
      </c>
      <c r="BL96" s="0" t="n">
        <v>1.08224999999999</v>
      </c>
      <c r="BM96" s="0" t="n">
        <v>1.2885</v>
      </c>
      <c r="BN96" s="0" t="n">
        <v>2.001</v>
      </c>
      <c r="BO96" s="0" t="n">
        <v>1.510005</v>
      </c>
      <c r="BP96" s="0" t="n">
        <v>1.510005</v>
      </c>
      <c r="BQ96" s="0" t="n">
        <v>1.259505</v>
      </c>
      <c r="BR96" s="0" t="n">
        <v>1.072605</v>
      </c>
      <c r="BS96" s="0" t="n">
        <v>1.422205</v>
      </c>
      <c r="BT96" s="309"/>
      <c r="BU96" s="0" t="n">
        <v>1.09704</v>
      </c>
      <c r="BV96" s="309"/>
      <c r="BW96" s="309"/>
      <c r="BX96" s="309"/>
      <c r="BY96" s="309"/>
      <c r="BZ96" s="309"/>
      <c r="CA96" s="309"/>
      <c r="CB96" s="309"/>
      <c r="CC96" s="0" t="n">
        <v>0.975</v>
      </c>
      <c r="CD96" s="0" t="n">
        <v>0.91</v>
      </c>
      <c r="CE96" s="0" t="n">
        <v>0.91</v>
      </c>
      <c r="CF96" s="0" t="n">
        <v>0.97</v>
      </c>
      <c r="CG96" s="0" t="n">
        <v>0.99895</v>
      </c>
      <c r="CH96" s="0" t="n">
        <v>0.43</v>
      </c>
      <c r="CI96" s="0" t="n">
        <v>0.52</v>
      </c>
      <c r="CJ96" s="0" t="n">
        <v>0.925</v>
      </c>
      <c r="CK96" s="0" t="n">
        <v>0.745</v>
      </c>
      <c r="CL96" s="0" t="n">
        <v>0.725</v>
      </c>
      <c r="CM96" s="0" t="n">
        <v>0.89</v>
      </c>
      <c r="CN96" s="0" t="n">
        <v>0.9225</v>
      </c>
      <c r="CO96" s="0" t="n">
        <v>0.915</v>
      </c>
      <c r="CP96" s="0" t="n">
        <v>0.9275</v>
      </c>
      <c r="CQ96" s="0" t="n">
        <v>0.915</v>
      </c>
      <c r="CR96" s="0" t="n">
        <v>0.89</v>
      </c>
      <c r="CV96" s="0" t="n">
        <v>0.9775</v>
      </c>
      <c r="DA96" s="309" t="n">
        <v>0.000285</v>
      </c>
      <c r="DB96" s="309" t="n">
        <v>0.0002</v>
      </c>
      <c r="DC96" s="309" t="n">
        <v>0</v>
      </c>
      <c r="DD96" s="309" t="n">
        <v>0.0001</v>
      </c>
      <c r="DE96" s="309" t="n">
        <v>0</v>
      </c>
      <c r="DF96" s="309" t="n">
        <v>0.0036</v>
      </c>
      <c r="DG96" s="309" t="n">
        <v>0.00047</v>
      </c>
      <c r="DH96" s="309" t="n">
        <v>0.0007</v>
      </c>
      <c r="DI96" s="309" t="n">
        <v>0</v>
      </c>
      <c r="DJ96" s="309" t="n">
        <v>0</v>
      </c>
      <c r="DK96" s="309" t="n">
        <v>0.0005</v>
      </c>
      <c r="DL96" s="309" t="n">
        <v>0.0005</v>
      </c>
      <c r="DM96" s="309" t="n">
        <v>0.0003</v>
      </c>
      <c r="DN96" s="309" t="n">
        <v>0.000275</v>
      </c>
      <c r="DO96" s="309" t="n">
        <v>0.000400000000000006</v>
      </c>
      <c r="DQ96" s="309" t="n">
        <v>6.5E-005</v>
      </c>
    </row>
    <row r="97" customFormat="false" ht="12.75" hidden="false" customHeight="false" outlineLevel="0" collapsed="false">
      <c r="A97" s="306" t="n">
        <v>39326</v>
      </c>
      <c r="B97" s="0" t="n">
        <v>0.988</v>
      </c>
      <c r="C97" s="0" t="n">
        <v>0.988</v>
      </c>
      <c r="D97" s="0" t="n">
        <v>0.985</v>
      </c>
      <c r="E97" s="0" t="n">
        <v>0.985</v>
      </c>
      <c r="F97" s="0" t="n">
        <v>0.977</v>
      </c>
      <c r="G97" s="0" t="n">
        <v>0.9875</v>
      </c>
      <c r="H97" s="0" t="n">
        <v>0.9875</v>
      </c>
      <c r="I97" s="0" t="n">
        <v>0.9875</v>
      </c>
      <c r="J97" s="0" t="n">
        <v>0.7795425</v>
      </c>
      <c r="K97" s="0" t="n">
        <v>0.985</v>
      </c>
      <c r="L97" s="0" t="n">
        <v>0.9875</v>
      </c>
      <c r="M97" s="0" t="n">
        <v>0.9875</v>
      </c>
      <c r="N97" s="0" t="n">
        <v>0.98</v>
      </c>
      <c r="O97" s="0" t="n">
        <v>0.987049600000002</v>
      </c>
      <c r="P97" s="0" t="n">
        <v>0.98</v>
      </c>
      <c r="Q97" s="0" t="n">
        <v>0.9875</v>
      </c>
      <c r="R97" s="0" t="n">
        <v>0.9875</v>
      </c>
      <c r="S97" s="0" t="n">
        <v>0.9875</v>
      </c>
      <c r="T97" s="0" t="n">
        <v>0.98</v>
      </c>
      <c r="U97" s="0" t="n">
        <v>0.98</v>
      </c>
      <c r="V97" s="0" t="n">
        <v>0.98</v>
      </c>
      <c r="W97" s="0" t="n">
        <v>0.98</v>
      </c>
      <c r="X97" s="0" t="n">
        <v>0.987049600000002</v>
      </c>
      <c r="Y97" s="0" t="n">
        <v>0.987049600000002</v>
      </c>
      <c r="Z97" s="0" t="n">
        <v>0.987049600000002</v>
      </c>
      <c r="AA97" s="0" t="n">
        <v>0.987049600000002</v>
      </c>
      <c r="AB97" s="0" t="n">
        <v>0.98</v>
      </c>
      <c r="AC97" s="0" t="n">
        <v>0.98</v>
      </c>
      <c r="AD97" s="0" t="n">
        <v>0.987049600000002</v>
      </c>
      <c r="AE97" s="0" t="n">
        <v>0.987049600000002</v>
      </c>
      <c r="AF97" s="0" t="n">
        <v>0.98</v>
      </c>
      <c r="AG97" s="0" t="n">
        <v>0.99</v>
      </c>
      <c r="AH97" s="0" t="n">
        <v>0.976423449999999</v>
      </c>
      <c r="AI97" s="0" t="n">
        <v>0.976423449999999</v>
      </c>
      <c r="AJ97" s="0" t="n">
        <v>0.98</v>
      </c>
      <c r="AK97" s="0" t="n">
        <v>1</v>
      </c>
      <c r="AL97" s="0" t="n">
        <v>0.985</v>
      </c>
      <c r="AM97" s="0" t="n">
        <v>0.985</v>
      </c>
      <c r="AS97" s="0" t="n">
        <v>0.977</v>
      </c>
      <c r="AT97" s="304" t="n">
        <v>0.9775</v>
      </c>
      <c r="AU97" s="0" t="n">
        <v>0.976423449999999</v>
      </c>
      <c r="AV97" s="0" t="n">
        <v>0.985</v>
      </c>
      <c r="AW97" s="0" t="n">
        <v>0.985</v>
      </c>
      <c r="AX97" s="0" t="n">
        <v>0.985</v>
      </c>
      <c r="AY97" s="0" t="n">
        <v>0.976423449999999</v>
      </c>
      <c r="AZ97" s="0" t="n">
        <v>0.976423449999999</v>
      </c>
      <c r="BA97" s="0" t="n">
        <v>0.985</v>
      </c>
      <c r="BB97" s="0" t="n">
        <v>0.64</v>
      </c>
      <c r="BC97" s="0" t="n">
        <f aca="false">BC96</f>
        <v>1</v>
      </c>
      <c r="BE97" s="0" t="n">
        <v>1.09008260000001</v>
      </c>
      <c r="BF97" s="0" t="n">
        <v>1.1074</v>
      </c>
      <c r="BG97" s="0" t="n">
        <v>1.0827</v>
      </c>
      <c r="BH97" s="0" t="n">
        <v>1.014</v>
      </c>
      <c r="BI97" s="0" t="n">
        <v>1</v>
      </c>
      <c r="BJ97" s="0" t="n">
        <v>2.175</v>
      </c>
      <c r="BK97" s="0" t="n">
        <v>2.27486633333333</v>
      </c>
      <c r="BL97" s="0" t="n">
        <v>1.08294999999999</v>
      </c>
      <c r="BM97" s="0" t="n">
        <v>1.2885</v>
      </c>
      <c r="BN97" s="0" t="n">
        <v>2.001</v>
      </c>
      <c r="BO97" s="0" t="n">
        <v>1.510505</v>
      </c>
      <c r="BP97" s="0" t="n">
        <v>1.510505</v>
      </c>
      <c r="BQ97" s="0" t="n">
        <v>1.259805</v>
      </c>
      <c r="BR97" s="0" t="n">
        <v>1.07288</v>
      </c>
      <c r="BS97" s="0" t="n">
        <v>1.422605</v>
      </c>
      <c r="BT97" s="309"/>
      <c r="BU97" s="0" t="n">
        <v>1.097105</v>
      </c>
      <c r="BV97" s="309"/>
      <c r="BW97" s="309"/>
      <c r="BX97" s="309"/>
      <c r="BY97" s="309"/>
      <c r="BZ97" s="309"/>
      <c r="CA97" s="309"/>
      <c r="CB97" s="309"/>
      <c r="CC97" s="0" t="n">
        <v>0.975</v>
      </c>
      <c r="CD97" s="0" t="n">
        <v>0.91</v>
      </c>
      <c r="CE97" s="0" t="n">
        <v>0.91</v>
      </c>
      <c r="CF97" s="0" t="n">
        <v>0.95</v>
      </c>
      <c r="CG97" s="0" t="n">
        <v>0.99895</v>
      </c>
      <c r="CH97" s="0" t="n">
        <v>0.46</v>
      </c>
      <c r="CI97" s="0" t="n">
        <v>0.55</v>
      </c>
      <c r="CJ97" s="0" t="n">
        <v>0.925</v>
      </c>
      <c r="CK97" s="0" t="n">
        <v>0.605</v>
      </c>
      <c r="CL97" s="0" t="n">
        <v>0.575</v>
      </c>
      <c r="CM97" s="0" t="n">
        <v>0.945</v>
      </c>
      <c r="CN97" s="0" t="n">
        <v>0.9775</v>
      </c>
      <c r="CO97" s="0" t="n">
        <v>0.945</v>
      </c>
      <c r="CP97" s="0" t="n">
        <v>0.92</v>
      </c>
      <c r="CQ97" s="0" t="n">
        <v>0.915</v>
      </c>
      <c r="CR97" s="0" t="n">
        <v>0.89</v>
      </c>
      <c r="CV97" s="0" t="n">
        <v>0.9775</v>
      </c>
      <c r="DA97" s="309" t="n">
        <v>0.000285</v>
      </c>
      <c r="DB97" s="309" t="n">
        <v>0.0002</v>
      </c>
      <c r="DC97" s="309" t="n">
        <v>0</v>
      </c>
      <c r="DD97" s="309" t="n">
        <v>0.0001</v>
      </c>
      <c r="DE97" s="309" t="n">
        <v>0</v>
      </c>
      <c r="DF97" s="309" t="n">
        <v>0.0036</v>
      </c>
      <c r="DG97" s="309" t="n">
        <v>0.00047</v>
      </c>
      <c r="DH97" s="309" t="n">
        <v>0.0007</v>
      </c>
      <c r="DI97" s="309" t="n">
        <v>0</v>
      </c>
      <c r="DJ97" s="309" t="n">
        <v>0</v>
      </c>
      <c r="DK97" s="309" t="n">
        <v>0.0005</v>
      </c>
      <c r="DL97" s="309" t="n">
        <v>0.0005</v>
      </c>
      <c r="DM97" s="309" t="n">
        <v>0.0003</v>
      </c>
      <c r="DN97" s="309" t="n">
        <v>0.000275</v>
      </c>
      <c r="DO97" s="309" t="n">
        <v>0.000400000000000006</v>
      </c>
      <c r="DQ97" s="309" t="n">
        <v>6.5E-005</v>
      </c>
    </row>
    <row r="98" customFormat="false" ht="12.75" hidden="false" customHeight="false" outlineLevel="0" collapsed="false">
      <c r="A98" s="306" t="n">
        <v>39356</v>
      </c>
      <c r="B98" s="0" t="n">
        <v>0.988</v>
      </c>
      <c r="C98" s="0" t="n">
        <v>0.988</v>
      </c>
      <c r="D98" s="0" t="n">
        <v>0.985</v>
      </c>
      <c r="E98" s="0" t="n">
        <v>0.985</v>
      </c>
      <c r="F98" s="0" t="n">
        <v>0.977</v>
      </c>
      <c r="G98" s="0" t="n">
        <v>0.9875</v>
      </c>
      <c r="H98" s="0" t="n">
        <v>0.9875</v>
      </c>
      <c r="I98" s="0" t="n">
        <v>0.9875</v>
      </c>
      <c r="J98" s="0" t="n">
        <v>0.7666575</v>
      </c>
      <c r="K98" s="0" t="n">
        <v>0.985</v>
      </c>
      <c r="L98" s="0" t="n">
        <v>0.9875</v>
      </c>
      <c r="M98" s="0" t="n">
        <v>0.9875</v>
      </c>
      <c r="N98" s="0" t="n">
        <v>0.98</v>
      </c>
      <c r="O98" s="0" t="n">
        <v>0.968522387500001</v>
      </c>
      <c r="P98" s="0" t="n">
        <v>0.98</v>
      </c>
      <c r="Q98" s="0" t="n">
        <v>0.9875</v>
      </c>
      <c r="R98" s="0" t="n">
        <v>0.9875</v>
      </c>
      <c r="S98" s="0" t="n">
        <v>0.9875</v>
      </c>
      <c r="T98" s="0" t="n">
        <v>0.98</v>
      </c>
      <c r="U98" s="0" t="n">
        <v>0.98</v>
      </c>
      <c r="V98" s="0" t="n">
        <v>0.98</v>
      </c>
      <c r="W98" s="0" t="n">
        <v>0.98</v>
      </c>
      <c r="X98" s="0" t="n">
        <v>0.968522387500001</v>
      </c>
      <c r="Y98" s="0" t="n">
        <v>0.968522387500001</v>
      </c>
      <c r="Z98" s="0" t="n">
        <v>0.968522387500001</v>
      </c>
      <c r="AA98" s="0" t="n">
        <v>0.968522387500001</v>
      </c>
      <c r="AB98" s="0" t="n">
        <v>0.98</v>
      </c>
      <c r="AC98" s="0" t="n">
        <v>0.98</v>
      </c>
      <c r="AD98" s="0" t="n">
        <v>0.968522387500001</v>
      </c>
      <c r="AE98" s="0" t="n">
        <v>0.968522387500001</v>
      </c>
      <c r="AF98" s="0" t="n">
        <v>0.98</v>
      </c>
      <c r="AG98" s="0" t="n">
        <v>0.99</v>
      </c>
      <c r="AH98" s="0" t="n">
        <v>0.976481299999999</v>
      </c>
      <c r="AI98" s="0" t="n">
        <v>0.976481299999999</v>
      </c>
      <c r="AJ98" s="0" t="n">
        <v>0.98</v>
      </c>
      <c r="AK98" s="0" t="n">
        <v>1</v>
      </c>
      <c r="AL98" s="0" t="n">
        <v>0.985</v>
      </c>
      <c r="AM98" s="0" t="n">
        <v>0.985</v>
      </c>
      <c r="AS98" s="0" t="n">
        <v>0.977</v>
      </c>
      <c r="AT98" s="304" t="n">
        <v>0.9775</v>
      </c>
      <c r="AU98" s="0" t="n">
        <v>0.976481299999999</v>
      </c>
      <c r="AV98" s="0" t="n">
        <v>0.985</v>
      </c>
      <c r="AW98" s="0" t="n">
        <v>0.985</v>
      </c>
      <c r="AX98" s="0" t="n">
        <v>0.985</v>
      </c>
      <c r="AY98" s="0" t="n">
        <v>0.976481299999999</v>
      </c>
      <c r="AZ98" s="0" t="n">
        <v>0.976481299999999</v>
      </c>
      <c r="BA98" s="0" t="n">
        <v>0.985</v>
      </c>
      <c r="BB98" s="0" t="n">
        <v>0.64</v>
      </c>
      <c r="BC98" s="0" t="n">
        <f aca="false">BC97</f>
        <v>1</v>
      </c>
      <c r="BE98" s="0" t="n">
        <v>1.09036760000001</v>
      </c>
      <c r="BF98" s="0" t="n">
        <v>1.1076</v>
      </c>
      <c r="BG98" s="0" t="n">
        <v>1.0827</v>
      </c>
      <c r="BH98" s="0" t="n">
        <v>1.0141</v>
      </c>
      <c r="BI98" s="0" t="n">
        <v>1</v>
      </c>
      <c r="BJ98" s="0" t="n">
        <v>2.1786</v>
      </c>
      <c r="BK98" s="0" t="n">
        <v>2.27533633333333</v>
      </c>
      <c r="BL98" s="0" t="n">
        <v>1.08364999999999</v>
      </c>
      <c r="BM98" s="0" t="n">
        <v>1.2885</v>
      </c>
      <c r="BN98" s="0" t="n">
        <v>2.001</v>
      </c>
      <c r="BO98" s="0" t="n">
        <v>1.511005</v>
      </c>
      <c r="BP98" s="0" t="n">
        <v>1.511005</v>
      </c>
      <c r="BQ98" s="0" t="n">
        <v>1.260105</v>
      </c>
      <c r="BR98" s="0" t="n">
        <v>1.073155</v>
      </c>
      <c r="BS98" s="0" t="n">
        <v>1.423005</v>
      </c>
      <c r="BT98" s="309"/>
      <c r="BU98" s="0" t="n">
        <v>1.09717</v>
      </c>
      <c r="BV98" s="309"/>
      <c r="BW98" s="309"/>
      <c r="BX98" s="309"/>
      <c r="BY98" s="309"/>
      <c r="BZ98" s="309"/>
      <c r="CA98" s="309"/>
      <c r="CB98" s="309"/>
      <c r="CC98" s="0" t="n">
        <v>0.955</v>
      </c>
      <c r="CD98" s="0" t="n">
        <v>0.9</v>
      </c>
      <c r="CE98" s="0" t="n">
        <v>0.91</v>
      </c>
      <c r="CF98" s="0" t="n">
        <v>0.94</v>
      </c>
      <c r="CG98" s="0" t="n">
        <v>0.99895</v>
      </c>
      <c r="CH98" s="0" t="n">
        <v>0.46</v>
      </c>
      <c r="CI98" s="0" t="n">
        <v>0.45</v>
      </c>
      <c r="CJ98" s="0" t="n">
        <v>0.925</v>
      </c>
      <c r="CK98" s="0" t="n">
        <v>0.595</v>
      </c>
      <c r="CL98" s="0" t="n">
        <v>0.505</v>
      </c>
      <c r="CM98" s="0" t="n">
        <v>0.805</v>
      </c>
      <c r="CN98" s="0" t="n">
        <v>0.8375</v>
      </c>
      <c r="CO98" s="0" t="n">
        <v>0.875</v>
      </c>
      <c r="CP98" s="0" t="n">
        <v>0.9025</v>
      </c>
      <c r="CQ98" s="0" t="n">
        <v>0.82</v>
      </c>
      <c r="CR98" s="0" t="n">
        <v>0.89</v>
      </c>
      <c r="CV98" s="0" t="n">
        <v>0.9775</v>
      </c>
      <c r="DA98" s="309" t="n">
        <v>0.000285</v>
      </c>
      <c r="DB98" s="309" t="n">
        <v>0.0002</v>
      </c>
      <c r="DC98" s="309" t="n">
        <v>0</v>
      </c>
      <c r="DD98" s="309" t="n">
        <v>0.0001</v>
      </c>
      <c r="DE98" s="309" t="n">
        <v>0</v>
      </c>
      <c r="DF98" s="309" t="n">
        <v>0.0036</v>
      </c>
      <c r="DG98" s="309" t="n">
        <v>0.00047</v>
      </c>
      <c r="DH98" s="309" t="n">
        <v>0.0007</v>
      </c>
      <c r="DI98" s="309" t="n">
        <v>0</v>
      </c>
      <c r="DJ98" s="309" t="n">
        <v>0</v>
      </c>
      <c r="DK98" s="309" t="n">
        <v>0.0005</v>
      </c>
      <c r="DL98" s="309" t="n">
        <v>0.0005</v>
      </c>
      <c r="DM98" s="309" t="n">
        <v>0.0003</v>
      </c>
      <c r="DN98" s="309" t="n">
        <v>0.000275</v>
      </c>
      <c r="DO98" s="309" t="n">
        <v>0.000400000000000006</v>
      </c>
      <c r="DQ98" s="309" t="n">
        <v>6.5E-005</v>
      </c>
    </row>
    <row r="99" customFormat="false" ht="12.75" hidden="false" customHeight="false" outlineLevel="0" collapsed="false">
      <c r="A99" s="306" t="n">
        <v>39387</v>
      </c>
      <c r="B99" s="0" t="n">
        <v>0.988</v>
      </c>
      <c r="C99" s="0" t="n">
        <v>0.988</v>
      </c>
      <c r="D99" s="0" t="n">
        <v>0.97443</v>
      </c>
      <c r="E99" s="0" t="n">
        <v>0.97443</v>
      </c>
      <c r="F99" s="0" t="n">
        <v>0.977</v>
      </c>
      <c r="G99" s="0" t="n">
        <v>0.9875</v>
      </c>
      <c r="H99" s="0" t="n">
        <v>0.9875</v>
      </c>
      <c r="I99" s="0" t="n">
        <v>0.981336749999995</v>
      </c>
      <c r="J99" s="0" t="n">
        <v>0.7151175</v>
      </c>
      <c r="K99" s="0" t="n">
        <v>0.970485</v>
      </c>
      <c r="L99" s="0" t="n">
        <v>0.9875</v>
      </c>
      <c r="M99" s="0" t="n">
        <v>0.9875</v>
      </c>
      <c r="N99" s="0" t="n">
        <v>0.98</v>
      </c>
      <c r="O99" s="0" t="n">
        <v>0.968770575000001</v>
      </c>
      <c r="P99" s="0" t="n">
        <v>0.98</v>
      </c>
      <c r="Q99" s="0" t="n">
        <v>0.9875</v>
      </c>
      <c r="R99" s="0" t="n">
        <v>0.9875</v>
      </c>
      <c r="S99" s="0" t="n">
        <v>0.9875</v>
      </c>
      <c r="T99" s="0" t="n">
        <v>0.98</v>
      </c>
      <c r="U99" s="0" t="n">
        <v>0.98</v>
      </c>
      <c r="V99" s="0" t="n">
        <v>0.98</v>
      </c>
      <c r="W99" s="0" t="n">
        <v>0.98</v>
      </c>
      <c r="X99" s="0" t="n">
        <v>0.968770575000001</v>
      </c>
      <c r="Y99" s="0" t="n">
        <v>0.968770575000001</v>
      </c>
      <c r="Z99" s="0" t="n">
        <v>0.968770575000001</v>
      </c>
      <c r="AA99" s="0" t="n">
        <v>0.968770575000001</v>
      </c>
      <c r="AB99" s="0" t="n">
        <v>0.98</v>
      </c>
      <c r="AC99" s="0" t="n">
        <v>0.98</v>
      </c>
      <c r="AD99" s="0" t="n">
        <v>0.968770575000001</v>
      </c>
      <c r="AE99" s="0" t="n">
        <v>0.968770575000001</v>
      </c>
      <c r="AF99" s="0" t="n">
        <v>0.98</v>
      </c>
      <c r="AG99" s="0" t="n">
        <v>0.99</v>
      </c>
      <c r="AH99" s="0" t="n">
        <v>0.976539149999999</v>
      </c>
      <c r="AI99" s="0" t="n">
        <v>0.976539149999999</v>
      </c>
      <c r="AJ99" s="0" t="n">
        <v>0.98</v>
      </c>
      <c r="AK99" s="0" t="n">
        <v>1</v>
      </c>
      <c r="AL99" s="0" t="n">
        <v>0.970485</v>
      </c>
      <c r="AM99" s="0" t="n">
        <v>0.97443</v>
      </c>
      <c r="AS99" s="0" t="n">
        <v>0.977</v>
      </c>
      <c r="AT99" s="304" t="n">
        <v>0.9775</v>
      </c>
      <c r="AU99" s="0" t="n">
        <v>0.976539149999999</v>
      </c>
      <c r="AV99" s="0" t="n">
        <v>0.97443</v>
      </c>
      <c r="AW99" s="0" t="n">
        <v>0.97443</v>
      </c>
      <c r="AX99" s="0" t="n">
        <v>0.97443</v>
      </c>
      <c r="AY99" s="0" t="n">
        <v>0.976539149999999</v>
      </c>
      <c r="AZ99" s="0" t="n">
        <v>0.976539149999999</v>
      </c>
      <c r="BA99" s="0" t="n">
        <v>0.97443</v>
      </c>
      <c r="BB99" s="0" t="n">
        <v>0.64</v>
      </c>
      <c r="BC99" s="0" t="n">
        <f aca="false">BC98</f>
        <v>1</v>
      </c>
      <c r="BE99" s="0" t="n">
        <v>1.09065260000001</v>
      </c>
      <c r="BF99" s="0" t="n">
        <v>1.1078</v>
      </c>
      <c r="BG99" s="0" t="n">
        <v>1.0827</v>
      </c>
      <c r="BH99" s="0" t="n">
        <v>1.0142</v>
      </c>
      <c r="BI99" s="0" t="n">
        <v>1</v>
      </c>
      <c r="BJ99" s="0" t="n">
        <v>2.1822</v>
      </c>
      <c r="BK99" s="0" t="n">
        <v>2.27580633333333</v>
      </c>
      <c r="BL99" s="0" t="n">
        <v>1.08434999999999</v>
      </c>
      <c r="BM99" s="0" t="n">
        <v>1.2885</v>
      </c>
      <c r="BN99" s="0" t="n">
        <v>2.001</v>
      </c>
      <c r="BO99" s="0" t="n">
        <v>1.511505</v>
      </c>
      <c r="BP99" s="0" t="n">
        <v>1.511505</v>
      </c>
      <c r="BQ99" s="0" t="n">
        <v>1.260405</v>
      </c>
      <c r="BR99" s="0" t="n">
        <v>1.07343</v>
      </c>
      <c r="BS99" s="0" t="n">
        <v>1.423405</v>
      </c>
      <c r="BT99" s="309"/>
      <c r="BU99" s="0" t="n">
        <v>1.097235</v>
      </c>
      <c r="BV99" s="309"/>
      <c r="BW99" s="309"/>
      <c r="BX99" s="309"/>
      <c r="BY99" s="309"/>
      <c r="BZ99" s="309"/>
      <c r="CA99" s="309"/>
      <c r="CB99" s="309"/>
      <c r="CC99" s="0" t="n">
        <v>0.955</v>
      </c>
      <c r="CD99" s="0" t="n">
        <v>0.9</v>
      </c>
      <c r="CE99" s="0" t="n">
        <v>0.9</v>
      </c>
      <c r="CF99" s="0" t="n">
        <v>0.94</v>
      </c>
      <c r="CG99" s="0" t="n">
        <v>0.999</v>
      </c>
      <c r="CH99" s="0" t="n">
        <v>0.48</v>
      </c>
      <c r="CI99" s="0" t="n">
        <v>0.46</v>
      </c>
      <c r="CJ99" s="0" t="n">
        <v>0.905</v>
      </c>
      <c r="CK99" s="0" t="n">
        <v>0.555</v>
      </c>
      <c r="CL99" s="0" t="n">
        <v>0.485</v>
      </c>
      <c r="CM99" s="0" t="n">
        <v>0.795</v>
      </c>
      <c r="CN99" s="0" t="n">
        <v>0.8275</v>
      </c>
      <c r="CO99" s="0" t="n">
        <v>0.85</v>
      </c>
      <c r="CP99" s="0" t="n">
        <v>0.9025</v>
      </c>
      <c r="CQ99" s="0" t="n">
        <v>0.82</v>
      </c>
      <c r="CR99" s="0" t="n">
        <v>0.89</v>
      </c>
      <c r="CV99" s="0" t="n">
        <v>0.9775</v>
      </c>
      <c r="DA99" s="309" t="n">
        <v>0.000285</v>
      </c>
      <c r="DB99" s="309" t="n">
        <v>0.0002</v>
      </c>
      <c r="DC99" s="309" t="n">
        <v>0</v>
      </c>
      <c r="DD99" s="309" t="n">
        <v>0.0001</v>
      </c>
      <c r="DE99" s="309" t="n">
        <v>0</v>
      </c>
      <c r="DF99" s="309" t="n">
        <v>0.0036</v>
      </c>
      <c r="DG99" s="309" t="n">
        <v>0.00047</v>
      </c>
      <c r="DH99" s="309" t="n">
        <v>0.0007</v>
      </c>
      <c r="DI99" s="309" t="n">
        <v>0</v>
      </c>
      <c r="DJ99" s="309" t="n">
        <v>0</v>
      </c>
      <c r="DK99" s="309" t="n">
        <v>0.0005</v>
      </c>
      <c r="DL99" s="309" t="n">
        <v>0.0005</v>
      </c>
      <c r="DM99" s="309" t="n">
        <v>0.0003</v>
      </c>
      <c r="DN99" s="309" t="n">
        <v>0.000275</v>
      </c>
      <c r="DO99" s="309" t="n">
        <v>0.000400000000000006</v>
      </c>
      <c r="DQ99" s="309" t="n">
        <v>6.5E-005</v>
      </c>
    </row>
    <row r="100" customFormat="false" ht="12.75" hidden="false" customHeight="false" outlineLevel="0" collapsed="false">
      <c r="A100" s="306" t="n">
        <v>39417</v>
      </c>
      <c r="B100" s="0" t="n">
        <v>0.988</v>
      </c>
      <c r="C100" s="0" t="n">
        <v>0.986119999999998</v>
      </c>
      <c r="D100" s="0" t="n">
        <v>0.952776</v>
      </c>
      <c r="E100" s="0" t="n">
        <v>0.952776</v>
      </c>
      <c r="F100" s="0" t="n">
        <v>0.977</v>
      </c>
      <c r="G100" s="0" t="n">
        <v>0.9875</v>
      </c>
      <c r="H100" s="0" t="n">
        <v>0.9875</v>
      </c>
      <c r="I100" s="0" t="n">
        <v>0.949418749999995</v>
      </c>
      <c r="J100" s="0" t="n">
        <v>0.72156</v>
      </c>
      <c r="K100" s="0" t="n">
        <v>0.970485</v>
      </c>
      <c r="L100" s="0" t="n">
        <v>0.892082949999997</v>
      </c>
      <c r="M100" s="0" t="n">
        <v>0.941223112499997</v>
      </c>
      <c r="N100" s="0" t="n">
        <v>0.869886449999998</v>
      </c>
      <c r="O100" s="0" t="n">
        <v>0.958281712500002</v>
      </c>
      <c r="P100" s="0" t="n">
        <v>0.869886449999998</v>
      </c>
      <c r="Q100" s="0" t="n">
        <v>0.892082949999997</v>
      </c>
      <c r="R100" s="0" t="n">
        <v>0.892082949999997</v>
      </c>
      <c r="S100" s="0" t="n">
        <v>0.892082949999997</v>
      </c>
      <c r="T100" s="0" t="n">
        <v>0.869886449999998</v>
      </c>
      <c r="U100" s="0" t="n">
        <v>0.869886449999998</v>
      </c>
      <c r="V100" s="0" t="n">
        <v>0.869886449999998</v>
      </c>
      <c r="W100" s="0" t="n">
        <v>0.869886449999998</v>
      </c>
      <c r="X100" s="0" t="n">
        <v>0.958281712500002</v>
      </c>
      <c r="Y100" s="0" t="n">
        <v>0.958281712500002</v>
      </c>
      <c r="Z100" s="0" t="n">
        <v>0.958281712500002</v>
      </c>
      <c r="AA100" s="0" t="n">
        <v>0.958281712500002</v>
      </c>
      <c r="AB100" s="0" t="n">
        <v>0.869886449999998</v>
      </c>
      <c r="AC100" s="0" t="n">
        <v>0.869886449999998</v>
      </c>
      <c r="AD100" s="0" t="n">
        <v>0.958281712500002</v>
      </c>
      <c r="AE100" s="0" t="n">
        <v>0.958281712500002</v>
      </c>
      <c r="AF100" s="0" t="n">
        <v>0.869886449999998</v>
      </c>
      <c r="AG100" s="0" t="n">
        <v>0.98</v>
      </c>
      <c r="AH100" s="0" t="n">
        <v>0.976596999999999</v>
      </c>
      <c r="AI100" s="0" t="n">
        <v>0.976596999999999</v>
      </c>
      <c r="AJ100" s="0" t="n">
        <v>0.869886449999998</v>
      </c>
      <c r="AK100" s="0" t="n">
        <v>1</v>
      </c>
      <c r="AL100" s="0" t="n">
        <v>0.970485</v>
      </c>
      <c r="AM100" s="0" t="n">
        <v>0.952776</v>
      </c>
      <c r="AS100" s="0" t="n">
        <v>0.977</v>
      </c>
      <c r="AT100" s="304" t="n">
        <v>0.9775</v>
      </c>
      <c r="AU100" s="0" t="n">
        <v>0.976596999999999</v>
      </c>
      <c r="AV100" s="0" t="n">
        <v>0.952776</v>
      </c>
      <c r="AW100" s="0" t="n">
        <v>0.952776</v>
      </c>
      <c r="AX100" s="0" t="n">
        <v>0.952776</v>
      </c>
      <c r="AY100" s="0" t="n">
        <v>0.976596999999999</v>
      </c>
      <c r="AZ100" s="0" t="n">
        <v>0.976596999999999</v>
      </c>
      <c r="BA100" s="0" t="n">
        <v>0.952776</v>
      </c>
      <c r="BB100" s="0" t="n">
        <v>0.64</v>
      </c>
      <c r="BC100" s="0" t="n">
        <f aca="false">BC99</f>
        <v>1</v>
      </c>
      <c r="BE100" s="0" t="n">
        <v>1.09093760000001</v>
      </c>
      <c r="BF100" s="0" t="n">
        <v>1.108</v>
      </c>
      <c r="BG100" s="0" t="n">
        <v>1.0827</v>
      </c>
      <c r="BH100" s="0" t="n">
        <v>1.0143</v>
      </c>
      <c r="BI100" s="0" t="n">
        <v>1</v>
      </c>
      <c r="BJ100" s="0" t="n">
        <v>2.1858</v>
      </c>
      <c r="BK100" s="0" t="n">
        <v>2.27627633333333</v>
      </c>
      <c r="BL100" s="0" t="n">
        <v>1.08504999999999</v>
      </c>
      <c r="BM100" s="0" t="n">
        <v>1.2885</v>
      </c>
      <c r="BN100" s="0" t="n">
        <v>2.001</v>
      </c>
      <c r="BO100" s="0" t="n">
        <v>1.512005</v>
      </c>
      <c r="BP100" s="0" t="n">
        <v>1.512005</v>
      </c>
      <c r="BQ100" s="0" t="n">
        <v>1.260705</v>
      </c>
      <c r="BR100" s="0" t="n">
        <v>1.073705</v>
      </c>
      <c r="BS100" s="0" t="n">
        <v>1.423805</v>
      </c>
      <c r="BT100" s="309"/>
      <c r="BU100" s="0" t="n">
        <v>1.0973</v>
      </c>
      <c r="BV100" s="309"/>
      <c r="BW100" s="309"/>
      <c r="BX100" s="309"/>
      <c r="BY100" s="309"/>
      <c r="BZ100" s="309"/>
      <c r="CA100" s="309"/>
      <c r="CB100" s="309"/>
      <c r="CC100" s="0" t="n">
        <v>0.935</v>
      </c>
      <c r="CD100" s="0" t="n">
        <v>0.89</v>
      </c>
      <c r="CE100" s="0" t="n">
        <v>0.88</v>
      </c>
      <c r="CF100" s="0" t="n">
        <v>0.92</v>
      </c>
      <c r="CG100" s="0" t="n">
        <v>0.999</v>
      </c>
      <c r="CH100" s="0" t="n">
        <v>0.51</v>
      </c>
      <c r="CI100" s="0" t="n">
        <v>0.48</v>
      </c>
      <c r="CJ100" s="0" t="n">
        <v>0.875</v>
      </c>
      <c r="CK100" s="0" t="n">
        <v>0.56</v>
      </c>
      <c r="CL100" s="0" t="n">
        <v>0.485</v>
      </c>
      <c r="CM100" s="0" t="n">
        <v>0.59</v>
      </c>
      <c r="CN100" s="0" t="n">
        <v>0.6225</v>
      </c>
      <c r="CO100" s="0" t="n">
        <v>0.69</v>
      </c>
      <c r="CP100" s="0" t="n">
        <v>0.8925</v>
      </c>
      <c r="CQ100" s="0" t="n">
        <v>0.715</v>
      </c>
      <c r="CR100" s="0" t="n">
        <v>0.89</v>
      </c>
      <c r="CV100" s="0" t="n">
        <v>0.9775</v>
      </c>
      <c r="DA100" s="309" t="n">
        <v>0.000285</v>
      </c>
      <c r="DB100" s="309" t="n">
        <v>0.0002</v>
      </c>
      <c r="DC100" s="309" t="n">
        <v>0</v>
      </c>
      <c r="DD100" s="309" t="n">
        <v>0.0001</v>
      </c>
      <c r="DE100" s="309" t="n">
        <v>0</v>
      </c>
      <c r="DF100" s="309" t="n">
        <v>0.0036</v>
      </c>
      <c r="DG100" s="309" t="n">
        <v>0.00047</v>
      </c>
      <c r="DH100" s="309" t="n">
        <v>0.0007</v>
      </c>
      <c r="DI100" s="309" t="n">
        <v>0</v>
      </c>
      <c r="DJ100" s="309" t="n">
        <v>0</v>
      </c>
      <c r="DK100" s="309" t="n">
        <v>0.0005</v>
      </c>
      <c r="DL100" s="309" t="n">
        <v>0.0005</v>
      </c>
      <c r="DM100" s="309" t="n">
        <v>0.0003</v>
      </c>
      <c r="DN100" s="309" t="n">
        <v>0.000275</v>
      </c>
      <c r="DO100" s="309" t="n">
        <v>0.000400000000000006</v>
      </c>
      <c r="DQ100" s="309" t="n">
        <v>6.5E-005</v>
      </c>
    </row>
    <row r="101" customFormat="false" ht="12.75" hidden="false" customHeight="false" outlineLevel="0" collapsed="false">
      <c r="A101" s="306" t="n">
        <v>39448</v>
      </c>
      <c r="B101" s="0" t="n">
        <v>0.976644227000006</v>
      </c>
      <c r="C101" s="0" t="n">
        <v>0.953051999999998</v>
      </c>
      <c r="D101" s="0" t="n">
        <v>0.941949</v>
      </c>
      <c r="E101" s="0" t="n">
        <v>0.941949</v>
      </c>
      <c r="F101" s="0" t="n">
        <v>0.977</v>
      </c>
      <c r="G101" s="0" t="n">
        <v>0.9875</v>
      </c>
      <c r="H101" s="0" t="n">
        <v>0.9875</v>
      </c>
      <c r="I101" s="0" t="n">
        <v>0.874028749999995</v>
      </c>
      <c r="J101" s="0" t="n">
        <v>0.734445</v>
      </c>
      <c r="K101" s="0" t="n">
        <v>0.985</v>
      </c>
      <c r="L101" s="0" t="n">
        <v>0.915065524999997</v>
      </c>
      <c r="M101" s="0" t="n">
        <v>0.964221937499997</v>
      </c>
      <c r="N101" s="0" t="n">
        <v>0.870093449999998</v>
      </c>
      <c r="O101" s="0" t="n">
        <v>0.945102400000002</v>
      </c>
      <c r="P101" s="0" t="n">
        <v>0.870093449999998</v>
      </c>
      <c r="Q101" s="0" t="n">
        <v>0.915065524999997</v>
      </c>
      <c r="R101" s="0" t="n">
        <v>0.915065524999997</v>
      </c>
      <c r="S101" s="0" t="n">
        <v>0.915065524999997</v>
      </c>
      <c r="T101" s="0" t="n">
        <v>0.870093449999998</v>
      </c>
      <c r="U101" s="0" t="n">
        <v>0.870093449999998</v>
      </c>
      <c r="V101" s="0" t="n">
        <v>0.870093449999998</v>
      </c>
      <c r="W101" s="0" t="n">
        <v>0.870093449999998</v>
      </c>
      <c r="X101" s="0" t="n">
        <v>0.945102400000002</v>
      </c>
      <c r="Y101" s="0" t="n">
        <v>0.945102400000002</v>
      </c>
      <c r="Z101" s="0" t="n">
        <v>0.945102400000002</v>
      </c>
      <c r="AA101" s="0" t="n">
        <v>0.945102400000002</v>
      </c>
      <c r="AB101" s="0" t="n">
        <v>0.870093449999998</v>
      </c>
      <c r="AC101" s="0" t="n">
        <v>0.870093449999998</v>
      </c>
      <c r="AD101" s="0" t="n">
        <v>0.945102400000002</v>
      </c>
      <c r="AE101" s="0" t="n">
        <v>0.945102400000002</v>
      </c>
      <c r="AF101" s="0" t="n">
        <v>0.870093449999998</v>
      </c>
      <c r="AG101" s="0" t="n">
        <v>0.98</v>
      </c>
      <c r="AH101" s="0" t="n">
        <v>0.976654849999999</v>
      </c>
      <c r="AI101" s="0" t="n">
        <v>0.976654849999999</v>
      </c>
      <c r="AJ101" s="0" t="n">
        <v>0.870093449999998</v>
      </c>
      <c r="AK101" s="0" t="n">
        <v>1</v>
      </c>
      <c r="AL101" s="0" t="n">
        <v>0.985</v>
      </c>
      <c r="AM101" s="0" t="n">
        <v>0.941949</v>
      </c>
      <c r="AS101" s="0" t="n">
        <v>0.977</v>
      </c>
      <c r="AT101" s="304" t="n">
        <v>0.9775</v>
      </c>
      <c r="AU101" s="0" t="n">
        <v>0.976654849999999</v>
      </c>
      <c r="AV101" s="0" t="n">
        <v>0.941949</v>
      </c>
      <c r="AW101" s="0" t="n">
        <v>0.941949</v>
      </c>
      <c r="AX101" s="0" t="n">
        <v>0.941949</v>
      </c>
      <c r="AY101" s="0" t="n">
        <v>0.976654849999999</v>
      </c>
      <c r="AZ101" s="0" t="n">
        <v>0.976654849999999</v>
      </c>
      <c r="BA101" s="0" t="n">
        <v>0.941949</v>
      </c>
      <c r="BB101" s="0" t="n">
        <v>0.64</v>
      </c>
      <c r="BC101" s="0" t="n">
        <f aca="false">BC100</f>
        <v>1</v>
      </c>
      <c r="BE101" s="0" t="n">
        <v>1.09122260000001</v>
      </c>
      <c r="BF101" s="0" t="n">
        <v>1.1082</v>
      </c>
      <c r="BG101" s="0" t="n">
        <v>1.0827</v>
      </c>
      <c r="BH101" s="0" t="n">
        <v>1.0144</v>
      </c>
      <c r="BI101" s="0" t="n">
        <v>1</v>
      </c>
      <c r="BJ101" s="0" t="n">
        <v>2.1894</v>
      </c>
      <c r="BK101" s="0" t="n">
        <v>2.27674633333333</v>
      </c>
      <c r="BL101" s="0" t="n">
        <v>1.08574999999999</v>
      </c>
      <c r="BM101" s="0" t="n">
        <v>1.2885</v>
      </c>
      <c r="BN101" s="0" t="n">
        <v>2.001</v>
      </c>
      <c r="BO101" s="0" t="n">
        <v>1.512505</v>
      </c>
      <c r="BP101" s="0" t="n">
        <v>1.512505</v>
      </c>
      <c r="BQ101" s="0" t="n">
        <v>1.261005</v>
      </c>
      <c r="BR101" s="0" t="n">
        <v>1.07398</v>
      </c>
      <c r="BS101" s="0" t="n">
        <v>1.424205</v>
      </c>
      <c r="BT101" s="309"/>
      <c r="BU101" s="0" t="n">
        <v>1.097365</v>
      </c>
      <c r="BV101" s="309"/>
      <c r="BW101" s="309"/>
      <c r="BX101" s="309"/>
      <c r="BY101" s="309"/>
      <c r="BZ101" s="309"/>
      <c r="CA101" s="309"/>
      <c r="CB101" s="309"/>
      <c r="CC101" s="0" t="n">
        <v>0.895</v>
      </c>
      <c r="CD101" s="0" t="n">
        <v>0.86</v>
      </c>
      <c r="CE101" s="0" t="n">
        <v>0.87</v>
      </c>
      <c r="CF101" s="0" t="n">
        <v>0.92</v>
      </c>
      <c r="CG101" s="0" t="n">
        <v>0.999</v>
      </c>
      <c r="CH101" s="0" t="n">
        <v>0.58</v>
      </c>
      <c r="CI101" s="0" t="n">
        <v>0.45</v>
      </c>
      <c r="CJ101" s="0" t="n">
        <v>0.805</v>
      </c>
      <c r="CK101" s="0" t="n">
        <v>0.57</v>
      </c>
      <c r="CL101" s="0" t="n">
        <v>0.505</v>
      </c>
      <c r="CM101" s="0" t="n">
        <v>0.605</v>
      </c>
      <c r="CN101" s="0" t="n">
        <v>0.6375</v>
      </c>
      <c r="CO101" s="0" t="n">
        <v>0.69</v>
      </c>
      <c r="CP101" s="0" t="n">
        <v>0.88</v>
      </c>
      <c r="CQ101" s="0" t="n">
        <v>0.64</v>
      </c>
      <c r="CR101" s="0" t="n">
        <v>0.89</v>
      </c>
      <c r="CV101" s="0" t="n">
        <v>0.9775</v>
      </c>
      <c r="DA101" s="309" t="n">
        <v>0.000285</v>
      </c>
      <c r="DB101" s="309" t="n">
        <v>0.0002</v>
      </c>
      <c r="DC101" s="309" t="n">
        <v>0</v>
      </c>
      <c r="DD101" s="309" t="n">
        <v>0.0001</v>
      </c>
      <c r="DE101" s="309" t="n">
        <v>0</v>
      </c>
      <c r="DF101" s="309" t="n">
        <v>0.0036</v>
      </c>
      <c r="DG101" s="309" t="n">
        <v>0.00047</v>
      </c>
      <c r="DH101" s="309" t="n">
        <v>0.0007</v>
      </c>
      <c r="DI101" s="309" t="n">
        <v>0</v>
      </c>
      <c r="DJ101" s="309" t="n">
        <v>0</v>
      </c>
      <c r="DK101" s="309" t="n">
        <v>0.0005</v>
      </c>
      <c r="DL101" s="309" t="n">
        <v>0.0005</v>
      </c>
      <c r="DM101" s="309" t="n">
        <v>0.0003</v>
      </c>
      <c r="DN101" s="309" t="n">
        <v>0.000275</v>
      </c>
      <c r="DO101" s="309" t="n">
        <v>0.000400000000000006</v>
      </c>
      <c r="DQ101" s="309" t="n">
        <v>6.5E-005</v>
      </c>
    </row>
    <row r="102" customFormat="false" ht="12.75" hidden="false" customHeight="false" outlineLevel="0" collapsed="false">
      <c r="A102" s="306" t="n">
        <v>39479</v>
      </c>
      <c r="B102" s="0" t="n">
        <v>0.944154074000006</v>
      </c>
      <c r="C102" s="0" t="n">
        <v>0.953223999999998</v>
      </c>
      <c r="D102" s="0" t="n">
        <v>0.963603</v>
      </c>
      <c r="E102" s="0" t="n">
        <v>0.963603</v>
      </c>
      <c r="F102" s="0" t="n">
        <v>0.977</v>
      </c>
      <c r="G102" s="0" t="n">
        <v>0.9875</v>
      </c>
      <c r="H102" s="0" t="n">
        <v>0.9875</v>
      </c>
      <c r="I102" s="0" t="n">
        <v>0.918050249999995</v>
      </c>
      <c r="J102" s="0" t="n">
        <v>0.8697375</v>
      </c>
      <c r="K102" s="0" t="n">
        <v>0.985</v>
      </c>
      <c r="L102" s="0" t="n">
        <v>0.960758174999997</v>
      </c>
      <c r="M102" s="0" t="n">
        <v>0.9875</v>
      </c>
      <c r="N102" s="0" t="n">
        <v>0.895526549999998</v>
      </c>
      <c r="O102" s="0" t="n">
        <v>0.942658762500002</v>
      </c>
      <c r="P102" s="0" t="n">
        <v>0.895526549999998</v>
      </c>
      <c r="Q102" s="0" t="n">
        <v>0.960758174999997</v>
      </c>
      <c r="R102" s="0" t="n">
        <v>0.960758174999997</v>
      </c>
      <c r="S102" s="0" t="n">
        <v>0.960758174999997</v>
      </c>
      <c r="T102" s="0" t="n">
        <v>0.895526549999998</v>
      </c>
      <c r="U102" s="0" t="n">
        <v>0.895526549999998</v>
      </c>
      <c r="V102" s="0" t="n">
        <v>0.895526549999998</v>
      </c>
      <c r="W102" s="0" t="n">
        <v>0.895526549999998</v>
      </c>
      <c r="X102" s="0" t="n">
        <v>0.942658762500002</v>
      </c>
      <c r="Y102" s="0" t="n">
        <v>0.942658762500002</v>
      </c>
      <c r="Z102" s="0" t="n">
        <v>0.942658762500002</v>
      </c>
      <c r="AA102" s="0" t="n">
        <v>0.942658762500002</v>
      </c>
      <c r="AB102" s="0" t="n">
        <v>0.895526549999998</v>
      </c>
      <c r="AC102" s="0" t="n">
        <v>0.895526549999998</v>
      </c>
      <c r="AD102" s="0" t="n">
        <v>0.942658762500002</v>
      </c>
      <c r="AE102" s="0" t="n">
        <v>0.942658762500002</v>
      </c>
      <c r="AF102" s="0" t="n">
        <v>0.895526549999998</v>
      </c>
      <c r="AG102" s="0" t="n">
        <v>0.98</v>
      </c>
      <c r="AH102" s="0" t="n">
        <v>0.976712699999999</v>
      </c>
      <c r="AI102" s="0" t="n">
        <v>0.976712699999999</v>
      </c>
      <c r="AJ102" s="0" t="n">
        <v>0.895526549999998</v>
      </c>
      <c r="AK102" s="0" t="n">
        <v>1</v>
      </c>
      <c r="AL102" s="0" t="n">
        <v>0.985</v>
      </c>
      <c r="AM102" s="0" t="n">
        <v>0.963603</v>
      </c>
      <c r="AS102" s="0" t="n">
        <v>0.977</v>
      </c>
      <c r="AT102" s="304" t="n">
        <v>0.9775</v>
      </c>
      <c r="AU102" s="0" t="n">
        <v>0.976712699999999</v>
      </c>
      <c r="AV102" s="0" t="n">
        <v>0.963603</v>
      </c>
      <c r="AW102" s="0" t="n">
        <v>0.963603</v>
      </c>
      <c r="AX102" s="0" t="n">
        <v>0.963603</v>
      </c>
      <c r="AY102" s="0" t="n">
        <v>0.976712699999999</v>
      </c>
      <c r="AZ102" s="0" t="n">
        <v>0.976712699999999</v>
      </c>
      <c r="BA102" s="0" t="n">
        <v>0.963603</v>
      </c>
      <c r="BB102" s="0" t="n">
        <v>0.64</v>
      </c>
      <c r="BC102" s="0" t="n">
        <f aca="false">BC101</f>
        <v>1</v>
      </c>
      <c r="BE102" s="0" t="n">
        <v>1.09150760000001</v>
      </c>
      <c r="BF102" s="0" t="n">
        <v>1.1084</v>
      </c>
      <c r="BG102" s="0" t="n">
        <v>1.0827</v>
      </c>
      <c r="BH102" s="0" t="n">
        <v>1.0145</v>
      </c>
      <c r="BI102" s="0" t="n">
        <v>1</v>
      </c>
      <c r="BJ102" s="0" t="n">
        <v>2.193</v>
      </c>
      <c r="BK102" s="0" t="n">
        <v>2.27721633333333</v>
      </c>
      <c r="BL102" s="0" t="n">
        <v>1.08644999999999</v>
      </c>
      <c r="BM102" s="0" t="n">
        <v>1.2885</v>
      </c>
      <c r="BN102" s="0" t="n">
        <v>2.001</v>
      </c>
      <c r="BO102" s="0" t="n">
        <v>1.513005</v>
      </c>
      <c r="BP102" s="0" t="n">
        <v>1.513005</v>
      </c>
      <c r="BQ102" s="0" t="n">
        <v>1.261305</v>
      </c>
      <c r="BR102" s="0" t="n">
        <v>1.074255</v>
      </c>
      <c r="BS102" s="0" t="n">
        <v>1.424605</v>
      </c>
      <c r="BT102" s="309"/>
      <c r="BU102" s="0" t="n">
        <v>1.09743</v>
      </c>
      <c r="BV102" s="309"/>
      <c r="BW102" s="309"/>
      <c r="BX102" s="309"/>
      <c r="BY102" s="309"/>
      <c r="BZ102" s="309"/>
      <c r="CA102" s="309"/>
      <c r="CB102" s="309"/>
      <c r="CC102" s="0" t="n">
        <v>0.865</v>
      </c>
      <c r="CD102" s="0" t="n">
        <v>0.86</v>
      </c>
      <c r="CE102" s="0" t="n">
        <v>0.89</v>
      </c>
      <c r="CF102" s="0" t="n">
        <v>0.935</v>
      </c>
      <c r="CG102" s="0" t="n">
        <v>0.99895</v>
      </c>
      <c r="CH102" s="0" t="n">
        <v>0.58</v>
      </c>
      <c r="CI102" s="0" t="n">
        <v>0.45</v>
      </c>
      <c r="CJ102" s="0" t="n">
        <v>0.845</v>
      </c>
      <c r="CK102" s="0" t="n">
        <v>0.675</v>
      </c>
      <c r="CL102" s="0" t="n">
        <v>0.505</v>
      </c>
      <c r="CM102" s="0" t="n">
        <v>0.635</v>
      </c>
      <c r="CN102" s="0" t="n">
        <v>0.6675</v>
      </c>
      <c r="CO102" s="0" t="n">
        <v>0.71</v>
      </c>
      <c r="CP102" s="0" t="n">
        <v>0.8775</v>
      </c>
      <c r="CQ102" s="0" t="n">
        <v>0.67</v>
      </c>
      <c r="CR102" s="0" t="n">
        <v>0.89</v>
      </c>
      <c r="CV102" s="0" t="n">
        <v>0.9775</v>
      </c>
      <c r="DA102" s="309" t="n">
        <v>0.000285</v>
      </c>
      <c r="DB102" s="309" t="n">
        <v>0.0002</v>
      </c>
      <c r="DC102" s="309" t="n">
        <v>0</v>
      </c>
      <c r="DD102" s="309" t="n">
        <v>0.0001</v>
      </c>
      <c r="DE102" s="309" t="n">
        <v>0</v>
      </c>
      <c r="DF102" s="309" t="n">
        <v>0.0036</v>
      </c>
      <c r="DG102" s="309" t="n">
        <v>0.00047</v>
      </c>
      <c r="DH102" s="309" t="n">
        <v>0.0007</v>
      </c>
      <c r="DI102" s="309" t="n">
        <v>0</v>
      </c>
      <c r="DJ102" s="309" t="n">
        <v>0</v>
      </c>
      <c r="DK102" s="309" t="n">
        <v>0.0005</v>
      </c>
      <c r="DL102" s="309" t="n">
        <v>0.0005</v>
      </c>
      <c r="DM102" s="309" t="n">
        <v>0.0003</v>
      </c>
      <c r="DN102" s="309" t="n">
        <v>0.000275</v>
      </c>
      <c r="DO102" s="309" t="n">
        <v>0.000400000000000006</v>
      </c>
      <c r="DQ102" s="309" t="n">
        <v>6.5E-005</v>
      </c>
    </row>
    <row r="103" customFormat="false" ht="12.75" hidden="false" customHeight="false" outlineLevel="0" collapsed="false">
      <c r="A103" s="306" t="n">
        <v>39508</v>
      </c>
      <c r="B103" s="0" t="n">
        <v>0.944400599000006</v>
      </c>
      <c r="C103" s="0" t="n">
        <v>0.986653999999998</v>
      </c>
      <c r="D103" s="0" t="n">
        <v>0.985</v>
      </c>
      <c r="E103" s="0" t="n">
        <v>0.985</v>
      </c>
      <c r="F103" s="0" t="n">
        <v>0.977</v>
      </c>
      <c r="G103" s="0" t="n">
        <v>0.9875</v>
      </c>
      <c r="H103" s="0" t="n">
        <v>0.9875</v>
      </c>
      <c r="I103" s="0" t="n">
        <v>0.951256249999995</v>
      </c>
      <c r="J103" s="0" t="n">
        <v>0.985</v>
      </c>
      <c r="K103" s="0" t="n">
        <v>0.985</v>
      </c>
      <c r="L103" s="0" t="n">
        <v>0.9875</v>
      </c>
      <c r="M103" s="0" t="n">
        <v>0.9875</v>
      </c>
      <c r="N103" s="0" t="n">
        <v>0.98</v>
      </c>
      <c r="O103" s="0" t="n">
        <v>0.967077000000002</v>
      </c>
      <c r="P103" s="0" t="n">
        <v>0.98</v>
      </c>
      <c r="Q103" s="0" t="n">
        <v>0.9875</v>
      </c>
      <c r="R103" s="0" t="n">
        <v>0.9875</v>
      </c>
      <c r="S103" s="0" t="n">
        <v>0.9875</v>
      </c>
      <c r="T103" s="0" t="n">
        <v>0.98</v>
      </c>
      <c r="U103" s="0" t="n">
        <v>0.98</v>
      </c>
      <c r="V103" s="0" t="n">
        <v>0.98</v>
      </c>
      <c r="W103" s="0" t="n">
        <v>0.98</v>
      </c>
      <c r="X103" s="0" t="n">
        <v>0.967077000000002</v>
      </c>
      <c r="Y103" s="0" t="n">
        <v>0.967077000000002</v>
      </c>
      <c r="Z103" s="0" t="n">
        <v>0.967077000000002</v>
      </c>
      <c r="AA103" s="0" t="n">
        <v>0.967077000000002</v>
      </c>
      <c r="AB103" s="0" t="n">
        <v>0.98</v>
      </c>
      <c r="AC103" s="0" t="n">
        <v>0.98</v>
      </c>
      <c r="AD103" s="0" t="n">
        <v>0.967077000000002</v>
      </c>
      <c r="AE103" s="0" t="n">
        <v>0.967077000000002</v>
      </c>
      <c r="AF103" s="0" t="n">
        <v>0.98</v>
      </c>
      <c r="AG103" s="0" t="n">
        <v>0.99</v>
      </c>
      <c r="AH103" s="0" t="n">
        <v>0.976770549999999</v>
      </c>
      <c r="AI103" s="0" t="n">
        <v>0.976770549999999</v>
      </c>
      <c r="AJ103" s="0" t="n">
        <v>0.98</v>
      </c>
      <c r="AK103" s="0" t="n">
        <v>1</v>
      </c>
      <c r="AL103" s="0" t="n">
        <v>0.985</v>
      </c>
      <c r="AM103" s="0" t="n">
        <v>0.985</v>
      </c>
      <c r="AS103" s="0" t="n">
        <v>0.977</v>
      </c>
      <c r="AT103" s="304" t="n">
        <v>0.9775</v>
      </c>
      <c r="AU103" s="0" t="n">
        <v>0.976770549999999</v>
      </c>
      <c r="AV103" s="0" t="n">
        <v>0.985</v>
      </c>
      <c r="AW103" s="0" t="n">
        <v>0.985</v>
      </c>
      <c r="AX103" s="0" t="n">
        <v>0.985</v>
      </c>
      <c r="AY103" s="0" t="n">
        <v>0.976770549999999</v>
      </c>
      <c r="AZ103" s="0" t="n">
        <v>0.976770549999999</v>
      </c>
      <c r="BA103" s="0" t="n">
        <v>0.985</v>
      </c>
      <c r="BB103" s="0" t="n">
        <v>0.64</v>
      </c>
      <c r="BC103" s="0" t="n">
        <f aca="false">BC102</f>
        <v>1</v>
      </c>
      <c r="BE103" s="0" t="n">
        <v>1.09179260000001</v>
      </c>
      <c r="BF103" s="0" t="n">
        <v>1.1086</v>
      </c>
      <c r="BG103" s="0" t="n">
        <v>1.0827</v>
      </c>
      <c r="BH103" s="0" t="n">
        <v>1.0146</v>
      </c>
      <c r="BI103" s="0" t="n">
        <v>1</v>
      </c>
      <c r="BJ103" s="0" t="n">
        <v>2.1966</v>
      </c>
      <c r="BK103" s="0" t="n">
        <v>2.27768633333333</v>
      </c>
      <c r="BL103" s="0" t="n">
        <v>1.08714999999999</v>
      </c>
      <c r="BM103" s="0" t="n">
        <v>1.2885</v>
      </c>
      <c r="BN103" s="0" t="n">
        <v>2.001</v>
      </c>
      <c r="BO103" s="0" t="n">
        <v>1.513505</v>
      </c>
      <c r="BP103" s="0" t="n">
        <v>1.513505</v>
      </c>
      <c r="BQ103" s="0" t="n">
        <v>1.261605</v>
      </c>
      <c r="BR103" s="0" t="n">
        <v>1.07453</v>
      </c>
      <c r="BS103" s="0" t="n">
        <v>1.425005</v>
      </c>
      <c r="BT103" s="309"/>
      <c r="BU103" s="0" t="n">
        <v>1.097495</v>
      </c>
      <c r="BV103" s="309"/>
      <c r="BW103" s="309"/>
      <c r="BX103" s="309"/>
      <c r="BY103" s="309"/>
      <c r="BZ103" s="309"/>
      <c r="CA103" s="309"/>
      <c r="CB103" s="309"/>
      <c r="CC103" s="0" t="n">
        <v>0.865</v>
      </c>
      <c r="CD103" s="0" t="n">
        <v>0.89</v>
      </c>
      <c r="CE103" s="0" t="n">
        <v>0.91</v>
      </c>
      <c r="CF103" s="0" t="n">
        <v>0.935</v>
      </c>
      <c r="CG103" s="0" t="n">
        <v>0.99895</v>
      </c>
      <c r="CH103" s="0" t="n">
        <v>0.54</v>
      </c>
      <c r="CI103" s="0" t="n">
        <v>0.45</v>
      </c>
      <c r="CJ103" s="0" t="n">
        <v>0.875</v>
      </c>
      <c r="CK103" s="0" t="n">
        <v>0.845</v>
      </c>
      <c r="CL103" s="0" t="n">
        <v>0.515</v>
      </c>
      <c r="CM103" s="0" t="n">
        <v>0.785</v>
      </c>
      <c r="CN103" s="0" t="n">
        <v>0.8175</v>
      </c>
      <c r="CO103" s="0" t="n">
        <v>0.8</v>
      </c>
      <c r="CP103" s="0" t="n">
        <v>0.9</v>
      </c>
      <c r="CQ103" s="0" t="n">
        <v>0.83</v>
      </c>
      <c r="CR103" s="0" t="n">
        <v>0.89</v>
      </c>
      <c r="CV103" s="0" t="n">
        <v>0.9775</v>
      </c>
      <c r="DA103" s="309" t="n">
        <v>0.000285</v>
      </c>
      <c r="DB103" s="309" t="n">
        <v>0.0002</v>
      </c>
      <c r="DC103" s="309" t="n">
        <v>0</v>
      </c>
      <c r="DD103" s="309" t="n">
        <v>0.0001</v>
      </c>
      <c r="DE103" s="309" t="n">
        <v>0</v>
      </c>
      <c r="DF103" s="309" t="n">
        <v>0.0036</v>
      </c>
      <c r="DG103" s="309" t="n">
        <v>0.00047</v>
      </c>
      <c r="DH103" s="309" t="n">
        <v>0.0007</v>
      </c>
      <c r="DI103" s="309" t="n">
        <v>0</v>
      </c>
      <c r="DJ103" s="309" t="n">
        <v>0</v>
      </c>
      <c r="DK103" s="309" t="n">
        <v>0.0005</v>
      </c>
      <c r="DL103" s="309" t="n">
        <v>0.0005</v>
      </c>
      <c r="DM103" s="309" t="n">
        <v>0.0003</v>
      </c>
      <c r="DN103" s="309" t="n">
        <v>0.000275</v>
      </c>
      <c r="DO103" s="309" t="n">
        <v>0.000400000000000006</v>
      </c>
      <c r="DQ103" s="309" t="n">
        <v>6.5E-005</v>
      </c>
    </row>
    <row r="104" customFormat="false" ht="12.75" hidden="false" customHeight="false" outlineLevel="0" collapsed="false">
      <c r="A104" s="306" t="n">
        <v>39539</v>
      </c>
      <c r="B104" s="0" t="n">
        <v>0.977409452000007</v>
      </c>
      <c r="C104" s="0" t="n">
        <v>0.988</v>
      </c>
      <c r="D104" s="0" t="n">
        <v>0.985</v>
      </c>
      <c r="E104" s="0" t="n">
        <v>0.985</v>
      </c>
      <c r="F104" s="0" t="n">
        <v>0.977</v>
      </c>
      <c r="G104" s="0" t="n">
        <v>0.9875</v>
      </c>
      <c r="H104" s="0" t="n">
        <v>0.956825659999999</v>
      </c>
      <c r="I104" s="0" t="n">
        <v>0.9875</v>
      </c>
      <c r="J104" s="0" t="n">
        <v>0.985</v>
      </c>
      <c r="K104" s="0" t="n">
        <v>0.985</v>
      </c>
      <c r="L104" s="0" t="n">
        <v>0.9875</v>
      </c>
      <c r="M104" s="0" t="n">
        <v>0.9875</v>
      </c>
      <c r="N104" s="0" t="n">
        <v>0.98</v>
      </c>
      <c r="O104" s="0" t="n">
        <v>0.970548915000002</v>
      </c>
      <c r="P104" s="0" t="n">
        <v>0.98</v>
      </c>
      <c r="Q104" s="0" t="n">
        <v>0.9875</v>
      </c>
      <c r="R104" s="0" t="n">
        <v>0.9875</v>
      </c>
      <c r="S104" s="0" t="n">
        <v>0.9875</v>
      </c>
      <c r="T104" s="0" t="n">
        <v>0.98</v>
      </c>
      <c r="U104" s="0" t="n">
        <v>0.98</v>
      </c>
      <c r="V104" s="0" t="n">
        <v>0.98</v>
      </c>
      <c r="W104" s="0" t="n">
        <v>0.98</v>
      </c>
      <c r="X104" s="0" t="n">
        <v>0.970548915000002</v>
      </c>
      <c r="Y104" s="0" t="n">
        <v>0.970548915000002</v>
      </c>
      <c r="Z104" s="0" t="n">
        <v>0.970548915000002</v>
      </c>
      <c r="AA104" s="0" t="n">
        <v>0.970548915000002</v>
      </c>
      <c r="AB104" s="0" t="n">
        <v>0.98</v>
      </c>
      <c r="AC104" s="0" t="n">
        <v>0.98</v>
      </c>
      <c r="AD104" s="0" t="n">
        <v>0.970548915000002</v>
      </c>
      <c r="AE104" s="0" t="n">
        <v>0.970548915000002</v>
      </c>
      <c r="AF104" s="0" t="n">
        <v>0.98</v>
      </c>
      <c r="AG104" s="0" t="n">
        <v>0.99</v>
      </c>
      <c r="AH104" s="0" t="n">
        <v>0.976828399999999</v>
      </c>
      <c r="AI104" s="0" t="n">
        <v>0.976828399999999</v>
      </c>
      <c r="AJ104" s="0" t="n">
        <v>0.98</v>
      </c>
      <c r="AK104" s="0" t="n">
        <v>1</v>
      </c>
      <c r="AL104" s="0" t="n">
        <v>0.985</v>
      </c>
      <c r="AM104" s="0" t="n">
        <v>0.985</v>
      </c>
      <c r="AS104" s="0" t="n">
        <v>0.977</v>
      </c>
      <c r="AT104" s="304" t="n">
        <v>0.9775</v>
      </c>
      <c r="AU104" s="0" t="n">
        <v>0.976828399999999</v>
      </c>
      <c r="AV104" s="0" t="n">
        <v>0.985</v>
      </c>
      <c r="AW104" s="0" t="n">
        <v>0.985</v>
      </c>
      <c r="AX104" s="0" t="n">
        <v>0.985</v>
      </c>
      <c r="AY104" s="0" t="n">
        <v>0.976828399999999</v>
      </c>
      <c r="AZ104" s="0" t="n">
        <v>0.976828399999999</v>
      </c>
      <c r="BA104" s="0" t="n">
        <v>0.985</v>
      </c>
      <c r="BB104" s="0" t="n">
        <v>0.64</v>
      </c>
      <c r="BC104" s="0" t="n">
        <f aca="false">BC103</f>
        <v>1</v>
      </c>
      <c r="BE104" s="0" t="n">
        <v>1.09207760000001</v>
      </c>
      <c r="BF104" s="0" t="n">
        <v>1.1088</v>
      </c>
      <c r="BG104" s="0" t="n">
        <v>1.0827</v>
      </c>
      <c r="BH104" s="0" t="n">
        <v>1.0147</v>
      </c>
      <c r="BI104" s="0" t="n">
        <v>1</v>
      </c>
      <c r="BJ104" s="0" t="n">
        <v>2.2002</v>
      </c>
      <c r="BK104" s="0" t="n">
        <v>2.27815633333333</v>
      </c>
      <c r="BL104" s="0" t="n">
        <v>1.08784999999999</v>
      </c>
      <c r="BM104" s="0" t="n">
        <v>1.2885</v>
      </c>
      <c r="BN104" s="0" t="n">
        <v>2.001</v>
      </c>
      <c r="BO104" s="0" t="n">
        <v>1.514005</v>
      </c>
      <c r="BP104" s="0" t="n">
        <v>1.514005</v>
      </c>
      <c r="BQ104" s="0" t="n">
        <v>1.261905</v>
      </c>
      <c r="BR104" s="0" t="n">
        <v>1.074805</v>
      </c>
      <c r="BS104" s="0" t="n">
        <v>1.425405</v>
      </c>
      <c r="BT104" s="309"/>
      <c r="BU104" s="0" t="n">
        <v>1.09756</v>
      </c>
      <c r="BV104" s="309"/>
      <c r="BW104" s="309"/>
      <c r="BX104" s="309"/>
      <c r="BY104" s="309"/>
      <c r="BZ104" s="309"/>
      <c r="CA104" s="309"/>
      <c r="CB104" s="309"/>
      <c r="CC104" s="0" t="n">
        <v>0.895</v>
      </c>
      <c r="CD104" s="0" t="n">
        <v>0.9</v>
      </c>
      <c r="CE104" s="0" t="n">
        <v>0.91</v>
      </c>
      <c r="CF104" s="0" t="n">
        <v>0.96</v>
      </c>
      <c r="CG104" s="0" t="n">
        <v>0.99895</v>
      </c>
      <c r="CH104" s="0" t="n">
        <v>0.48</v>
      </c>
      <c r="CI104" s="0" t="n">
        <v>0.42</v>
      </c>
      <c r="CJ104" s="0" t="n">
        <v>0.935</v>
      </c>
      <c r="CK104" s="0" t="n">
        <v>0.835</v>
      </c>
      <c r="CL104" s="0" t="n">
        <v>0.575</v>
      </c>
      <c r="CM104" s="0" t="n">
        <v>0.895</v>
      </c>
      <c r="CN104" s="0" t="n">
        <v>0.9275</v>
      </c>
      <c r="CO104" s="0" t="n">
        <v>0.85</v>
      </c>
      <c r="CP104" s="0" t="n">
        <v>0.903</v>
      </c>
      <c r="CQ104" s="0" t="n">
        <v>0.92</v>
      </c>
      <c r="CR104" s="0" t="n">
        <v>0.89</v>
      </c>
      <c r="CV104" s="0" t="n">
        <v>0.9775</v>
      </c>
      <c r="DA104" s="309" t="n">
        <v>0.000285</v>
      </c>
      <c r="DB104" s="309" t="n">
        <v>0.0002</v>
      </c>
      <c r="DC104" s="309" t="n">
        <v>0</v>
      </c>
      <c r="DD104" s="309" t="n">
        <v>0.0001</v>
      </c>
      <c r="DE104" s="309" t="n">
        <v>0</v>
      </c>
      <c r="DF104" s="309" t="n">
        <v>0.0036</v>
      </c>
      <c r="DG104" s="309" t="n">
        <v>0.00047</v>
      </c>
      <c r="DH104" s="309" t="n">
        <v>0.0007</v>
      </c>
      <c r="DI104" s="309" t="n">
        <v>0</v>
      </c>
      <c r="DJ104" s="309" t="n">
        <v>0</v>
      </c>
      <c r="DK104" s="309" t="n">
        <v>0.0005</v>
      </c>
      <c r="DL104" s="309" t="n">
        <v>0.0005</v>
      </c>
      <c r="DM104" s="309" t="n">
        <v>0.0003</v>
      </c>
      <c r="DN104" s="309" t="n">
        <v>0.000275</v>
      </c>
      <c r="DO104" s="309" t="n">
        <v>0.000400000000000006</v>
      </c>
      <c r="DQ104" s="309" t="n">
        <v>6.5E-005</v>
      </c>
    </row>
    <row r="105" customFormat="false" ht="12.75" hidden="false" customHeight="false" outlineLevel="0" collapsed="false">
      <c r="A105" s="306" t="n">
        <v>39569</v>
      </c>
      <c r="B105" s="0" t="n">
        <v>0.988</v>
      </c>
      <c r="C105" s="0" t="n">
        <v>0.988</v>
      </c>
      <c r="D105" s="0" t="n">
        <v>0.985</v>
      </c>
      <c r="E105" s="0" t="n">
        <v>0.985</v>
      </c>
      <c r="F105" s="0" t="n">
        <v>0.977</v>
      </c>
      <c r="G105" s="0" t="n">
        <v>0.749292000000002</v>
      </c>
      <c r="H105" s="0" t="n">
        <v>0.957023059999999</v>
      </c>
      <c r="I105" s="0" t="n">
        <v>0.9875</v>
      </c>
      <c r="J105" s="0" t="n">
        <v>0.9470475</v>
      </c>
      <c r="K105" s="0" t="n">
        <v>0.985</v>
      </c>
      <c r="L105" s="0" t="n">
        <v>0.9875</v>
      </c>
      <c r="M105" s="0" t="n">
        <v>0.9875</v>
      </c>
      <c r="N105" s="0" t="n">
        <v>0.98</v>
      </c>
      <c r="O105" s="0" t="n">
        <v>0.967572000000002</v>
      </c>
      <c r="P105" s="0" t="n">
        <v>0.98</v>
      </c>
      <c r="Q105" s="0" t="n">
        <v>0.9875</v>
      </c>
      <c r="R105" s="0" t="n">
        <v>0.9875</v>
      </c>
      <c r="S105" s="0" t="n">
        <v>0.9875</v>
      </c>
      <c r="T105" s="0" t="n">
        <v>0.98</v>
      </c>
      <c r="U105" s="0" t="n">
        <v>0.98</v>
      </c>
      <c r="V105" s="0" t="n">
        <v>0.98</v>
      </c>
      <c r="W105" s="0" t="n">
        <v>0.98</v>
      </c>
      <c r="X105" s="0" t="n">
        <v>0.967572000000002</v>
      </c>
      <c r="Y105" s="0" t="n">
        <v>0.967572000000002</v>
      </c>
      <c r="Z105" s="0" t="n">
        <v>0.967572000000002</v>
      </c>
      <c r="AA105" s="0" t="n">
        <v>0.967572000000002</v>
      </c>
      <c r="AB105" s="0" t="n">
        <v>0.98</v>
      </c>
      <c r="AC105" s="0" t="n">
        <v>0.98</v>
      </c>
      <c r="AD105" s="0" t="n">
        <v>0.967572000000002</v>
      </c>
      <c r="AE105" s="0" t="n">
        <v>0.967572000000002</v>
      </c>
      <c r="AF105" s="0" t="n">
        <v>0.98</v>
      </c>
      <c r="AG105" s="0" t="n">
        <v>0.99</v>
      </c>
      <c r="AH105" s="0" t="n">
        <v>0.976886249999999</v>
      </c>
      <c r="AI105" s="0" t="n">
        <v>0.976886249999999</v>
      </c>
      <c r="AJ105" s="0" t="n">
        <v>0.98</v>
      </c>
      <c r="AK105" s="0" t="n">
        <v>1</v>
      </c>
      <c r="AL105" s="0" t="n">
        <v>0.985</v>
      </c>
      <c r="AM105" s="0" t="n">
        <v>0.985</v>
      </c>
      <c r="AS105" s="0" t="n">
        <v>0.977</v>
      </c>
      <c r="AT105" s="304" t="n">
        <v>0.9775</v>
      </c>
      <c r="AU105" s="0" t="n">
        <v>0.976886249999999</v>
      </c>
      <c r="AV105" s="0" t="n">
        <v>0.985</v>
      </c>
      <c r="AW105" s="0" t="n">
        <v>0.985</v>
      </c>
      <c r="AX105" s="0" t="n">
        <v>0.985</v>
      </c>
      <c r="AY105" s="0" t="n">
        <v>0.976886249999999</v>
      </c>
      <c r="AZ105" s="0" t="n">
        <v>0.976886249999999</v>
      </c>
      <c r="BA105" s="0" t="n">
        <v>0.985</v>
      </c>
      <c r="BB105" s="0" t="n">
        <v>0.64</v>
      </c>
      <c r="BC105" s="0" t="n">
        <f aca="false">BC104</f>
        <v>1</v>
      </c>
      <c r="BE105" s="0" t="n">
        <v>1.09236260000001</v>
      </c>
      <c r="BF105" s="0" t="n">
        <v>1.109</v>
      </c>
      <c r="BG105" s="0" t="n">
        <v>1.0827</v>
      </c>
      <c r="BH105" s="0" t="n">
        <v>1.0148</v>
      </c>
      <c r="BI105" s="0" t="n">
        <v>1</v>
      </c>
      <c r="BJ105" s="0" t="n">
        <v>2.2038</v>
      </c>
      <c r="BK105" s="0" t="n">
        <v>2.27862633333333</v>
      </c>
      <c r="BL105" s="0" t="n">
        <v>1.08854999999999</v>
      </c>
      <c r="BM105" s="0" t="n">
        <v>1.2885</v>
      </c>
      <c r="BN105" s="0" t="n">
        <v>2.001</v>
      </c>
      <c r="BO105" s="0" t="n">
        <v>1.51450499999999</v>
      </c>
      <c r="BP105" s="0" t="n">
        <v>1.51450499999999</v>
      </c>
      <c r="BQ105" s="0" t="n">
        <v>1.262205</v>
      </c>
      <c r="BR105" s="0" t="n">
        <v>1.07508</v>
      </c>
      <c r="BS105" s="0" t="n">
        <v>1.425805</v>
      </c>
      <c r="BT105" s="309"/>
      <c r="BU105" s="0" t="n">
        <v>1.097625</v>
      </c>
      <c r="BV105" s="309"/>
      <c r="BW105" s="309"/>
      <c r="BX105" s="309"/>
      <c r="BY105" s="309"/>
      <c r="BZ105" s="309"/>
      <c r="CA105" s="309"/>
      <c r="CB105" s="309"/>
      <c r="CC105" s="0" t="n">
        <v>0.965</v>
      </c>
      <c r="CD105" s="0" t="n">
        <v>0.91</v>
      </c>
      <c r="CE105" s="0" t="n">
        <v>0.91</v>
      </c>
      <c r="CF105" s="0" t="n">
        <v>0.97</v>
      </c>
      <c r="CG105" s="0" t="n">
        <v>0.99895</v>
      </c>
      <c r="CH105" s="0" t="n">
        <v>0.34</v>
      </c>
      <c r="CI105" s="0" t="n">
        <v>0.42</v>
      </c>
      <c r="CJ105" s="0" t="n">
        <v>0.935</v>
      </c>
      <c r="CK105" s="0" t="n">
        <v>0.735</v>
      </c>
      <c r="CL105" s="0" t="n">
        <v>0.625</v>
      </c>
      <c r="CM105" s="0" t="n">
        <v>0.9175</v>
      </c>
      <c r="CN105" s="0" t="n">
        <v>0.95</v>
      </c>
      <c r="CO105" s="0" t="n">
        <v>0.88</v>
      </c>
      <c r="CP105" s="0" t="n">
        <v>0.9</v>
      </c>
      <c r="CQ105" s="0" t="n">
        <v>0.935</v>
      </c>
      <c r="CR105" s="0" t="n">
        <v>0.89</v>
      </c>
      <c r="CV105" s="0" t="n">
        <v>0.9775</v>
      </c>
      <c r="DA105" s="309" t="n">
        <v>0.000285</v>
      </c>
      <c r="DB105" s="309" t="n">
        <v>0.0002</v>
      </c>
      <c r="DC105" s="309" t="n">
        <v>0</v>
      </c>
      <c r="DD105" s="309" t="n">
        <v>0.0001</v>
      </c>
      <c r="DE105" s="309" t="n">
        <v>0</v>
      </c>
      <c r="DF105" s="309" t="n">
        <v>0.0036</v>
      </c>
      <c r="DG105" s="309" t="n">
        <v>0.00047</v>
      </c>
      <c r="DH105" s="309" t="n">
        <v>0.0007</v>
      </c>
      <c r="DI105" s="309" t="n">
        <v>0</v>
      </c>
      <c r="DJ105" s="309" t="n">
        <v>0</v>
      </c>
      <c r="DK105" s="309" t="n">
        <v>0.0005</v>
      </c>
      <c r="DL105" s="309" t="n">
        <v>0.0005</v>
      </c>
      <c r="DM105" s="309" t="n">
        <v>0.0003</v>
      </c>
      <c r="DN105" s="309" t="n">
        <v>0.000275</v>
      </c>
      <c r="DO105" s="309" t="n">
        <v>0.000400000000000006</v>
      </c>
      <c r="DQ105" s="309" t="n">
        <v>6.5E-005</v>
      </c>
    </row>
    <row r="106" customFormat="false" ht="12.75" hidden="false" customHeight="false" outlineLevel="0" collapsed="false">
      <c r="A106" s="306" t="n">
        <v>39600</v>
      </c>
      <c r="B106" s="0" t="n">
        <v>0.988</v>
      </c>
      <c r="C106" s="0" t="n">
        <v>0.988</v>
      </c>
      <c r="D106" s="0" t="n">
        <v>0.985</v>
      </c>
      <c r="E106" s="0" t="n">
        <v>0.985</v>
      </c>
      <c r="F106" s="0" t="n">
        <v>0.977</v>
      </c>
      <c r="G106" s="0" t="n">
        <v>0.750516000000002</v>
      </c>
      <c r="H106" s="0" t="n">
        <v>0.9875</v>
      </c>
      <c r="I106" s="0" t="n">
        <v>0.9875</v>
      </c>
      <c r="J106" s="0" t="n">
        <v>0.8310825</v>
      </c>
      <c r="K106" s="0" t="n">
        <v>0.985</v>
      </c>
      <c r="L106" s="0" t="n">
        <v>0.9875</v>
      </c>
      <c r="M106" s="0" t="n">
        <v>0.9875</v>
      </c>
      <c r="N106" s="0" t="n">
        <v>0.98</v>
      </c>
      <c r="O106" s="0" t="n">
        <v>0.970507887500002</v>
      </c>
      <c r="P106" s="0" t="n">
        <v>0.98</v>
      </c>
      <c r="Q106" s="0" t="n">
        <v>0.9875</v>
      </c>
      <c r="R106" s="0" t="n">
        <v>0.9875</v>
      </c>
      <c r="S106" s="0" t="n">
        <v>0.9875</v>
      </c>
      <c r="T106" s="0" t="n">
        <v>0.98</v>
      </c>
      <c r="U106" s="0" t="n">
        <v>0.98</v>
      </c>
      <c r="V106" s="0" t="n">
        <v>0.98</v>
      </c>
      <c r="W106" s="0" t="n">
        <v>0.98</v>
      </c>
      <c r="X106" s="0" t="n">
        <v>0.970507887500002</v>
      </c>
      <c r="Y106" s="0" t="n">
        <v>0.970507887500002</v>
      </c>
      <c r="Z106" s="0" t="n">
        <v>0.970507887500002</v>
      </c>
      <c r="AA106" s="0" t="n">
        <v>0.970507887500002</v>
      </c>
      <c r="AB106" s="0" t="n">
        <v>0.98</v>
      </c>
      <c r="AC106" s="0" t="n">
        <v>0.98</v>
      </c>
      <c r="AD106" s="0" t="n">
        <v>0.970507887500002</v>
      </c>
      <c r="AE106" s="0" t="n">
        <v>0.970507887500002</v>
      </c>
      <c r="AF106" s="0" t="n">
        <v>0.98</v>
      </c>
      <c r="AG106" s="0" t="n">
        <v>0.99</v>
      </c>
      <c r="AH106" s="0" t="n">
        <v>0.976944099999998</v>
      </c>
      <c r="AI106" s="0" t="n">
        <v>0.976944099999998</v>
      </c>
      <c r="AJ106" s="0" t="n">
        <v>0.98</v>
      </c>
      <c r="AK106" s="0" t="n">
        <v>1</v>
      </c>
      <c r="AL106" s="0" t="n">
        <v>0.985</v>
      </c>
      <c r="AM106" s="0" t="n">
        <v>0.985</v>
      </c>
      <c r="AS106" s="0" t="n">
        <v>0.977</v>
      </c>
      <c r="AT106" s="304" t="n">
        <v>0.9775</v>
      </c>
      <c r="AU106" s="0" t="n">
        <v>0.976944099999998</v>
      </c>
      <c r="AV106" s="0" t="n">
        <v>0.985</v>
      </c>
      <c r="AW106" s="0" t="n">
        <v>0.985</v>
      </c>
      <c r="AX106" s="0" t="n">
        <v>0.985</v>
      </c>
      <c r="AY106" s="0" t="n">
        <v>0.976944099999998</v>
      </c>
      <c r="AZ106" s="0" t="n">
        <v>0.976944099999998</v>
      </c>
      <c r="BA106" s="0" t="n">
        <v>0.985</v>
      </c>
      <c r="BB106" s="0" t="n">
        <v>0.64</v>
      </c>
      <c r="BC106" s="0" t="n">
        <f aca="false">BC105</f>
        <v>1</v>
      </c>
      <c r="BE106" s="0" t="n">
        <v>1.09264760000001</v>
      </c>
      <c r="BF106" s="0" t="n">
        <v>1.1092</v>
      </c>
      <c r="BG106" s="0" t="n">
        <v>1.0827</v>
      </c>
      <c r="BH106" s="0" t="n">
        <v>1.0149</v>
      </c>
      <c r="BI106" s="0" t="n">
        <v>1</v>
      </c>
      <c r="BJ106" s="0" t="n">
        <v>2.2074</v>
      </c>
      <c r="BK106" s="0" t="n">
        <v>2.27909633333333</v>
      </c>
      <c r="BL106" s="0" t="n">
        <v>1.08924999999999</v>
      </c>
      <c r="BM106" s="0" t="n">
        <v>1.2885</v>
      </c>
      <c r="BN106" s="0" t="n">
        <v>2.001</v>
      </c>
      <c r="BO106" s="0" t="n">
        <v>1.51500499999999</v>
      </c>
      <c r="BP106" s="0" t="n">
        <v>1.51500499999999</v>
      </c>
      <c r="BQ106" s="0" t="n">
        <v>1.262505</v>
      </c>
      <c r="BR106" s="0" t="n">
        <v>1.075355</v>
      </c>
      <c r="BS106" s="0" t="n">
        <v>1.426205</v>
      </c>
      <c r="BT106" s="309"/>
      <c r="BU106" s="0" t="n">
        <v>1.09769</v>
      </c>
      <c r="BV106" s="309"/>
      <c r="BW106" s="309"/>
      <c r="BX106" s="309"/>
      <c r="BY106" s="309"/>
      <c r="BZ106" s="309"/>
      <c r="CA106" s="309"/>
      <c r="CB106" s="309"/>
      <c r="CC106" s="0" t="n">
        <v>0.965</v>
      </c>
      <c r="CD106" s="0" t="n">
        <v>0.91</v>
      </c>
      <c r="CE106" s="0" t="n">
        <v>0.91</v>
      </c>
      <c r="CF106" s="0" t="n">
        <v>0.98</v>
      </c>
      <c r="CG106" s="0" t="n">
        <v>0.99895</v>
      </c>
      <c r="CH106" s="0" t="n">
        <v>0.34</v>
      </c>
      <c r="CI106" s="0" t="n">
        <v>0.47</v>
      </c>
      <c r="CJ106" s="0" t="n">
        <v>0.935</v>
      </c>
      <c r="CK106" s="0" t="n">
        <v>0.645</v>
      </c>
      <c r="CL106" s="0" t="n">
        <v>0.725</v>
      </c>
      <c r="CM106" s="0" t="n">
        <v>0.8825</v>
      </c>
      <c r="CN106" s="0" t="n">
        <v>0.915</v>
      </c>
      <c r="CO106" s="0" t="n">
        <v>0.88</v>
      </c>
      <c r="CP106" s="0" t="n">
        <v>0.9025</v>
      </c>
      <c r="CQ106" s="0" t="n">
        <v>0.915</v>
      </c>
      <c r="CR106" s="0" t="n">
        <v>0.89</v>
      </c>
      <c r="CV106" s="0" t="n">
        <v>0.9775</v>
      </c>
      <c r="DA106" s="309" t="n">
        <v>0.000285</v>
      </c>
      <c r="DB106" s="309" t="n">
        <v>0.0002</v>
      </c>
      <c r="DC106" s="309" t="n">
        <v>0</v>
      </c>
      <c r="DD106" s="309" t="n">
        <v>0.0001</v>
      </c>
      <c r="DE106" s="309" t="n">
        <v>0</v>
      </c>
      <c r="DF106" s="309" t="n">
        <v>0.0036</v>
      </c>
      <c r="DG106" s="309" t="n">
        <v>0.00047</v>
      </c>
      <c r="DH106" s="309" t="n">
        <v>0.0007</v>
      </c>
      <c r="DI106" s="309" t="n">
        <v>0</v>
      </c>
      <c r="DJ106" s="309" t="n">
        <v>0</v>
      </c>
      <c r="DK106" s="309" t="n">
        <v>0.0005</v>
      </c>
      <c r="DL106" s="309" t="n">
        <v>0.0005</v>
      </c>
      <c r="DM106" s="309" t="n">
        <v>0.0003</v>
      </c>
      <c r="DN106" s="309" t="n">
        <v>0.000275</v>
      </c>
      <c r="DO106" s="309" t="n">
        <v>0.000400000000000006</v>
      </c>
      <c r="DQ106" s="309" t="n">
        <v>6.5E-005</v>
      </c>
    </row>
    <row r="107" customFormat="false" ht="12.75" hidden="false" customHeight="false" outlineLevel="0" collapsed="false">
      <c r="A107" s="306" t="n">
        <v>39630</v>
      </c>
      <c r="B107" s="0" t="n">
        <v>0.988</v>
      </c>
      <c r="C107" s="0" t="n">
        <v>0.988</v>
      </c>
      <c r="D107" s="0" t="n">
        <v>0.985</v>
      </c>
      <c r="E107" s="0" t="n">
        <v>0.985</v>
      </c>
      <c r="F107" s="0" t="n">
        <v>0.977</v>
      </c>
      <c r="G107" s="0" t="n">
        <v>0.906510000000002</v>
      </c>
      <c r="H107" s="0" t="n">
        <v>0.9875</v>
      </c>
      <c r="I107" s="0" t="n">
        <v>0.9875</v>
      </c>
      <c r="J107" s="0" t="n">
        <v>0.8568525</v>
      </c>
      <c r="K107" s="0" t="n">
        <v>0.985</v>
      </c>
      <c r="L107" s="0" t="n">
        <v>0.9875</v>
      </c>
      <c r="M107" s="0" t="n">
        <v>0.9875</v>
      </c>
      <c r="N107" s="0" t="n">
        <v>0.98</v>
      </c>
      <c r="O107" s="0" t="n">
        <v>0.976134225000002</v>
      </c>
      <c r="P107" s="0" t="n">
        <v>0.98</v>
      </c>
      <c r="Q107" s="0" t="n">
        <v>0.9875</v>
      </c>
      <c r="R107" s="0" t="n">
        <v>0.9875</v>
      </c>
      <c r="S107" s="0" t="n">
        <v>0.9875</v>
      </c>
      <c r="T107" s="0" t="n">
        <v>0.98</v>
      </c>
      <c r="U107" s="0" t="n">
        <v>0.98</v>
      </c>
      <c r="V107" s="0" t="n">
        <v>0.98</v>
      </c>
      <c r="W107" s="0" t="n">
        <v>0.98</v>
      </c>
      <c r="X107" s="0" t="n">
        <v>0.976134225000002</v>
      </c>
      <c r="Y107" s="0" t="n">
        <v>0.976134225000002</v>
      </c>
      <c r="Z107" s="0" t="n">
        <v>0.976134225000002</v>
      </c>
      <c r="AA107" s="0" t="n">
        <v>0.976134225000002</v>
      </c>
      <c r="AB107" s="0" t="n">
        <v>0.98</v>
      </c>
      <c r="AC107" s="0" t="n">
        <v>0.98</v>
      </c>
      <c r="AD107" s="0" t="n">
        <v>0.976134225000002</v>
      </c>
      <c r="AE107" s="0" t="n">
        <v>0.976134225000002</v>
      </c>
      <c r="AF107" s="0" t="n">
        <v>0.98</v>
      </c>
      <c r="AG107" s="0" t="n">
        <v>0.99</v>
      </c>
      <c r="AH107" s="0" t="n">
        <v>0.977001949999999</v>
      </c>
      <c r="AI107" s="0" t="n">
        <v>0.977001949999999</v>
      </c>
      <c r="AJ107" s="0" t="n">
        <v>0.98</v>
      </c>
      <c r="AK107" s="0" t="n">
        <v>1</v>
      </c>
      <c r="AL107" s="0" t="n">
        <v>0.985</v>
      </c>
      <c r="AM107" s="0" t="n">
        <v>0.985</v>
      </c>
      <c r="AS107" s="0" t="n">
        <v>0.977</v>
      </c>
      <c r="AT107" s="304" t="n">
        <v>0.9775</v>
      </c>
      <c r="AU107" s="0" t="n">
        <v>0.977001949999999</v>
      </c>
      <c r="AV107" s="0" t="n">
        <v>0.985</v>
      </c>
      <c r="AW107" s="0" t="n">
        <v>0.985</v>
      </c>
      <c r="AX107" s="0" t="n">
        <v>0.985</v>
      </c>
      <c r="AY107" s="0" t="n">
        <v>0.977001949999999</v>
      </c>
      <c r="AZ107" s="0" t="n">
        <v>0.977001949999999</v>
      </c>
      <c r="BA107" s="0" t="n">
        <v>0.985</v>
      </c>
      <c r="BB107" s="0" t="n">
        <v>0.64</v>
      </c>
      <c r="BC107" s="0" t="n">
        <f aca="false">BC106</f>
        <v>1</v>
      </c>
      <c r="BE107" s="0" t="n">
        <v>1.09293260000001</v>
      </c>
      <c r="BF107" s="0" t="n">
        <v>1.1094</v>
      </c>
      <c r="BG107" s="0" t="n">
        <v>1.0827</v>
      </c>
      <c r="BH107" s="0" t="n">
        <v>1.015</v>
      </c>
      <c r="BI107" s="0" t="n">
        <v>1</v>
      </c>
      <c r="BJ107" s="0" t="n">
        <v>2.211</v>
      </c>
      <c r="BK107" s="0" t="n">
        <v>2.27956633333333</v>
      </c>
      <c r="BL107" s="0" t="n">
        <v>1.08994999999999</v>
      </c>
      <c r="BM107" s="0" t="n">
        <v>1.2885</v>
      </c>
      <c r="BN107" s="0" t="n">
        <v>2.001</v>
      </c>
      <c r="BO107" s="0" t="n">
        <v>1.51550499999999</v>
      </c>
      <c r="BP107" s="0" t="n">
        <v>1.51550499999999</v>
      </c>
      <c r="BQ107" s="0" t="n">
        <v>1.262805</v>
      </c>
      <c r="BR107" s="0" t="n">
        <v>1.07563</v>
      </c>
      <c r="BS107" s="0" t="n">
        <v>1.426605</v>
      </c>
      <c r="BT107" s="309"/>
      <c r="BU107" s="0" t="n">
        <v>1.097755</v>
      </c>
      <c r="BV107" s="309"/>
      <c r="BW107" s="309"/>
      <c r="BX107" s="309"/>
      <c r="BY107" s="309"/>
      <c r="BZ107" s="309"/>
      <c r="CA107" s="309"/>
      <c r="CB107" s="309"/>
      <c r="CC107" s="0" t="n">
        <v>0.975</v>
      </c>
      <c r="CD107" s="0" t="n">
        <v>0.91</v>
      </c>
      <c r="CE107" s="0" t="n">
        <v>0.91</v>
      </c>
      <c r="CF107" s="0" t="n">
        <v>0.97</v>
      </c>
      <c r="CG107" s="0" t="n">
        <v>0.99895</v>
      </c>
      <c r="CH107" s="0" t="n">
        <v>0.41</v>
      </c>
      <c r="CI107" s="0" t="n">
        <v>0.47</v>
      </c>
      <c r="CJ107" s="0" t="n">
        <v>0.935</v>
      </c>
      <c r="CK107" s="0" t="n">
        <v>0.665</v>
      </c>
      <c r="CL107" s="0" t="n">
        <v>0.725</v>
      </c>
      <c r="CM107" s="0" t="n">
        <v>0.8775</v>
      </c>
      <c r="CN107" s="0" t="n">
        <v>0.91</v>
      </c>
      <c r="CO107" s="0" t="n">
        <v>0.89</v>
      </c>
      <c r="CP107" s="0" t="n">
        <v>0.9075</v>
      </c>
      <c r="CQ107" s="0" t="n">
        <v>0.915</v>
      </c>
      <c r="CR107" s="0" t="n">
        <v>0.89</v>
      </c>
      <c r="CV107" s="0" t="n">
        <v>0.9775</v>
      </c>
      <c r="DA107" s="309" t="n">
        <v>0.000285</v>
      </c>
      <c r="DB107" s="309" t="n">
        <v>0.0002</v>
      </c>
      <c r="DC107" s="309" t="n">
        <v>0</v>
      </c>
      <c r="DD107" s="309" t="n">
        <v>0.0001</v>
      </c>
      <c r="DE107" s="309" t="n">
        <v>0</v>
      </c>
      <c r="DF107" s="309" t="n">
        <v>0.0036</v>
      </c>
      <c r="DG107" s="309" t="n">
        <v>0.00047</v>
      </c>
      <c r="DH107" s="309" t="n">
        <v>0.0007</v>
      </c>
      <c r="DI107" s="309" t="n">
        <v>0</v>
      </c>
      <c r="DJ107" s="309" t="n">
        <v>0</v>
      </c>
      <c r="DK107" s="309" t="n">
        <v>0.0005</v>
      </c>
      <c r="DL107" s="309" t="n">
        <v>0.0005</v>
      </c>
      <c r="DM107" s="309" t="n">
        <v>0.0003</v>
      </c>
      <c r="DN107" s="309" t="n">
        <v>0.000275</v>
      </c>
      <c r="DO107" s="309" t="n">
        <v>0.000400000000000006</v>
      </c>
      <c r="DQ107" s="309" t="n">
        <v>6.5E-005</v>
      </c>
    </row>
    <row r="108" customFormat="false" ht="12.75" hidden="false" customHeight="false" outlineLevel="0" collapsed="false">
      <c r="A108" s="306" t="n">
        <v>39661</v>
      </c>
      <c r="B108" s="0" t="n">
        <v>0.988</v>
      </c>
      <c r="C108" s="0" t="n">
        <v>0.988</v>
      </c>
      <c r="D108" s="0" t="n">
        <v>0.985</v>
      </c>
      <c r="E108" s="0" t="n">
        <v>0.985</v>
      </c>
      <c r="F108" s="0" t="n">
        <v>0.977</v>
      </c>
      <c r="G108" s="0" t="n">
        <v>0.952278000000002</v>
      </c>
      <c r="H108" s="0" t="n">
        <v>0.9875</v>
      </c>
      <c r="I108" s="0" t="n">
        <v>0.9875</v>
      </c>
      <c r="J108" s="0" t="n">
        <v>0.9728175</v>
      </c>
      <c r="K108" s="0" t="n">
        <v>0.985</v>
      </c>
      <c r="L108" s="0" t="n">
        <v>0.9875</v>
      </c>
      <c r="M108" s="0" t="n">
        <v>0.9875</v>
      </c>
      <c r="N108" s="0" t="n">
        <v>0.98</v>
      </c>
      <c r="O108" s="0" t="n">
        <v>0.9875</v>
      </c>
      <c r="P108" s="0" t="n">
        <v>0.98</v>
      </c>
      <c r="Q108" s="0" t="n">
        <v>0.9875</v>
      </c>
      <c r="R108" s="0" t="n">
        <v>0.9875</v>
      </c>
      <c r="S108" s="0" t="n">
        <v>0.9875</v>
      </c>
      <c r="T108" s="0" t="n">
        <v>0.98</v>
      </c>
      <c r="U108" s="0" t="n">
        <v>0.98</v>
      </c>
      <c r="V108" s="0" t="n">
        <v>0.98</v>
      </c>
      <c r="W108" s="0" t="n">
        <v>0.98</v>
      </c>
      <c r="X108" s="0" t="n">
        <v>0.9875</v>
      </c>
      <c r="Y108" s="0" t="n">
        <v>0.9875</v>
      </c>
      <c r="Z108" s="0" t="n">
        <v>0.9875</v>
      </c>
      <c r="AA108" s="0" t="n">
        <v>0.9875</v>
      </c>
      <c r="AB108" s="0" t="n">
        <v>0.98</v>
      </c>
      <c r="AC108" s="0" t="n">
        <v>0.98</v>
      </c>
      <c r="AD108" s="0" t="n">
        <v>0.9875</v>
      </c>
      <c r="AE108" s="0" t="n">
        <v>0.9875</v>
      </c>
      <c r="AF108" s="0" t="n">
        <v>0.98</v>
      </c>
      <c r="AG108" s="0" t="n">
        <v>0.99</v>
      </c>
      <c r="AH108" s="0" t="n">
        <v>0.977059799999999</v>
      </c>
      <c r="AI108" s="0" t="n">
        <v>0.977059799999999</v>
      </c>
      <c r="AJ108" s="0" t="n">
        <v>0.98</v>
      </c>
      <c r="AK108" s="0" t="n">
        <v>1</v>
      </c>
      <c r="AL108" s="0" t="n">
        <v>0.985</v>
      </c>
      <c r="AM108" s="0" t="n">
        <v>0.985</v>
      </c>
      <c r="AS108" s="0" t="n">
        <v>0.977</v>
      </c>
      <c r="AT108" s="304" t="n">
        <v>0.9775</v>
      </c>
      <c r="AU108" s="0" t="n">
        <v>0.977059799999999</v>
      </c>
      <c r="AV108" s="0" t="n">
        <v>0.985</v>
      </c>
      <c r="AW108" s="0" t="n">
        <v>0.985</v>
      </c>
      <c r="AX108" s="0" t="n">
        <v>0.985</v>
      </c>
      <c r="AY108" s="0" t="n">
        <v>0.977059799999999</v>
      </c>
      <c r="AZ108" s="0" t="n">
        <v>0.977059799999999</v>
      </c>
      <c r="BA108" s="0" t="n">
        <v>0.985</v>
      </c>
      <c r="BB108" s="0" t="n">
        <v>0.64</v>
      </c>
      <c r="BC108" s="0" t="n">
        <f aca="false">BC107</f>
        <v>1</v>
      </c>
      <c r="BE108" s="0" t="n">
        <v>1.09321760000001</v>
      </c>
      <c r="BF108" s="0" t="n">
        <v>1.1096</v>
      </c>
      <c r="BG108" s="0" t="n">
        <v>1.0827</v>
      </c>
      <c r="BH108" s="0" t="n">
        <v>1.0151</v>
      </c>
      <c r="BI108" s="0" t="n">
        <v>1</v>
      </c>
      <c r="BJ108" s="0" t="n">
        <v>2.21460000000001</v>
      </c>
      <c r="BK108" s="0" t="n">
        <v>2.28003633333333</v>
      </c>
      <c r="BL108" s="0" t="n">
        <v>1.09064999999999</v>
      </c>
      <c r="BM108" s="0" t="n">
        <v>1.2885</v>
      </c>
      <c r="BN108" s="0" t="n">
        <v>2.001</v>
      </c>
      <c r="BO108" s="0" t="n">
        <v>1.51600499999999</v>
      </c>
      <c r="BP108" s="0" t="n">
        <v>1.51600499999999</v>
      </c>
      <c r="BQ108" s="0" t="n">
        <v>1.263105</v>
      </c>
      <c r="BR108" s="0" t="n">
        <v>1.075905</v>
      </c>
      <c r="BS108" s="0" t="n">
        <v>1.427005</v>
      </c>
      <c r="BT108" s="309"/>
      <c r="BU108" s="0" t="n">
        <v>1.09782</v>
      </c>
      <c r="BV108" s="309"/>
      <c r="BW108" s="309"/>
      <c r="BX108" s="309"/>
      <c r="BY108" s="309"/>
      <c r="BZ108" s="309"/>
      <c r="CA108" s="309"/>
      <c r="CB108" s="309"/>
      <c r="CC108" s="0" t="n">
        <v>0.975</v>
      </c>
      <c r="CD108" s="0" t="n">
        <v>0.91</v>
      </c>
      <c r="CE108" s="0" t="n">
        <v>0.91</v>
      </c>
      <c r="CF108" s="0" t="n">
        <v>0.97</v>
      </c>
      <c r="CG108" s="0" t="n">
        <v>0.99895</v>
      </c>
      <c r="CH108" s="0" t="n">
        <v>0.43</v>
      </c>
      <c r="CI108" s="0" t="n">
        <v>0.52</v>
      </c>
      <c r="CJ108" s="0" t="n">
        <v>0.925</v>
      </c>
      <c r="CK108" s="0" t="n">
        <v>0.755</v>
      </c>
      <c r="CL108" s="0" t="n">
        <v>0.725</v>
      </c>
      <c r="CM108" s="0" t="n">
        <v>0.89</v>
      </c>
      <c r="CN108" s="0" t="n">
        <v>0.9225</v>
      </c>
      <c r="CO108" s="0" t="n">
        <v>0.915</v>
      </c>
      <c r="CP108" s="0" t="n">
        <v>0.9275</v>
      </c>
      <c r="CQ108" s="0" t="n">
        <v>0.915</v>
      </c>
      <c r="CR108" s="0" t="n">
        <v>0.89</v>
      </c>
      <c r="CV108" s="0" t="n">
        <v>0.9775</v>
      </c>
      <c r="DA108" s="309" t="n">
        <v>0.000285</v>
      </c>
      <c r="DB108" s="309" t="n">
        <v>0.0002</v>
      </c>
      <c r="DC108" s="309" t="n">
        <v>0</v>
      </c>
      <c r="DD108" s="309" t="n">
        <v>0.0001</v>
      </c>
      <c r="DE108" s="309" t="n">
        <v>0</v>
      </c>
      <c r="DF108" s="309" t="n">
        <v>0.0036</v>
      </c>
      <c r="DG108" s="309" t="n">
        <v>0.00047</v>
      </c>
      <c r="DH108" s="309" t="n">
        <v>0.0007</v>
      </c>
      <c r="DI108" s="309" t="n">
        <v>0</v>
      </c>
      <c r="DJ108" s="309" t="n">
        <v>0</v>
      </c>
      <c r="DK108" s="309" t="n">
        <v>0.0005</v>
      </c>
      <c r="DL108" s="309" t="n">
        <v>0.0005</v>
      </c>
      <c r="DM108" s="309" t="n">
        <v>0.0003</v>
      </c>
      <c r="DN108" s="309" t="n">
        <v>0.000275</v>
      </c>
      <c r="DO108" s="309" t="n">
        <v>0.000400000000000006</v>
      </c>
      <c r="DQ108" s="309" t="n">
        <v>6.5E-005</v>
      </c>
    </row>
    <row r="109" customFormat="false" ht="12.75" hidden="false" customHeight="false" outlineLevel="0" collapsed="false">
      <c r="A109" s="306" t="n">
        <v>39692</v>
      </c>
      <c r="B109" s="0" t="n">
        <v>0.988</v>
      </c>
      <c r="C109" s="0" t="n">
        <v>0.988</v>
      </c>
      <c r="D109" s="0" t="n">
        <v>0.985</v>
      </c>
      <c r="E109" s="0" t="n">
        <v>0.985</v>
      </c>
      <c r="F109" s="0" t="n">
        <v>0.977</v>
      </c>
      <c r="G109" s="0" t="n">
        <v>0.9875</v>
      </c>
      <c r="H109" s="0" t="n">
        <v>0.9875</v>
      </c>
      <c r="I109" s="0" t="n">
        <v>0.9875</v>
      </c>
      <c r="J109" s="0" t="n">
        <v>0.7924275</v>
      </c>
      <c r="K109" s="0" t="n">
        <v>0.985</v>
      </c>
      <c r="L109" s="0" t="n">
        <v>0.9875</v>
      </c>
      <c r="M109" s="0" t="n">
        <v>0.9875</v>
      </c>
      <c r="N109" s="0" t="n">
        <v>0.98</v>
      </c>
      <c r="O109" s="0" t="n">
        <v>0.9875</v>
      </c>
      <c r="P109" s="0" t="n">
        <v>0.98</v>
      </c>
      <c r="Q109" s="0" t="n">
        <v>0.9875</v>
      </c>
      <c r="R109" s="0" t="n">
        <v>0.9875</v>
      </c>
      <c r="S109" s="0" t="n">
        <v>0.9875</v>
      </c>
      <c r="T109" s="0" t="n">
        <v>0.98</v>
      </c>
      <c r="U109" s="0" t="n">
        <v>0.98</v>
      </c>
      <c r="V109" s="0" t="n">
        <v>0.98</v>
      </c>
      <c r="W109" s="0" t="n">
        <v>0.98</v>
      </c>
      <c r="X109" s="0" t="n">
        <v>0.9875</v>
      </c>
      <c r="Y109" s="0" t="n">
        <v>0.9875</v>
      </c>
      <c r="Z109" s="0" t="n">
        <v>0.9875</v>
      </c>
      <c r="AA109" s="0" t="n">
        <v>0.9875</v>
      </c>
      <c r="AB109" s="0" t="n">
        <v>0.98</v>
      </c>
      <c r="AC109" s="0" t="n">
        <v>0.98</v>
      </c>
      <c r="AD109" s="0" t="n">
        <v>0.9875</v>
      </c>
      <c r="AE109" s="0" t="n">
        <v>0.9875</v>
      </c>
      <c r="AF109" s="0" t="n">
        <v>0.98</v>
      </c>
      <c r="AG109" s="0" t="n">
        <v>0.99</v>
      </c>
      <c r="AH109" s="0" t="n">
        <v>0.977117649999998</v>
      </c>
      <c r="AI109" s="0" t="n">
        <v>0.977117649999998</v>
      </c>
      <c r="AJ109" s="0" t="n">
        <v>0.98</v>
      </c>
      <c r="AK109" s="0" t="n">
        <v>1</v>
      </c>
      <c r="AL109" s="0" t="n">
        <v>0.985</v>
      </c>
      <c r="AM109" s="0" t="n">
        <v>0.985</v>
      </c>
      <c r="AS109" s="0" t="n">
        <v>0.977</v>
      </c>
      <c r="AT109" s="304" t="n">
        <v>0.9775</v>
      </c>
      <c r="AU109" s="0" t="n">
        <v>0.977117649999998</v>
      </c>
      <c r="AV109" s="0" t="n">
        <v>0.985</v>
      </c>
      <c r="AW109" s="0" t="n">
        <v>0.985</v>
      </c>
      <c r="AX109" s="0" t="n">
        <v>0.985</v>
      </c>
      <c r="AY109" s="0" t="n">
        <v>0.977117649999998</v>
      </c>
      <c r="AZ109" s="0" t="n">
        <v>0.977117649999998</v>
      </c>
      <c r="BA109" s="0" t="n">
        <v>0.985</v>
      </c>
      <c r="BB109" s="0" t="n">
        <v>0.64</v>
      </c>
      <c r="BC109" s="0" t="n">
        <f aca="false">BC108</f>
        <v>1</v>
      </c>
      <c r="BE109" s="0" t="n">
        <v>1.09350260000001</v>
      </c>
      <c r="BF109" s="0" t="n">
        <v>1.1098</v>
      </c>
      <c r="BG109" s="0" t="n">
        <v>1.0827</v>
      </c>
      <c r="BH109" s="0" t="n">
        <v>1.0152</v>
      </c>
      <c r="BI109" s="0" t="n">
        <v>1</v>
      </c>
      <c r="BJ109" s="0" t="n">
        <v>2.21820000000001</v>
      </c>
      <c r="BK109" s="0" t="n">
        <v>2.28050633333333</v>
      </c>
      <c r="BL109" s="0" t="n">
        <v>1.09134999999999</v>
      </c>
      <c r="BM109" s="0" t="n">
        <v>1.2885</v>
      </c>
      <c r="BN109" s="0" t="n">
        <v>2.001</v>
      </c>
      <c r="BO109" s="0" t="n">
        <v>1.51650499999999</v>
      </c>
      <c r="BP109" s="0" t="n">
        <v>1.51650499999999</v>
      </c>
      <c r="BQ109" s="0" t="n">
        <v>1.263405</v>
      </c>
      <c r="BR109" s="0" t="n">
        <v>1.07618</v>
      </c>
      <c r="BS109" s="0" t="n">
        <v>1.427405</v>
      </c>
      <c r="BT109" s="309"/>
      <c r="BU109" s="0" t="n">
        <v>1.097885</v>
      </c>
      <c r="BV109" s="309"/>
      <c r="BW109" s="309"/>
      <c r="BX109" s="309"/>
      <c r="BY109" s="309"/>
      <c r="BZ109" s="309"/>
      <c r="CA109" s="309"/>
      <c r="CB109" s="309"/>
      <c r="CC109" s="0" t="n">
        <v>0.975</v>
      </c>
      <c r="CD109" s="0" t="n">
        <v>0.91</v>
      </c>
      <c r="CE109" s="0" t="n">
        <v>0.91</v>
      </c>
      <c r="CF109" s="0" t="n">
        <v>0.95</v>
      </c>
      <c r="CG109" s="0" t="n">
        <v>0.99895</v>
      </c>
      <c r="CH109" s="0" t="n">
        <v>0.46</v>
      </c>
      <c r="CI109" s="0" t="n">
        <v>0.55</v>
      </c>
      <c r="CJ109" s="0" t="n">
        <v>0.925</v>
      </c>
      <c r="CK109" s="0" t="n">
        <v>0.615</v>
      </c>
      <c r="CL109" s="0" t="n">
        <v>0.575</v>
      </c>
      <c r="CM109" s="0" t="n">
        <v>0.945</v>
      </c>
      <c r="CN109" s="0" t="n">
        <v>0.9775</v>
      </c>
      <c r="CO109" s="0" t="n">
        <v>0.945</v>
      </c>
      <c r="CP109" s="0" t="n">
        <v>0.92</v>
      </c>
      <c r="CQ109" s="0" t="n">
        <v>0.915</v>
      </c>
      <c r="CR109" s="0" t="n">
        <v>0.89</v>
      </c>
      <c r="CV109" s="0" t="n">
        <v>0.9775</v>
      </c>
      <c r="DA109" s="309" t="n">
        <v>0.000285</v>
      </c>
      <c r="DB109" s="309" t="n">
        <v>0.0002</v>
      </c>
      <c r="DC109" s="309" t="n">
        <v>0</v>
      </c>
      <c r="DD109" s="309" t="n">
        <v>0.0001</v>
      </c>
      <c r="DE109" s="309" t="n">
        <v>0</v>
      </c>
      <c r="DF109" s="309" t="n">
        <v>0.0036</v>
      </c>
      <c r="DG109" s="309" t="n">
        <v>0.00047</v>
      </c>
      <c r="DH109" s="309" t="n">
        <v>0.0007</v>
      </c>
      <c r="DI109" s="309" t="n">
        <v>0</v>
      </c>
      <c r="DJ109" s="309" t="n">
        <v>0</v>
      </c>
      <c r="DK109" s="309" t="n">
        <v>0.0005</v>
      </c>
      <c r="DL109" s="309" t="n">
        <v>0.0005</v>
      </c>
      <c r="DM109" s="309" t="n">
        <v>0.0003</v>
      </c>
      <c r="DN109" s="309" t="n">
        <v>0.000275</v>
      </c>
      <c r="DO109" s="309" t="n">
        <v>0.000400000000000006</v>
      </c>
      <c r="DQ109" s="309" t="n">
        <v>6.5E-005</v>
      </c>
    </row>
    <row r="110" customFormat="false" ht="12.75" hidden="false" customHeight="false" outlineLevel="0" collapsed="false">
      <c r="A110" s="306" t="n">
        <v>39722</v>
      </c>
      <c r="B110" s="0" t="n">
        <v>0.988</v>
      </c>
      <c r="C110" s="0" t="n">
        <v>0.988</v>
      </c>
      <c r="D110" s="0" t="n">
        <v>0.985</v>
      </c>
      <c r="E110" s="0" t="n">
        <v>0.985</v>
      </c>
      <c r="F110" s="0" t="n">
        <v>0.977</v>
      </c>
      <c r="G110" s="0" t="n">
        <v>0.9875</v>
      </c>
      <c r="H110" s="0" t="n">
        <v>0.9875</v>
      </c>
      <c r="I110" s="0" t="n">
        <v>0.9875</v>
      </c>
      <c r="J110" s="0" t="n">
        <v>0.7795425</v>
      </c>
      <c r="K110" s="0" t="n">
        <v>0.985</v>
      </c>
      <c r="L110" s="0" t="n">
        <v>0.9875</v>
      </c>
      <c r="M110" s="0" t="n">
        <v>0.9875</v>
      </c>
      <c r="N110" s="0" t="n">
        <v>0.98</v>
      </c>
      <c r="O110" s="0" t="n">
        <v>0.971500637500002</v>
      </c>
      <c r="P110" s="0" t="n">
        <v>0.98</v>
      </c>
      <c r="Q110" s="0" t="n">
        <v>0.9875</v>
      </c>
      <c r="R110" s="0" t="n">
        <v>0.9875</v>
      </c>
      <c r="S110" s="0" t="n">
        <v>0.9875</v>
      </c>
      <c r="T110" s="0" t="n">
        <v>0.98</v>
      </c>
      <c r="U110" s="0" t="n">
        <v>0.98</v>
      </c>
      <c r="V110" s="0" t="n">
        <v>0.98</v>
      </c>
      <c r="W110" s="0" t="n">
        <v>0.98</v>
      </c>
      <c r="X110" s="0" t="n">
        <v>0.971500637500002</v>
      </c>
      <c r="Y110" s="0" t="n">
        <v>0.971500637500002</v>
      </c>
      <c r="Z110" s="0" t="n">
        <v>0.971500637500002</v>
      </c>
      <c r="AA110" s="0" t="n">
        <v>0.971500637500002</v>
      </c>
      <c r="AB110" s="0" t="n">
        <v>0.98</v>
      </c>
      <c r="AC110" s="0" t="n">
        <v>0.98</v>
      </c>
      <c r="AD110" s="0" t="n">
        <v>0.971500637500002</v>
      </c>
      <c r="AE110" s="0" t="n">
        <v>0.971500637500002</v>
      </c>
      <c r="AF110" s="0" t="n">
        <v>0.98</v>
      </c>
      <c r="AG110" s="0" t="n">
        <v>0.99</v>
      </c>
      <c r="AH110" s="0" t="n">
        <v>0.977175499999998</v>
      </c>
      <c r="AI110" s="0" t="n">
        <v>0.977175499999998</v>
      </c>
      <c r="AJ110" s="0" t="n">
        <v>0.98</v>
      </c>
      <c r="AK110" s="0" t="n">
        <v>1</v>
      </c>
      <c r="AL110" s="0" t="n">
        <v>0.985</v>
      </c>
      <c r="AM110" s="0" t="n">
        <v>0.985</v>
      </c>
      <c r="AS110" s="0" t="n">
        <v>0.977</v>
      </c>
      <c r="AT110" s="304" t="n">
        <v>0.9775</v>
      </c>
      <c r="AU110" s="0" t="n">
        <v>0.977175499999998</v>
      </c>
      <c r="AV110" s="0" t="n">
        <v>0.985</v>
      </c>
      <c r="AW110" s="0" t="n">
        <v>0.985</v>
      </c>
      <c r="AX110" s="0" t="n">
        <v>0.985</v>
      </c>
      <c r="AY110" s="0" t="n">
        <v>0.977175499999998</v>
      </c>
      <c r="AZ110" s="0" t="n">
        <v>0.977175499999998</v>
      </c>
      <c r="BA110" s="0" t="n">
        <v>0.985</v>
      </c>
      <c r="BB110" s="0" t="n">
        <v>0.64</v>
      </c>
      <c r="BC110" s="0" t="n">
        <f aca="false">BC109</f>
        <v>1</v>
      </c>
      <c r="BE110" s="0" t="n">
        <v>1.09378760000001</v>
      </c>
      <c r="BF110" s="0" t="n">
        <v>1.11</v>
      </c>
      <c r="BG110" s="0" t="n">
        <v>1.0827</v>
      </c>
      <c r="BH110" s="0" t="n">
        <v>1.0153</v>
      </c>
      <c r="BI110" s="0" t="n">
        <v>1</v>
      </c>
      <c r="BJ110" s="0" t="n">
        <v>2.22180000000001</v>
      </c>
      <c r="BK110" s="0" t="n">
        <v>2.28097633333333</v>
      </c>
      <c r="BL110" s="0" t="n">
        <v>1.09204999999999</v>
      </c>
      <c r="BM110" s="0" t="n">
        <v>1.2885</v>
      </c>
      <c r="BN110" s="0" t="n">
        <v>2.001</v>
      </c>
      <c r="BO110" s="0" t="n">
        <v>1.51700499999999</v>
      </c>
      <c r="BP110" s="0" t="n">
        <v>1.51700499999999</v>
      </c>
      <c r="BQ110" s="0" t="n">
        <v>1.263705</v>
      </c>
      <c r="BR110" s="0" t="n">
        <v>1.076455</v>
      </c>
      <c r="BS110" s="0" t="n">
        <v>1.427805</v>
      </c>
      <c r="BT110" s="309"/>
      <c r="BU110" s="0" t="n">
        <v>1.09795</v>
      </c>
      <c r="BV110" s="309"/>
      <c r="BW110" s="309"/>
      <c r="BX110" s="309"/>
      <c r="BY110" s="309"/>
      <c r="BZ110" s="309"/>
      <c r="CA110" s="309"/>
      <c r="CB110" s="309"/>
      <c r="CC110" s="0" t="n">
        <v>0.955</v>
      </c>
      <c r="CD110" s="0" t="n">
        <v>0.9</v>
      </c>
      <c r="CE110" s="0" t="n">
        <v>0.91</v>
      </c>
      <c r="CF110" s="0" t="n">
        <v>0.94</v>
      </c>
      <c r="CG110" s="0" t="n">
        <v>0.99895</v>
      </c>
      <c r="CH110" s="0" t="n">
        <v>0.46</v>
      </c>
      <c r="CI110" s="0" t="n">
        <v>0.45</v>
      </c>
      <c r="CJ110" s="0" t="n">
        <v>0.925</v>
      </c>
      <c r="CK110" s="0" t="n">
        <v>0.605</v>
      </c>
      <c r="CL110" s="0" t="n">
        <v>0.505</v>
      </c>
      <c r="CM110" s="0" t="n">
        <v>0.805</v>
      </c>
      <c r="CN110" s="0" t="n">
        <v>0.8375</v>
      </c>
      <c r="CO110" s="0" t="n">
        <v>0.875</v>
      </c>
      <c r="CP110" s="0" t="n">
        <v>0.9025</v>
      </c>
      <c r="CQ110" s="0" t="n">
        <v>0.82</v>
      </c>
      <c r="CR110" s="0" t="n">
        <v>0.89</v>
      </c>
      <c r="CV110" s="0" t="n">
        <v>0.9775</v>
      </c>
      <c r="DA110" s="309" t="n">
        <v>0.000285</v>
      </c>
      <c r="DB110" s="309" t="n">
        <v>0.0002</v>
      </c>
      <c r="DC110" s="309" t="n">
        <v>0</v>
      </c>
      <c r="DD110" s="309" t="n">
        <v>0.0001</v>
      </c>
      <c r="DE110" s="309" t="n">
        <v>0</v>
      </c>
      <c r="DF110" s="309" t="n">
        <v>0.0036</v>
      </c>
      <c r="DG110" s="309" t="n">
        <v>0.00047</v>
      </c>
      <c r="DH110" s="309" t="n">
        <v>0.0007</v>
      </c>
      <c r="DI110" s="309" t="n">
        <v>0</v>
      </c>
      <c r="DJ110" s="309" t="n">
        <v>0</v>
      </c>
      <c r="DK110" s="309" t="n">
        <v>0.0005</v>
      </c>
      <c r="DL110" s="309" t="n">
        <v>0.0005</v>
      </c>
      <c r="DM110" s="309" t="n">
        <v>0.0003</v>
      </c>
      <c r="DN110" s="309" t="n">
        <v>0.000275</v>
      </c>
      <c r="DO110" s="309" t="n">
        <v>0.000400000000000006</v>
      </c>
      <c r="DQ110" s="309" t="n">
        <v>6.5E-005</v>
      </c>
    </row>
    <row r="111" customFormat="false" ht="12.75" hidden="false" customHeight="false" outlineLevel="0" collapsed="false">
      <c r="A111" s="306" t="n">
        <v>39753</v>
      </c>
      <c r="B111" s="0" t="n">
        <v>0.988</v>
      </c>
      <c r="C111" s="0" t="n">
        <v>0.988</v>
      </c>
      <c r="D111" s="0" t="n">
        <v>0.97443</v>
      </c>
      <c r="E111" s="0" t="n">
        <v>0.97443</v>
      </c>
      <c r="F111" s="0" t="n">
        <v>0.977</v>
      </c>
      <c r="G111" s="0" t="n">
        <v>0.9875</v>
      </c>
      <c r="H111" s="0" t="n">
        <v>0.9875</v>
      </c>
      <c r="I111" s="0" t="n">
        <v>0.9875</v>
      </c>
      <c r="J111" s="0" t="n">
        <v>0.7280025</v>
      </c>
      <c r="K111" s="0" t="n">
        <v>0.970485</v>
      </c>
      <c r="L111" s="0" t="n">
        <v>0.9875</v>
      </c>
      <c r="M111" s="0" t="n">
        <v>0.9875</v>
      </c>
      <c r="N111" s="0" t="n">
        <v>0.98</v>
      </c>
      <c r="O111" s="0" t="n">
        <v>0.971748825000002</v>
      </c>
      <c r="P111" s="0" t="n">
        <v>0.98</v>
      </c>
      <c r="Q111" s="0" t="n">
        <v>0.9875</v>
      </c>
      <c r="R111" s="0" t="n">
        <v>0.9875</v>
      </c>
      <c r="S111" s="0" t="n">
        <v>0.9875</v>
      </c>
      <c r="T111" s="0" t="n">
        <v>0.98</v>
      </c>
      <c r="U111" s="0" t="n">
        <v>0.98</v>
      </c>
      <c r="V111" s="0" t="n">
        <v>0.98</v>
      </c>
      <c r="W111" s="0" t="n">
        <v>0.98</v>
      </c>
      <c r="X111" s="0" t="n">
        <v>0.971748825000002</v>
      </c>
      <c r="Y111" s="0" t="n">
        <v>0.971748825000002</v>
      </c>
      <c r="Z111" s="0" t="n">
        <v>0.971748825000002</v>
      </c>
      <c r="AA111" s="0" t="n">
        <v>0.971748825000002</v>
      </c>
      <c r="AB111" s="0" t="n">
        <v>0.98</v>
      </c>
      <c r="AC111" s="0" t="n">
        <v>0.98</v>
      </c>
      <c r="AD111" s="0" t="n">
        <v>0.971748825000002</v>
      </c>
      <c r="AE111" s="0" t="n">
        <v>0.971748825000002</v>
      </c>
      <c r="AF111" s="0" t="n">
        <v>0.98</v>
      </c>
      <c r="AG111" s="0" t="n">
        <v>0.99</v>
      </c>
      <c r="AH111" s="0" t="n">
        <v>0.977233349999998</v>
      </c>
      <c r="AI111" s="0" t="n">
        <v>0.977233349999998</v>
      </c>
      <c r="AJ111" s="0" t="n">
        <v>0.98</v>
      </c>
      <c r="AK111" s="0" t="n">
        <v>1</v>
      </c>
      <c r="AL111" s="0" t="n">
        <v>0.970485</v>
      </c>
      <c r="AM111" s="0" t="n">
        <v>0.97443</v>
      </c>
      <c r="AS111" s="0" t="n">
        <v>0.977</v>
      </c>
      <c r="AT111" s="304" t="n">
        <v>0.9775</v>
      </c>
      <c r="AU111" s="0" t="n">
        <v>0.977233349999998</v>
      </c>
      <c r="AV111" s="0" t="n">
        <v>0.97443</v>
      </c>
      <c r="AW111" s="0" t="n">
        <v>0.97443</v>
      </c>
      <c r="AX111" s="0" t="n">
        <v>0.97443</v>
      </c>
      <c r="AY111" s="0" t="n">
        <v>0.977233349999998</v>
      </c>
      <c r="AZ111" s="0" t="n">
        <v>0.977233349999998</v>
      </c>
      <c r="BA111" s="0" t="n">
        <v>0.97443</v>
      </c>
      <c r="BB111" s="0" t="n">
        <v>0.64</v>
      </c>
      <c r="BC111" s="0" t="n">
        <f aca="false">BC110</f>
        <v>1</v>
      </c>
      <c r="BE111" s="0" t="n">
        <v>1.09407260000001</v>
      </c>
      <c r="BF111" s="0" t="n">
        <v>1.1102</v>
      </c>
      <c r="BG111" s="0" t="n">
        <v>1.0827</v>
      </c>
      <c r="BH111" s="0" t="n">
        <v>1.0154</v>
      </c>
      <c r="BI111" s="0" t="n">
        <v>1</v>
      </c>
      <c r="BJ111" s="0" t="n">
        <v>2.22540000000001</v>
      </c>
      <c r="BK111" s="0" t="n">
        <v>2.28144633333333</v>
      </c>
      <c r="BL111" s="0" t="n">
        <v>1.09274999999999</v>
      </c>
      <c r="BM111" s="0" t="n">
        <v>1.2885</v>
      </c>
      <c r="BN111" s="0" t="n">
        <v>2.001</v>
      </c>
      <c r="BO111" s="0" t="n">
        <v>1.51750499999999</v>
      </c>
      <c r="BP111" s="0" t="n">
        <v>1.51750499999999</v>
      </c>
      <c r="BQ111" s="0" t="n">
        <v>1.264005</v>
      </c>
      <c r="BR111" s="0" t="n">
        <v>1.07673</v>
      </c>
      <c r="BS111" s="0" t="n">
        <v>1.428205</v>
      </c>
      <c r="BT111" s="309"/>
      <c r="BU111" s="0" t="n">
        <v>1.098015</v>
      </c>
      <c r="BV111" s="309"/>
      <c r="BW111" s="309"/>
      <c r="BX111" s="309"/>
      <c r="BY111" s="309"/>
      <c r="BZ111" s="309"/>
      <c r="CA111" s="309"/>
      <c r="CB111" s="309"/>
      <c r="CC111" s="0" t="n">
        <v>0.955</v>
      </c>
      <c r="CD111" s="0" t="n">
        <v>0.9</v>
      </c>
      <c r="CE111" s="0" t="n">
        <v>0.9</v>
      </c>
      <c r="CF111" s="0" t="n">
        <v>0.94</v>
      </c>
      <c r="CG111" s="0" t="n">
        <v>0.999</v>
      </c>
      <c r="CH111" s="0" t="n">
        <v>0.48</v>
      </c>
      <c r="CI111" s="0" t="n">
        <v>0.46</v>
      </c>
      <c r="CJ111" s="0" t="n">
        <v>0.905</v>
      </c>
      <c r="CK111" s="0" t="n">
        <v>0.565</v>
      </c>
      <c r="CL111" s="0" t="n">
        <v>0.485</v>
      </c>
      <c r="CM111" s="0" t="n">
        <v>0.795</v>
      </c>
      <c r="CN111" s="0" t="n">
        <v>0.8275</v>
      </c>
      <c r="CO111" s="0" t="n">
        <v>0.85</v>
      </c>
      <c r="CP111" s="0" t="n">
        <v>0.9025</v>
      </c>
      <c r="CQ111" s="0" t="n">
        <v>0.82</v>
      </c>
      <c r="CR111" s="0" t="n">
        <v>0.89</v>
      </c>
      <c r="CV111" s="0" t="n">
        <v>0.9775</v>
      </c>
      <c r="DA111" s="309" t="n">
        <v>0.000285</v>
      </c>
      <c r="DB111" s="309" t="n">
        <v>0.0002</v>
      </c>
      <c r="DC111" s="309" t="n">
        <v>0</v>
      </c>
      <c r="DD111" s="309" t="n">
        <v>0.0001</v>
      </c>
      <c r="DE111" s="309" t="n">
        <v>0</v>
      </c>
      <c r="DF111" s="309" t="n">
        <v>0.0036</v>
      </c>
      <c r="DG111" s="309" t="n">
        <v>0.00047</v>
      </c>
      <c r="DH111" s="309" t="n">
        <v>0.0007</v>
      </c>
      <c r="DI111" s="309" t="n">
        <v>0</v>
      </c>
      <c r="DJ111" s="309" t="n">
        <v>0</v>
      </c>
      <c r="DK111" s="309" t="n">
        <v>0.0005</v>
      </c>
      <c r="DL111" s="309" t="n">
        <v>0.0005</v>
      </c>
      <c r="DM111" s="309" t="n">
        <v>0.0003</v>
      </c>
      <c r="DN111" s="309" t="n">
        <v>0.000275</v>
      </c>
      <c r="DO111" s="309" t="n">
        <v>0.000400000000000006</v>
      </c>
      <c r="DQ111" s="309" t="n">
        <v>6.5E-005</v>
      </c>
    </row>
    <row r="112" customFormat="false" ht="12.75" hidden="false" customHeight="false" outlineLevel="0" collapsed="false">
      <c r="A112" s="306" t="n">
        <v>39783</v>
      </c>
      <c r="B112" s="0" t="n">
        <v>0.988</v>
      </c>
      <c r="C112" s="0" t="n">
        <v>0.988</v>
      </c>
      <c r="D112" s="0" t="n">
        <v>0.952776</v>
      </c>
      <c r="E112" s="0" t="n">
        <v>0.952776</v>
      </c>
      <c r="F112" s="0" t="n">
        <v>0.977</v>
      </c>
      <c r="G112" s="0" t="n">
        <v>0.9875</v>
      </c>
      <c r="H112" s="0" t="n">
        <v>0.9875</v>
      </c>
      <c r="I112" s="0" t="n">
        <v>0.956768749999994</v>
      </c>
      <c r="J112" s="0" t="n">
        <v>0.734445</v>
      </c>
      <c r="K112" s="0" t="n">
        <v>0.970485</v>
      </c>
      <c r="L112" s="0" t="n">
        <v>0.895622949999997</v>
      </c>
      <c r="M112" s="0" t="n">
        <v>0.944958112499997</v>
      </c>
      <c r="N112" s="0" t="n">
        <v>0.872370449999998</v>
      </c>
      <c r="O112" s="0" t="n">
        <v>0.961226962500002</v>
      </c>
      <c r="P112" s="0" t="n">
        <v>0.872370449999998</v>
      </c>
      <c r="Q112" s="0" t="n">
        <v>0.895622949999997</v>
      </c>
      <c r="R112" s="0" t="n">
        <v>0.895622949999997</v>
      </c>
      <c r="S112" s="0" t="n">
        <v>0.895622949999997</v>
      </c>
      <c r="T112" s="0" t="n">
        <v>0.872370449999998</v>
      </c>
      <c r="U112" s="0" t="n">
        <v>0.872370449999998</v>
      </c>
      <c r="V112" s="0" t="n">
        <v>0.872370449999998</v>
      </c>
      <c r="W112" s="0" t="n">
        <v>0.872370449999998</v>
      </c>
      <c r="X112" s="0" t="n">
        <v>0.961226962500002</v>
      </c>
      <c r="Y112" s="0" t="n">
        <v>0.961226962500002</v>
      </c>
      <c r="Z112" s="0" t="n">
        <v>0.961226962500002</v>
      </c>
      <c r="AA112" s="0" t="n">
        <v>0.961226962500002</v>
      </c>
      <c r="AB112" s="0" t="n">
        <v>0.872370449999998</v>
      </c>
      <c r="AC112" s="0" t="n">
        <v>0.872370449999998</v>
      </c>
      <c r="AD112" s="0" t="n">
        <v>0.961226962500002</v>
      </c>
      <c r="AE112" s="0" t="n">
        <v>0.961226962500002</v>
      </c>
      <c r="AF112" s="0" t="n">
        <v>0.872370449999998</v>
      </c>
      <c r="AG112" s="0" t="n">
        <v>0.98</v>
      </c>
      <c r="AH112" s="0" t="n">
        <v>0.977291199999998</v>
      </c>
      <c r="AI112" s="0" t="n">
        <v>0.977291199999998</v>
      </c>
      <c r="AJ112" s="0" t="n">
        <v>0.872370449999998</v>
      </c>
      <c r="AK112" s="0" t="n">
        <v>1</v>
      </c>
      <c r="AL112" s="0" t="n">
        <v>0.970485</v>
      </c>
      <c r="AM112" s="0" t="n">
        <v>0.952776</v>
      </c>
      <c r="AS112" s="0" t="n">
        <v>0.977</v>
      </c>
      <c r="AT112" s="304" t="n">
        <v>0.9775</v>
      </c>
      <c r="AU112" s="0" t="n">
        <v>0.977291199999998</v>
      </c>
      <c r="AV112" s="0" t="n">
        <v>0.952776</v>
      </c>
      <c r="AW112" s="0" t="n">
        <v>0.952776</v>
      </c>
      <c r="AX112" s="0" t="n">
        <v>0.952776</v>
      </c>
      <c r="AY112" s="0" t="n">
        <v>0.977291199999998</v>
      </c>
      <c r="AZ112" s="0" t="n">
        <v>0.977291199999998</v>
      </c>
      <c r="BA112" s="0" t="n">
        <v>0.952776</v>
      </c>
      <c r="BB112" s="0" t="n">
        <v>0.64</v>
      </c>
      <c r="BC112" s="0" t="n">
        <f aca="false">BC111</f>
        <v>1</v>
      </c>
      <c r="BE112" s="0" t="n">
        <v>1.09435760000001</v>
      </c>
      <c r="BF112" s="0" t="n">
        <v>1.1104</v>
      </c>
      <c r="BG112" s="0" t="n">
        <v>1.0827</v>
      </c>
      <c r="BH112" s="0" t="n">
        <v>1.0155</v>
      </c>
      <c r="BI112" s="0" t="n">
        <v>1</v>
      </c>
      <c r="BJ112" s="0" t="n">
        <v>2.22900000000001</v>
      </c>
      <c r="BK112" s="0" t="n">
        <v>2.28191633333333</v>
      </c>
      <c r="BL112" s="0" t="n">
        <v>1.09344999999999</v>
      </c>
      <c r="BM112" s="0" t="n">
        <v>1.2885</v>
      </c>
      <c r="BN112" s="0" t="n">
        <v>2.001</v>
      </c>
      <c r="BO112" s="0" t="n">
        <v>1.51800499999999</v>
      </c>
      <c r="BP112" s="0" t="n">
        <v>1.51800499999999</v>
      </c>
      <c r="BQ112" s="0" t="n">
        <v>1.264305</v>
      </c>
      <c r="BR112" s="0" t="n">
        <v>1.077005</v>
      </c>
      <c r="BS112" s="0" t="n">
        <v>1.428605</v>
      </c>
      <c r="BT112" s="309"/>
      <c r="BU112" s="0" t="n">
        <v>1.09808</v>
      </c>
      <c r="BV112" s="309"/>
      <c r="BW112" s="309"/>
      <c r="BX112" s="309"/>
      <c r="BY112" s="309"/>
      <c r="BZ112" s="309"/>
      <c r="CA112" s="309"/>
      <c r="CB112" s="309"/>
      <c r="CC112" s="0" t="n">
        <v>0.935</v>
      </c>
      <c r="CD112" s="0" t="n">
        <v>0.89</v>
      </c>
      <c r="CE112" s="0" t="n">
        <v>0.88</v>
      </c>
      <c r="CF112" s="0" t="n">
        <v>0.92</v>
      </c>
      <c r="CG112" s="0" t="n">
        <v>0.999</v>
      </c>
      <c r="CH112" s="0" t="n">
        <v>0.51</v>
      </c>
      <c r="CI112" s="0" t="n">
        <v>0.48</v>
      </c>
      <c r="CJ112" s="0" t="n">
        <v>0.875</v>
      </c>
      <c r="CK112" s="0" t="n">
        <v>0.57</v>
      </c>
      <c r="CL112" s="0" t="n">
        <v>0.485</v>
      </c>
      <c r="CM112" s="0" t="n">
        <v>0.59</v>
      </c>
      <c r="CN112" s="0" t="n">
        <v>0.6225</v>
      </c>
      <c r="CO112" s="0" t="n">
        <v>0.69</v>
      </c>
      <c r="CP112" s="0" t="n">
        <v>0.8925</v>
      </c>
      <c r="CQ112" s="0" t="n">
        <v>0.715</v>
      </c>
      <c r="CR112" s="0" t="n">
        <v>0.89</v>
      </c>
      <c r="CV112" s="0" t="n">
        <v>0.9775</v>
      </c>
      <c r="DA112" s="309" t="n">
        <v>0.000285</v>
      </c>
      <c r="DB112" s="309" t="n">
        <v>0.0002</v>
      </c>
      <c r="DC112" s="309" t="n">
        <v>0</v>
      </c>
      <c r="DD112" s="309" t="n">
        <v>0.0001</v>
      </c>
      <c r="DE112" s="309" t="n">
        <v>0</v>
      </c>
      <c r="DF112" s="309" t="n">
        <v>0.0036</v>
      </c>
      <c r="DG112" s="309" t="n">
        <v>0.00047</v>
      </c>
      <c r="DH112" s="309" t="n">
        <v>0.0007</v>
      </c>
      <c r="DI112" s="309" t="n">
        <v>0</v>
      </c>
      <c r="DJ112" s="309" t="n">
        <v>0</v>
      </c>
      <c r="DK112" s="309" t="n">
        <v>0.0005</v>
      </c>
      <c r="DL112" s="309" t="n">
        <v>0.0005</v>
      </c>
      <c r="DM112" s="309" t="n">
        <v>0.0003</v>
      </c>
      <c r="DN112" s="309" t="n">
        <v>0.000275</v>
      </c>
      <c r="DO112" s="309" t="n">
        <v>0.000400000000000006</v>
      </c>
      <c r="DQ112" s="309" t="n">
        <v>6.5E-005</v>
      </c>
    </row>
    <row r="113" customFormat="false" ht="12.75" hidden="false" customHeight="false" outlineLevel="0" collapsed="false">
      <c r="A113" s="306" t="n">
        <v>39814</v>
      </c>
      <c r="B113" s="0" t="n">
        <v>0.979705127000007</v>
      </c>
      <c r="C113" s="0" t="n">
        <v>0.955115999999998</v>
      </c>
      <c r="D113" s="0" t="n">
        <v>0.941949</v>
      </c>
      <c r="E113" s="0" t="n">
        <v>0.941949</v>
      </c>
      <c r="F113" s="0" t="n">
        <v>0.977</v>
      </c>
      <c r="G113" s="0" t="n">
        <v>0.9875</v>
      </c>
      <c r="H113" s="0" t="n">
        <v>0.9875</v>
      </c>
      <c r="I113" s="0" t="n">
        <v>0.880790749999995</v>
      </c>
      <c r="J113" s="0" t="n">
        <v>0.74733</v>
      </c>
      <c r="K113" s="0" t="n">
        <v>0.985</v>
      </c>
      <c r="L113" s="0" t="n">
        <v>0.918695524999997</v>
      </c>
      <c r="M113" s="0" t="n">
        <v>0.968046937499996</v>
      </c>
      <c r="N113" s="0" t="n">
        <v>0.872577449999998</v>
      </c>
      <c r="O113" s="0" t="n">
        <v>0.948006400000002</v>
      </c>
      <c r="P113" s="0" t="n">
        <v>0.872577449999998</v>
      </c>
      <c r="Q113" s="0" t="n">
        <v>0.918695524999997</v>
      </c>
      <c r="R113" s="0" t="n">
        <v>0.918695524999997</v>
      </c>
      <c r="S113" s="0" t="n">
        <v>0.918695524999997</v>
      </c>
      <c r="T113" s="0" t="n">
        <v>0.872577449999998</v>
      </c>
      <c r="U113" s="0" t="n">
        <v>0.872577449999998</v>
      </c>
      <c r="V113" s="0" t="n">
        <v>0.872577449999998</v>
      </c>
      <c r="W113" s="0" t="n">
        <v>0.872577449999998</v>
      </c>
      <c r="X113" s="0" t="n">
        <v>0.948006400000002</v>
      </c>
      <c r="Y113" s="0" t="n">
        <v>0.948006400000002</v>
      </c>
      <c r="Z113" s="0" t="n">
        <v>0.948006400000002</v>
      </c>
      <c r="AA113" s="0" t="n">
        <v>0.948006400000002</v>
      </c>
      <c r="AB113" s="0" t="n">
        <v>0.872577449999998</v>
      </c>
      <c r="AC113" s="0" t="n">
        <v>0.872577449999998</v>
      </c>
      <c r="AD113" s="0" t="n">
        <v>0.948006400000002</v>
      </c>
      <c r="AE113" s="0" t="n">
        <v>0.948006400000002</v>
      </c>
      <c r="AF113" s="0" t="n">
        <v>0.872577449999998</v>
      </c>
      <c r="AG113" s="0" t="n">
        <v>0.98</v>
      </c>
      <c r="AH113" s="0" t="n">
        <v>0.977349049999998</v>
      </c>
      <c r="AI113" s="0" t="n">
        <v>0.977349049999998</v>
      </c>
      <c r="AJ113" s="0" t="n">
        <v>0.872577449999998</v>
      </c>
      <c r="AK113" s="0" t="n">
        <v>1</v>
      </c>
      <c r="AL113" s="0" t="n">
        <v>0.985</v>
      </c>
      <c r="AM113" s="0" t="n">
        <v>0.941949</v>
      </c>
      <c r="AS113" s="0" t="n">
        <v>0.977</v>
      </c>
      <c r="AT113" s="304" t="n">
        <v>0.9775</v>
      </c>
      <c r="AU113" s="0" t="n">
        <v>0.977349049999998</v>
      </c>
      <c r="AV113" s="0" t="n">
        <v>0.941949</v>
      </c>
      <c r="AW113" s="0" t="n">
        <v>0.941949</v>
      </c>
      <c r="AX113" s="0" t="n">
        <v>0.941949</v>
      </c>
      <c r="AY113" s="0" t="n">
        <v>0.977349049999998</v>
      </c>
      <c r="AZ113" s="0" t="n">
        <v>0.977349049999998</v>
      </c>
      <c r="BA113" s="0" t="n">
        <v>0.941949</v>
      </c>
      <c r="BB113" s="0" t="n">
        <v>0.64</v>
      </c>
      <c r="BC113" s="0" t="n">
        <f aca="false">BC112</f>
        <v>1</v>
      </c>
      <c r="BE113" s="0" t="n">
        <v>1.09464260000001</v>
      </c>
      <c r="BF113" s="0" t="n">
        <v>1.1106</v>
      </c>
      <c r="BG113" s="0" t="n">
        <v>1.0827</v>
      </c>
      <c r="BH113" s="0" t="n">
        <v>1.0156</v>
      </c>
      <c r="BI113" s="0" t="n">
        <v>1</v>
      </c>
      <c r="BJ113" s="0" t="n">
        <v>2.23260000000001</v>
      </c>
      <c r="BK113" s="0" t="n">
        <v>2.28238633333333</v>
      </c>
      <c r="BL113" s="0" t="n">
        <v>1.09414999999999</v>
      </c>
      <c r="BM113" s="0" t="n">
        <v>1.2885</v>
      </c>
      <c r="BN113" s="0" t="n">
        <v>2.001</v>
      </c>
      <c r="BO113" s="0" t="n">
        <v>1.51850499999999</v>
      </c>
      <c r="BP113" s="0" t="n">
        <v>1.51850499999999</v>
      </c>
      <c r="BQ113" s="0" t="n">
        <v>1.264605</v>
      </c>
      <c r="BR113" s="0" t="n">
        <v>1.07728</v>
      </c>
      <c r="BS113" s="0" t="n">
        <v>1.429005</v>
      </c>
      <c r="BT113" s="309"/>
      <c r="BU113" s="0" t="n">
        <v>1.098145</v>
      </c>
      <c r="BV113" s="309"/>
      <c r="BW113" s="309"/>
      <c r="BX113" s="309"/>
      <c r="BY113" s="309"/>
      <c r="BZ113" s="309"/>
      <c r="CA113" s="309"/>
      <c r="CB113" s="309"/>
      <c r="CC113" s="0" t="n">
        <v>0.895</v>
      </c>
      <c r="CD113" s="0" t="n">
        <v>0.86</v>
      </c>
      <c r="CE113" s="0" t="n">
        <v>0.87</v>
      </c>
      <c r="CF113" s="0" t="n">
        <v>0.92</v>
      </c>
      <c r="CG113" s="0" t="n">
        <v>0.999</v>
      </c>
      <c r="CH113" s="0" t="n">
        <v>0.58</v>
      </c>
      <c r="CI113" s="0" t="n">
        <v>0.45</v>
      </c>
      <c r="CJ113" s="0" t="n">
        <v>0.805</v>
      </c>
      <c r="CK113" s="0" t="n">
        <v>0.58</v>
      </c>
      <c r="CL113" s="0" t="n">
        <v>0.505</v>
      </c>
      <c r="CM113" s="0" t="n">
        <v>0.605</v>
      </c>
      <c r="CN113" s="0" t="n">
        <v>0.6375</v>
      </c>
      <c r="CO113" s="0" t="n">
        <v>0.69</v>
      </c>
      <c r="CP113" s="0" t="n">
        <v>0.88</v>
      </c>
      <c r="CQ113" s="0" t="n">
        <v>0.64</v>
      </c>
      <c r="CR113" s="0" t="n">
        <v>0.89</v>
      </c>
      <c r="CV113" s="0" t="n">
        <v>0.9775</v>
      </c>
      <c r="DA113" s="309" t="n">
        <v>0.000285</v>
      </c>
      <c r="DB113" s="309" t="n">
        <v>0.0002</v>
      </c>
      <c r="DC113" s="309" t="n">
        <v>0</v>
      </c>
      <c r="DD113" s="309" t="n">
        <v>0.0001</v>
      </c>
      <c r="DE113" s="309" t="n">
        <v>0</v>
      </c>
      <c r="DF113" s="309" t="n">
        <v>0.0036</v>
      </c>
      <c r="DG113" s="309" t="n">
        <v>0.00047</v>
      </c>
      <c r="DH113" s="309" t="n">
        <v>0.0007</v>
      </c>
      <c r="DI113" s="309" t="n">
        <v>0</v>
      </c>
      <c r="DJ113" s="309" t="n">
        <v>0</v>
      </c>
      <c r="DK113" s="309" t="n">
        <v>0.0005</v>
      </c>
      <c r="DL113" s="309" t="n">
        <v>0.0005</v>
      </c>
      <c r="DM113" s="309" t="n">
        <v>0.0003</v>
      </c>
      <c r="DN113" s="309" t="n">
        <v>0.000275</v>
      </c>
      <c r="DO113" s="309" t="n">
        <v>0.000400000000000006</v>
      </c>
      <c r="DQ113" s="309" t="n">
        <v>6.5E-005</v>
      </c>
    </row>
    <row r="114" customFormat="false" ht="12.75" hidden="false" customHeight="false" outlineLevel="0" collapsed="false">
      <c r="A114" s="306" t="n">
        <v>39845</v>
      </c>
      <c r="B114" s="0" t="n">
        <v>0.947112374000007</v>
      </c>
      <c r="C114" s="0" t="n">
        <v>0.955287999999998</v>
      </c>
      <c r="D114" s="0" t="n">
        <v>0.963603</v>
      </c>
      <c r="E114" s="0" t="n">
        <v>0.963603</v>
      </c>
      <c r="F114" s="0" t="n">
        <v>0.977</v>
      </c>
      <c r="G114" s="0" t="n">
        <v>0.9875</v>
      </c>
      <c r="H114" s="0" t="n">
        <v>0.9875</v>
      </c>
      <c r="I114" s="0" t="n">
        <v>0.925148249999994</v>
      </c>
      <c r="J114" s="0" t="n">
        <v>0.8826225</v>
      </c>
      <c r="K114" s="0" t="n">
        <v>0.985</v>
      </c>
      <c r="L114" s="0" t="n">
        <v>0.964568174999997</v>
      </c>
      <c r="M114" s="0" t="n">
        <v>0.9875</v>
      </c>
      <c r="N114" s="0" t="n">
        <v>0.898082549999998</v>
      </c>
      <c r="O114" s="0" t="n">
        <v>0.945554512500002</v>
      </c>
      <c r="P114" s="0" t="n">
        <v>0.898082549999998</v>
      </c>
      <c r="Q114" s="0" t="n">
        <v>0.964568174999997</v>
      </c>
      <c r="R114" s="0" t="n">
        <v>0.964568174999997</v>
      </c>
      <c r="S114" s="0" t="n">
        <v>0.964568174999997</v>
      </c>
      <c r="T114" s="0" t="n">
        <v>0.898082549999998</v>
      </c>
      <c r="U114" s="0" t="n">
        <v>0.898082549999998</v>
      </c>
      <c r="V114" s="0" t="n">
        <v>0.898082549999998</v>
      </c>
      <c r="W114" s="0" t="n">
        <v>0.898082549999998</v>
      </c>
      <c r="X114" s="0" t="n">
        <v>0.945554512500002</v>
      </c>
      <c r="Y114" s="0" t="n">
        <v>0.945554512500002</v>
      </c>
      <c r="Z114" s="0" t="n">
        <v>0.945554512500002</v>
      </c>
      <c r="AA114" s="0" t="n">
        <v>0.945554512500002</v>
      </c>
      <c r="AB114" s="0" t="n">
        <v>0.898082549999998</v>
      </c>
      <c r="AC114" s="0" t="n">
        <v>0.898082549999998</v>
      </c>
      <c r="AD114" s="0" t="n">
        <v>0.945554512500002</v>
      </c>
      <c r="AE114" s="0" t="n">
        <v>0.945554512500002</v>
      </c>
      <c r="AF114" s="0" t="n">
        <v>0.898082549999998</v>
      </c>
      <c r="AG114" s="0" t="n">
        <v>0.98</v>
      </c>
      <c r="AH114" s="0" t="n">
        <v>0.977406899999998</v>
      </c>
      <c r="AI114" s="0" t="n">
        <v>0.977406899999998</v>
      </c>
      <c r="AJ114" s="0" t="n">
        <v>0.898082549999998</v>
      </c>
      <c r="AK114" s="0" t="n">
        <v>1</v>
      </c>
      <c r="AL114" s="0" t="n">
        <v>0.985</v>
      </c>
      <c r="AM114" s="0" t="n">
        <v>0.963603</v>
      </c>
      <c r="AS114" s="0" t="n">
        <v>0.977</v>
      </c>
      <c r="AT114" s="304" t="n">
        <v>0.9775</v>
      </c>
      <c r="AU114" s="0" t="n">
        <v>0.977406899999998</v>
      </c>
      <c r="AV114" s="0" t="n">
        <v>0.963603</v>
      </c>
      <c r="AW114" s="0" t="n">
        <v>0.963603</v>
      </c>
      <c r="AX114" s="0" t="n">
        <v>0.963603</v>
      </c>
      <c r="AY114" s="0" t="n">
        <v>0.977406899999998</v>
      </c>
      <c r="AZ114" s="0" t="n">
        <v>0.977406899999998</v>
      </c>
      <c r="BA114" s="0" t="n">
        <v>0.963603</v>
      </c>
      <c r="BB114" s="0" t="n">
        <v>0.64</v>
      </c>
      <c r="BC114" s="0" t="n">
        <f aca="false">BC113</f>
        <v>1</v>
      </c>
      <c r="BE114" s="0" t="n">
        <v>1.09492760000001</v>
      </c>
      <c r="BF114" s="0" t="n">
        <v>1.1108</v>
      </c>
      <c r="BG114" s="0" t="n">
        <v>1.0827</v>
      </c>
      <c r="BH114" s="0" t="n">
        <v>1.0157</v>
      </c>
      <c r="BI114" s="0" t="n">
        <v>1</v>
      </c>
      <c r="BJ114" s="0" t="n">
        <v>2.23620000000001</v>
      </c>
      <c r="BK114" s="0" t="n">
        <v>2.28285633333333</v>
      </c>
      <c r="BL114" s="0" t="n">
        <v>1.09484999999999</v>
      </c>
      <c r="BM114" s="0" t="n">
        <v>1.2885</v>
      </c>
      <c r="BN114" s="0" t="n">
        <v>2.001</v>
      </c>
      <c r="BO114" s="0" t="n">
        <v>1.51900499999999</v>
      </c>
      <c r="BP114" s="0" t="n">
        <v>1.51900499999999</v>
      </c>
      <c r="BQ114" s="0" t="n">
        <v>1.264905</v>
      </c>
      <c r="BR114" s="0" t="n">
        <v>1.077555</v>
      </c>
      <c r="BS114" s="0" t="n">
        <v>1.429405</v>
      </c>
      <c r="BT114" s="309"/>
      <c r="BU114" s="0" t="n">
        <v>1.09821</v>
      </c>
      <c r="BV114" s="309"/>
      <c r="BW114" s="309"/>
      <c r="BX114" s="309"/>
      <c r="BY114" s="309"/>
      <c r="BZ114" s="309"/>
      <c r="CA114" s="309"/>
      <c r="CB114" s="309"/>
      <c r="CC114" s="0" t="n">
        <v>0.865</v>
      </c>
      <c r="CD114" s="0" t="n">
        <v>0.86</v>
      </c>
      <c r="CE114" s="0" t="n">
        <v>0.89</v>
      </c>
      <c r="CF114" s="0" t="n">
        <v>0.935</v>
      </c>
      <c r="CG114" s="0" t="n">
        <v>0.99895</v>
      </c>
      <c r="CH114" s="0" t="n">
        <v>0.58</v>
      </c>
      <c r="CI114" s="0" t="n">
        <v>0.45</v>
      </c>
      <c r="CJ114" s="0" t="n">
        <v>0.845</v>
      </c>
      <c r="CK114" s="0" t="n">
        <v>0.685</v>
      </c>
      <c r="CL114" s="0" t="n">
        <v>0.505</v>
      </c>
      <c r="CM114" s="0" t="n">
        <v>0.635</v>
      </c>
      <c r="CN114" s="0" t="n">
        <v>0.6675</v>
      </c>
      <c r="CO114" s="0" t="n">
        <v>0.71</v>
      </c>
      <c r="CP114" s="0" t="n">
        <v>0.8775</v>
      </c>
      <c r="CQ114" s="0" t="n">
        <v>0.67</v>
      </c>
      <c r="CR114" s="0" t="n">
        <v>0.89</v>
      </c>
      <c r="CV114" s="0" t="n">
        <v>0.9775</v>
      </c>
      <c r="DA114" s="309" t="n">
        <v>0.000285</v>
      </c>
      <c r="DB114" s="309" t="n">
        <v>0.0002</v>
      </c>
      <c r="DC114" s="309" t="n">
        <v>0</v>
      </c>
      <c r="DD114" s="309" t="n">
        <v>0.0001</v>
      </c>
      <c r="DE114" s="309" t="n">
        <v>0</v>
      </c>
      <c r="DF114" s="309" t="n">
        <v>0.0036</v>
      </c>
      <c r="DG114" s="309" t="n">
        <v>0.00047</v>
      </c>
      <c r="DH114" s="309" t="n">
        <v>0.0007</v>
      </c>
      <c r="DI114" s="309" t="n">
        <v>0</v>
      </c>
      <c r="DJ114" s="309" t="n">
        <v>0</v>
      </c>
      <c r="DK114" s="309" t="n">
        <v>0.0005</v>
      </c>
      <c r="DL114" s="309" t="n">
        <v>0.0005</v>
      </c>
      <c r="DM114" s="309" t="n">
        <v>0.0003</v>
      </c>
      <c r="DN114" s="309" t="n">
        <v>0.000275</v>
      </c>
      <c r="DO114" s="309" t="n">
        <v>0.000400000000000006</v>
      </c>
      <c r="DQ114" s="309" t="n">
        <v>6.5E-005</v>
      </c>
    </row>
    <row r="115" customFormat="false" ht="12.75" hidden="false" customHeight="false" outlineLevel="0" collapsed="false">
      <c r="A115" s="306" t="n">
        <v>39873</v>
      </c>
      <c r="B115" s="0" t="n">
        <v>0.947358899000007</v>
      </c>
      <c r="C115" s="0" t="n">
        <v>0.988</v>
      </c>
      <c r="D115" s="0" t="n">
        <v>0.985</v>
      </c>
      <c r="E115" s="0" t="n">
        <v>0.985</v>
      </c>
      <c r="F115" s="0" t="n">
        <v>0.977</v>
      </c>
      <c r="G115" s="0" t="n">
        <v>0.9875</v>
      </c>
      <c r="H115" s="0" t="n">
        <v>0.9875</v>
      </c>
      <c r="I115" s="0" t="n">
        <v>0.958606249999994</v>
      </c>
      <c r="J115" s="0" t="n">
        <v>0.985</v>
      </c>
      <c r="K115" s="0" t="n">
        <v>0.985</v>
      </c>
      <c r="L115" s="0" t="n">
        <v>0.9875</v>
      </c>
      <c r="M115" s="0" t="n">
        <v>0.9875</v>
      </c>
      <c r="N115" s="0" t="n">
        <v>0.98</v>
      </c>
      <c r="O115" s="0" t="n">
        <v>0.970047000000002</v>
      </c>
      <c r="P115" s="0" t="n">
        <v>0.98</v>
      </c>
      <c r="Q115" s="0" t="n">
        <v>0.9875</v>
      </c>
      <c r="R115" s="0" t="n">
        <v>0.9875</v>
      </c>
      <c r="S115" s="0" t="n">
        <v>0.9875</v>
      </c>
      <c r="T115" s="0" t="n">
        <v>0.98</v>
      </c>
      <c r="U115" s="0" t="n">
        <v>0.98</v>
      </c>
      <c r="V115" s="0" t="n">
        <v>0.98</v>
      </c>
      <c r="W115" s="0" t="n">
        <v>0.98</v>
      </c>
      <c r="X115" s="0" t="n">
        <v>0.970047000000002</v>
      </c>
      <c r="Y115" s="0" t="n">
        <v>0.970047000000002</v>
      </c>
      <c r="Z115" s="0" t="n">
        <v>0.970047000000002</v>
      </c>
      <c r="AA115" s="0" t="n">
        <v>0.970047000000002</v>
      </c>
      <c r="AB115" s="0" t="n">
        <v>0.98</v>
      </c>
      <c r="AC115" s="0" t="n">
        <v>0.98</v>
      </c>
      <c r="AD115" s="0" t="n">
        <v>0.970047000000002</v>
      </c>
      <c r="AE115" s="0" t="n">
        <v>0.970047000000002</v>
      </c>
      <c r="AF115" s="0" t="n">
        <v>0.98</v>
      </c>
      <c r="AG115" s="0" t="n">
        <v>0.99</v>
      </c>
      <c r="AH115" s="0" t="n">
        <v>0.977464749999998</v>
      </c>
      <c r="AI115" s="0" t="n">
        <v>0.977464749999998</v>
      </c>
      <c r="AJ115" s="0" t="n">
        <v>0.98</v>
      </c>
      <c r="AK115" s="0" t="n">
        <v>1</v>
      </c>
      <c r="AL115" s="0" t="n">
        <v>0.985</v>
      </c>
      <c r="AM115" s="0" t="n">
        <v>0.985</v>
      </c>
      <c r="AS115" s="0" t="n">
        <v>0.977</v>
      </c>
      <c r="AT115" s="304" t="n">
        <v>0.9775</v>
      </c>
      <c r="AU115" s="0" t="n">
        <v>0.977464749999998</v>
      </c>
      <c r="AV115" s="0" t="n">
        <v>0.985</v>
      </c>
      <c r="AW115" s="0" t="n">
        <v>0.985</v>
      </c>
      <c r="AX115" s="0" t="n">
        <v>0.985</v>
      </c>
      <c r="AY115" s="0" t="n">
        <v>0.977464749999998</v>
      </c>
      <c r="AZ115" s="0" t="n">
        <v>0.977464749999998</v>
      </c>
      <c r="BA115" s="0" t="n">
        <v>0.985</v>
      </c>
      <c r="BB115" s="0" t="n">
        <v>0.64</v>
      </c>
      <c r="BC115" s="0" t="n">
        <f aca="false">BC114</f>
        <v>1</v>
      </c>
      <c r="BE115" s="0" t="n">
        <v>1.09521260000001</v>
      </c>
      <c r="BF115" s="0" t="n">
        <v>1.111</v>
      </c>
      <c r="BG115" s="0" t="n">
        <v>1.0827</v>
      </c>
      <c r="BH115" s="0" t="n">
        <v>1.0158</v>
      </c>
      <c r="BI115" s="0" t="n">
        <v>1</v>
      </c>
      <c r="BJ115" s="0" t="n">
        <v>2.23980000000001</v>
      </c>
      <c r="BK115" s="0" t="n">
        <v>2.28332633333333</v>
      </c>
      <c r="BL115" s="0" t="n">
        <v>1.09554999999999</v>
      </c>
      <c r="BM115" s="0" t="n">
        <v>1.2885</v>
      </c>
      <c r="BN115" s="0" t="n">
        <v>2.001</v>
      </c>
      <c r="BO115" s="0" t="n">
        <v>1.51950499999999</v>
      </c>
      <c r="BP115" s="0" t="n">
        <v>1.51950499999999</v>
      </c>
      <c r="BQ115" s="0" t="n">
        <v>1.265205</v>
      </c>
      <c r="BR115" s="0" t="n">
        <v>1.07783</v>
      </c>
      <c r="BS115" s="0" t="n">
        <v>1.429805</v>
      </c>
      <c r="BT115" s="309"/>
      <c r="BU115" s="0" t="n">
        <v>1.098275</v>
      </c>
      <c r="BV115" s="309"/>
      <c r="BW115" s="309"/>
      <c r="BX115" s="309"/>
      <c r="BY115" s="309"/>
      <c r="BZ115" s="309"/>
      <c r="CA115" s="309"/>
      <c r="CB115" s="309"/>
      <c r="CC115" s="0" t="n">
        <v>0.865</v>
      </c>
      <c r="CD115" s="0" t="n">
        <v>0.89</v>
      </c>
      <c r="CE115" s="0" t="n">
        <v>0.91</v>
      </c>
      <c r="CF115" s="0" t="n">
        <v>0.935</v>
      </c>
      <c r="CG115" s="0" t="n">
        <v>0.99895</v>
      </c>
      <c r="CH115" s="0" t="n">
        <v>0.54</v>
      </c>
      <c r="CI115" s="0" t="n">
        <v>0.45</v>
      </c>
      <c r="CJ115" s="0" t="n">
        <v>0.875</v>
      </c>
      <c r="CK115" s="0" t="n">
        <v>0.855</v>
      </c>
      <c r="CL115" s="0" t="n">
        <v>0.515</v>
      </c>
      <c r="CM115" s="0" t="n">
        <v>0.785</v>
      </c>
      <c r="CN115" s="0" t="n">
        <v>0.8175</v>
      </c>
      <c r="CO115" s="0" t="n">
        <v>0.8</v>
      </c>
      <c r="CP115" s="0" t="n">
        <v>0.9</v>
      </c>
      <c r="CQ115" s="0" t="n">
        <v>0.83</v>
      </c>
      <c r="CR115" s="0" t="n">
        <v>0.89</v>
      </c>
      <c r="CV115" s="0" t="n">
        <v>0.9775</v>
      </c>
      <c r="DA115" s="309" t="n">
        <v>0.000285</v>
      </c>
      <c r="DB115" s="309" t="n">
        <v>0.0002</v>
      </c>
      <c r="DC115" s="309" t="n">
        <v>0</v>
      </c>
      <c r="DD115" s="309" t="n">
        <v>0.0001</v>
      </c>
      <c r="DE115" s="309" t="n">
        <v>0</v>
      </c>
      <c r="DF115" s="309" t="n">
        <v>0.0036</v>
      </c>
      <c r="DG115" s="309" t="n">
        <v>0.00047</v>
      </c>
      <c r="DH115" s="309" t="n">
        <v>0.0007</v>
      </c>
      <c r="DI115" s="309" t="n">
        <v>0</v>
      </c>
      <c r="DJ115" s="309" t="n">
        <v>0</v>
      </c>
      <c r="DK115" s="309" t="n">
        <v>0.0005</v>
      </c>
      <c r="DL115" s="309" t="n">
        <v>0.0005</v>
      </c>
      <c r="DM115" s="309" t="n">
        <v>0.0003</v>
      </c>
      <c r="DN115" s="309" t="n">
        <v>0.000275</v>
      </c>
      <c r="DO115" s="309" t="n">
        <v>0.000400000000000006</v>
      </c>
      <c r="DQ115" s="309" t="n">
        <v>6.5E-005</v>
      </c>
    </row>
    <row r="116" customFormat="false" ht="12.75" hidden="false" customHeight="false" outlineLevel="0" collapsed="false">
      <c r="A116" s="306" t="n">
        <v>39904</v>
      </c>
      <c r="B116" s="0" t="n">
        <v>0.980470352000007</v>
      </c>
      <c r="C116" s="0" t="n">
        <v>0.988</v>
      </c>
      <c r="D116" s="0" t="n">
        <v>0.985</v>
      </c>
      <c r="E116" s="0" t="n">
        <v>0.985</v>
      </c>
      <c r="F116" s="0" t="n">
        <v>0.977</v>
      </c>
      <c r="G116" s="0" t="n">
        <v>0.9875</v>
      </c>
      <c r="H116" s="0" t="n">
        <v>0.959194459999999</v>
      </c>
      <c r="I116" s="0" t="n">
        <v>0.9875</v>
      </c>
      <c r="J116" s="0" t="n">
        <v>0.985</v>
      </c>
      <c r="K116" s="0" t="n">
        <v>0.985</v>
      </c>
      <c r="L116" s="0" t="n">
        <v>0.9875</v>
      </c>
      <c r="M116" s="0" t="n">
        <v>0.9875</v>
      </c>
      <c r="N116" s="0" t="n">
        <v>0.98</v>
      </c>
      <c r="O116" s="0" t="n">
        <v>0.973528815000002</v>
      </c>
      <c r="P116" s="0" t="n">
        <v>0.98</v>
      </c>
      <c r="Q116" s="0" t="n">
        <v>0.9875</v>
      </c>
      <c r="R116" s="0" t="n">
        <v>0.9875</v>
      </c>
      <c r="S116" s="0" t="n">
        <v>0.9875</v>
      </c>
      <c r="T116" s="0" t="n">
        <v>0.98</v>
      </c>
      <c r="U116" s="0" t="n">
        <v>0.98</v>
      </c>
      <c r="V116" s="0" t="n">
        <v>0.98</v>
      </c>
      <c r="W116" s="0" t="n">
        <v>0.98</v>
      </c>
      <c r="X116" s="0" t="n">
        <v>0.973528815000002</v>
      </c>
      <c r="Y116" s="0" t="n">
        <v>0.973528815000002</v>
      </c>
      <c r="Z116" s="0" t="n">
        <v>0.973528815000002</v>
      </c>
      <c r="AA116" s="0" t="n">
        <v>0.973528815000002</v>
      </c>
      <c r="AB116" s="0" t="n">
        <v>0.98</v>
      </c>
      <c r="AC116" s="0" t="n">
        <v>0.98</v>
      </c>
      <c r="AD116" s="0" t="n">
        <v>0.973528815000002</v>
      </c>
      <c r="AE116" s="0" t="n">
        <v>0.973528815000002</v>
      </c>
      <c r="AF116" s="0" t="n">
        <v>0.98</v>
      </c>
      <c r="AG116" s="0" t="n">
        <v>0.99</v>
      </c>
      <c r="AH116" s="0" t="n">
        <v>0.977522599999998</v>
      </c>
      <c r="AI116" s="0" t="n">
        <v>0.977522599999998</v>
      </c>
      <c r="AJ116" s="0" t="n">
        <v>0.98</v>
      </c>
      <c r="AK116" s="0" t="n">
        <v>1</v>
      </c>
      <c r="AL116" s="0" t="n">
        <v>0.985</v>
      </c>
      <c r="AM116" s="0" t="n">
        <v>0.985</v>
      </c>
      <c r="AS116" s="0" t="n">
        <v>0.977</v>
      </c>
      <c r="AT116" s="304" t="n">
        <v>0.9775</v>
      </c>
      <c r="AU116" s="0" t="n">
        <v>0.977522599999998</v>
      </c>
      <c r="AV116" s="0" t="n">
        <v>0.985</v>
      </c>
      <c r="AW116" s="0" t="n">
        <v>0.985</v>
      </c>
      <c r="AX116" s="0" t="n">
        <v>0.985</v>
      </c>
      <c r="AY116" s="0" t="n">
        <v>0.977522599999998</v>
      </c>
      <c r="AZ116" s="0" t="n">
        <v>0.977522599999998</v>
      </c>
      <c r="BA116" s="0" t="n">
        <v>0.985</v>
      </c>
      <c r="BB116" s="0" t="n">
        <v>0.64</v>
      </c>
      <c r="BC116" s="0" t="n">
        <f aca="false">BC115</f>
        <v>1</v>
      </c>
      <c r="BE116" s="0" t="n">
        <v>1.09549760000001</v>
      </c>
      <c r="BF116" s="0" t="n">
        <v>1.1112</v>
      </c>
      <c r="BG116" s="0" t="n">
        <v>1.0827</v>
      </c>
      <c r="BH116" s="0" t="n">
        <v>1.0159</v>
      </c>
      <c r="BI116" s="0" t="n">
        <v>1</v>
      </c>
      <c r="BJ116" s="0" t="n">
        <v>2.24340000000001</v>
      </c>
      <c r="BK116" s="0" t="n">
        <v>2.28379633333333</v>
      </c>
      <c r="BL116" s="0" t="n">
        <v>1.09624999999999</v>
      </c>
      <c r="BM116" s="0" t="n">
        <v>1.2885</v>
      </c>
      <c r="BN116" s="0" t="n">
        <v>2.001</v>
      </c>
      <c r="BO116" s="0" t="n">
        <v>1.52000499999999</v>
      </c>
      <c r="BP116" s="0" t="n">
        <v>1.52000499999999</v>
      </c>
      <c r="BQ116" s="0" t="n">
        <v>1.265505</v>
      </c>
      <c r="BR116" s="0" t="n">
        <v>1.078105</v>
      </c>
      <c r="BS116" s="0" t="n">
        <v>1.430205</v>
      </c>
      <c r="BT116" s="309"/>
      <c r="BU116" s="0" t="n">
        <v>1.09834</v>
      </c>
      <c r="BV116" s="309"/>
      <c r="BW116" s="309"/>
      <c r="BX116" s="309"/>
      <c r="BY116" s="309"/>
      <c r="BZ116" s="309"/>
      <c r="CA116" s="309"/>
      <c r="CB116" s="309"/>
      <c r="CC116" s="0" t="n">
        <v>0.895</v>
      </c>
      <c r="CD116" s="0" t="n">
        <v>0.9</v>
      </c>
      <c r="CE116" s="0" t="n">
        <v>0.91</v>
      </c>
      <c r="CF116" s="0" t="n">
        <v>0.96</v>
      </c>
      <c r="CG116" s="0" t="n">
        <v>0.99895</v>
      </c>
      <c r="CH116" s="0" t="n">
        <v>0.48</v>
      </c>
      <c r="CI116" s="0" t="n">
        <v>0.42</v>
      </c>
      <c r="CJ116" s="0" t="n">
        <v>0.935</v>
      </c>
      <c r="CK116" s="0" t="n">
        <v>0.845</v>
      </c>
      <c r="CL116" s="0" t="n">
        <v>0.575</v>
      </c>
      <c r="CM116" s="0" t="n">
        <v>0.895</v>
      </c>
      <c r="CN116" s="0" t="n">
        <v>0.9275</v>
      </c>
      <c r="CO116" s="0" t="n">
        <v>0.85</v>
      </c>
      <c r="CP116" s="0" t="n">
        <v>0.903</v>
      </c>
      <c r="CQ116" s="0" t="n">
        <v>0.92</v>
      </c>
      <c r="CR116" s="0" t="n">
        <v>0.89</v>
      </c>
      <c r="CV116" s="0" t="n">
        <v>0.9775</v>
      </c>
      <c r="DA116" s="309" t="n">
        <v>0.000285</v>
      </c>
      <c r="DB116" s="309" t="n">
        <v>0.0002</v>
      </c>
      <c r="DC116" s="309" t="n">
        <v>0</v>
      </c>
      <c r="DD116" s="309" t="n">
        <v>0.0001</v>
      </c>
      <c r="DE116" s="309" t="n">
        <v>0</v>
      </c>
      <c r="DF116" s="309" t="n">
        <v>0.0036</v>
      </c>
      <c r="DG116" s="309" t="n">
        <v>0.00047</v>
      </c>
      <c r="DH116" s="309" t="n">
        <v>0.0007</v>
      </c>
      <c r="DI116" s="309" t="n">
        <v>0</v>
      </c>
      <c r="DJ116" s="309" t="n">
        <v>0</v>
      </c>
      <c r="DK116" s="309" t="n">
        <v>0.0005</v>
      </c>
      <c r="DL116" s="309" t="n">
        <v>0.0005</v>
      </c>
      <c r="DM116" s="309" t="n">
        <v>0.0003</v>
      </c>
      <c r="DN116" s="309" t="n">
        <v>0.000275</v>
      </c>
      <c r="DO116" s="309" t="n">
        <v>0.000400000000000006</v>
      </c>
      <c r="DQ116" s="309" t="n">
        <v>6.5E-005</v>
      </c>
    </row>
    <row r="117" customFormat="false" ht="12.75" hidden="false" customHeight="false" outlineLevel="0" collapsed="false">
      <c r="A117" s="306" t="n">
        <v>39934</v>
      </c>
      <c r="B117" s="0" t="n">
        <v>0.988</v>
      </c>
      <c r="C117" s="0" t="n">
        <v>0.988</v>
      </c>
      <c r="D117" s="0" t="n">
        <v>0.985</v>
      </c>
      <c r="E117" s="0" t="n">
        <v>0.985</v>
      </c>
      <c r="F117" s="0" t="n">
        <v>0.977</v>
      </c>
      <c r="G117" s="0" t="n">
        <v>0.763980000000002</v>
      </c>
      <c r="H117" s="0" t="n">
        <v>0.959391859999999</v>
      </c>
      <c r="I117" s="0" t="n">
        <v>0.9875</v>
      </c>
      <c r="J117" s="0" t="n">
        <v>0.9599325</v>
      </c>
      <c r="K117" s="0" t="n">
        <v>0.985</v>
      </c>
      <c r="L117" s="0" t="n">
        <v>0.9875</v>
      </c>
      <c r="M117" s="0" t="n">
        <v>0.9875</v>
      </c>
      <c r="N117" s="0" t="n">
        <v>0.98</v>
      </c>
      <c r="O117" s="0" t="n">
        <v>0.970542000000002</v>
      </c>
      <c r="P117" s="0" t="n">
        <v>0.98</v>
      </c>
      <c r="Q117" s="0" t="n">
        <v>0.9875</v>
      </c>
      <c r="R117" s="0" t="n">
        <v>0.9875</v>
      </c>
      <c r="S117" s="0" t="n">
        <v>0.9875</v>
      </c>
      <c r="T117" s="0" t="n">
        <v>0.98</v>
      </c>
      <c r="U117" s="0" t="n">
        <v>0.98</v>
      </c>
      <c r="V117" s="0" t="n">
        <v>0.98</v>
      </c>
      <c r="W117" s="0" t="n">
        <v>0.98</v>
      </c>
      <c r="X117" s="0" t="n">
        <v>0.970542000000002</v>
      </c>
      <c r="Y117" s="0" t="n">
        <v>0.970542000000002</v>
      </c>
      <c r="Z117" s="0" t="n">
        <v>0.970542000000002</v>
      </c>
      <c r="AA117" s="0" t="n">
        <v>0.970542000000002</v>
      </c>
      <c r="AB117" s="0" t="n">
        <v>0.98</v>
      </c>
      <c r="AC117" s="0" t="n">
        <v>0.98</v>
      </c>
      <c r="AD117" s="0" t="n">
        <v>0.970542000000002</v>
      </c>
      <c r="AE117" s="0" t="n">
        <v>0.970542000000002</v>
      </c>
      <c r="AF117" s="0" t="n">
        <v>0.98</v>
      </c>
      <c r="AG117" s="0" t="n">
        <v>0.99</v>
      </c>
      <c r="AH117" s="0" t="n">
        <v>0.977580449999998</v>
      </c>
      <c r="AI117" s="0" t="n">
        <v>0.977580449999998</v>
      </c>
      <c r="AJ117" s="0" t="n">
        <v>0.98</v>
      </c>
      <c r="AK117" s="0" t="n">
        <v>1</v>
      </c>
      <c r="AL117" s="0" t="n">
        <v>0.985</v>
      </c>
      <c r="AM117" s="0" t="n">
        <v>0.985</v>
      </c>
      <c r="AS117" s="0" t="n">
        <v>0.977</v>
      </c>
      <c r="AT117" s="304" t="n">
        <v>0.9775</v>
      </c>
      <c r="AU117" s="0" t="n">
        <v>0.977580449999998</v>
      </c>
      <c r="AV117" s="0" t="n">
        <v>0.985</v>
      </c>
      <c r="AW117" s="0" t="n">
        <v>0.985</v>
      </c>
      <c r="AX117" s="0" t="n">
        <v>0.985</v>
      </c>
      <c r="AY117" s="0" t="n">
        <v>0.977580449999998</v>
      </c>
      <c r="AZ117" s="0" t="n">
        <v>0.977580449999998</v>
      </c>
      <c r="BA117" s="0" t="n">
        <v>0.985</v>
      </c>
      <c r="BB117" s="0" t="n">
        <v>0.64</v>
      </c>
      <c r="BC117" s="0" t="n">
        <f aca="false">BC116</f>
        <v>1</v>
      </c>
      <c r="BE117" s="0" t="n">
        <v>1.09578260000001</v>
      </c>
      <c r="BF117" s="0" t="n">
        <v>1.1114</v>
      </c>
      <c r="BG117" s="0" t="n">
        <v>1.0827</v>
      </c>
      <c r="BH117" s="0" t="n">
        <v>1.016</v>
      </c>
      <c r="BI117" s="0" t="n">
        <v>1</v>
      </c>
      <c r="BJ117" s="0" t="n">
        <v>2.24700000000001</v>
      </c>
      <c r="BK117" s="0" t="n">
        <v>2.28426633333333</v>
      </c>
      <c r="BL117" s="0" t="n">
        <v>1.09694999999999</v>
      </c>
      <c r="BM117" s="0" t="n">
        <v>1.2885</v>
      </c>
      <c r="BN117" s="0" t="n">
        <v>2.001</v>
      </c>
      <c r="BO117" s="0" t="n">
        <v>1.52050499999999</v>
      </c>
      <c r="BP117" s="0" t="n">
        <v>1.52050499999999</v>
      </c>
      <c r="BQ117" s="0" t="n">
        <v>1.265805</v>
      </c>
      <c r="BR117" s="0" t="n">
        <v>1.07838</v>
      </c>
      <c r="BS117" s="0" t="n">
        <v>1.430605</v>
      </c>
      <c r="BT117" s="309"/>
      <c r="BU117" s="0" t="n">
        <v>1.098405</v>
      </c>
      <c r="BV117" s="309"/>
      <c r="BW117" s="309"/>
      <c r="BX117" s="309"/>
      <c r="BY117" s="309"/>
      <c r="BZ117" s="309"/>
      <c r="CA117" s="309"/>
      <c r="CB117" s="309"/>
      <c r="CC117" s="0" t="n">
        <v>0.965</v>
      </c>
      <c r="CD117" s="0" t="n">
        <v>0.91</v>
      </c>
      <c r="CE117" s="0" t="n">
        <v>0.91</v>
      </c>
      <c r="CF117" s="0" t="n">
        <v>0.97</v>
      </c>
      <c r="CG117" s="0" t="n">
        <v>0.99895</v>
      </c>
      <c r="CH117" s="0" t="n">
        <v>0.34</v>
      </c>
      <c r="CI117" s="0" t="n">
        <v>0.42</v>
      </c>
      <c r="CJ117" s="0" t="n">
        <v>0.935</v>
      </c>
      <c r="CK117" s="0" t="n">
        <v>0.745</v>
      </c>
      <c r="CL117" s="0" t="n">
        <v>0.625</v>
      </c>
      <c r="CM117" s="0" t="n">
        <v>0.9175</v>
      </c>
      <c r="CN117" s="0" t="n">
        <v>0.95</v>
      </c>
      <c r="CO117" s="0" t="n">
        <v>0.88</v>
      </c>
      <c r="CP117" s="0" t="n">
        <v>0.9</v>
      </c>
      <c r="CQ117" s="0" t="n">
        <v>0.935</v>
      </c>
      <c r="CR117" s="0" t="n">
        <v>0.89</v>
      </c>
      <c r="CV117" s="0" t="n">
        <v>0.9775</v>
      </c>
      <c r="DA117" s="309" t="n">
        <v>0.000285</v>
      </c>
      <c r="DB117" s="309" t="n">
        <v>0.0002</v>
      </c>
      <c r="DC117" s="309" t="n">
        <v>0</v>
      </c>
      <c r="DD117" s="309" t="n">
        <v>0.0001</v>
      </c>
      <c r="DE117" s="309" t="n">
        <v>0</v>
      </c>
      <c r="DF117" s="309" t="n">
        <v>0.0036</v>
      </c>
      <c r="DG117" s="309" t="n">
        <v>0.00047</v>
      </c>
      <c r="DH117" s="309" t="n">
        <v>0.0007</v>
      </c>
      <c r="DI117" s="309" t="n">
        <v>0</v>
      </c>
      <c r="DJ117" s="309" t="n">
        <v>0</v>
      </c>
      <c r="DK117" s="309" t="n">
        <v>0.0005</v>
      </c>
      <c r="DL117" s="309" t="n">
        <v>0.0005</v>
      </c>
      <c r="DM117" s="309" t="n">
        <v>0.0003</v>
      </c>
      <c r="DN117" s="309" t="n">
        <v>0.000275</v>
      </c>
      <c r="DO117" s="309" t="n">
        <v>0.000400000000000006</v>
      </c>
      <c r="DQ117" s="309" t="n">
        <v>6.5E-005</v>
      </c>
    </row>
    <row r="118" customFormat="false" ht="12.75" hidden="false" customHeight="false" outlineLevel="0" collapsed="false">
      <c r="A118" s="306" t="n">
        <v>39965</v>
      </c>
      <c r="B118" s="0" t="n">
        <v>0.988</v>
      </c>
      <c r="C118" s="0" t="n">
        <v>0.988</v>
      </c>
      <c r="D118" s="0" t="n">
        <v>0.985</v>
      </c>
      <c r="E118" s="0" t="n">
        <v>0.985</v>
      </c>
      <c r="F118" s="0" t="n">
        <v>0.977</v>
      </c>
      <c r="G118" s="0" t="n">
        <v>0.765204000000002</v>
      </c>
      <c r="H118" s="0" t="n">
        <v>0.9875</v>
      </c>
      <c r="I118" s="0" t="n">
        <v>0.9875</v>
      </c>
      <c r="J118" s="0" t="n">
        <v>0.8439675</v>
      </c>
      <c r="K118" s="0" t="n">
        <v>0.985</v>
      </c>
      <c r="L118" s="0" t="n">
        <v>0.9875</v>
      </c>
      <c r="M118" s="0" t="n">
        <v>0.9875</v>
      </c>
      <c r="N118" s="0" t="n">
        <v>0.98</v>
      </c>
      <c r="O118" s="0" t="n">
        <v>0.973486137500002</v>
      </c>
      <c r="P118" s="0" t="n">
        <v>0.98</v>
      </c>
      <c r="Q118" s="0" t="n">
        <v>0.9875</v>
      </c>
      <c r="R118" s="0" t="n">
        <v>0.9875</v>
      </c>
      <c r="S118" s="0" t="n">
        <v>0.9875</v>
      </c>
      <c r="T118" s="0" t="n">
        <v>0.98</v>
      </c>
      <c r="U118" s="0" t="n">
        <v>0.98</v>
      </c>
      <c r="V118" s="0" t="n">
        <v>0.98</v>
      </c>
      <c r="W118" s="0" t="n">
        <v>0.98</v>
      </c>
      <c r="X118" s="0" t="n">
        <v>0.973486137500002</v>
      </c>
      <c r="Y118" s="0" t="n">
        <v>0.973486137500002</v>
      </c>
      <c r="Z118" s="0" t="n">
        <v>0.973486137500002</v>
      </c>
      <c r="AA118" s="0" t="n">
        <v>0.973486137500002</v>
      </c>
      <c r="AB118" s="0" t="n">
        <v>0.98</v>
      </c>
      <c r="AC118" s="0" t="n">
        <v>0.98</v>
      </c>
      <c r="AD118" s="0" t="n">
        <v>0.973486137500002</v>
      </c>
      <c r="AE118" s="0" t="n">
        <v>0.973486137500002</v>
      </c>
      <c r="AF118" s="0" t="n">
        <v>0.98</v>
      </c>
      <c r="AG118" s="0" t="n">
        <v>0.99</v>
      </c>
      <c r="AH118" s="0" t="n">
        <v>0.977638299999998</v>
      </c>
      <c r="AI118" s="0" t="n">
        <v>0.977638299999998</v>
      </c>
      <c r="AJ118" s="0" t="n">
        <v>0.98</v>
      </c>
      <c r="AK118" s="0" t="n">
        <v>1</v>
      </c>
      <c r="AL118" s="0" t="n">
        <v>0.985</v>
      </c>
      <c r="AM118" s="0" t="n">
        <v>0.985</v>
      </c>
      <c r="AS118" s="0" t="n">
        <v>0.977</v>
      </c>
      <c r="AT118" s="304" t="n">
        <v>0.9775</v>
      </c>
      <c r="AU118" s="0" t="n">
        <v>0.977638299999998</v>
      </c>
      <c r="AV118" s="0" t="n">
        <v>0.985</v>
      </c>
      <c r="AW118" s="0" t="n">
        <v>0.985</v>
      </c>
      <c r="AX118" s="0" t="n">
        <v>0.985</v>
      </c>
      <c r="AY118" s="0" t="n">
        <v>0.977638299999998</v>
      </c>
      <c r="AZ118" s="0" t="n">
        <v>0.977638299999998</v>
      </c>
      <c r="BA118" s="0" t="n">
        <v>0.985</v>
      </c>
      <c r="BB118" s="0" t="n">
        <v>0.64</v>
      </c>
      <c r="BC118" s="0" t="n">
        <f aca="false">BC117</f>
        <v>1</v>
      </c>
      <c r="BE118" s="0" t="n">
        <v>1.09606760000001</v>
      </c>
      <c r="BF118" s="0" t="n">
        <v>1.1116</v>
      </c>
      <c r="BG118" s="0" t="n">
        <v>1.0827</v>
      </c>
      <c r="BH118" s="0" t="n">
        <v>1.0161</v>
      </c>
      <c r="BI118" s="0" t="n">
        <v>1</v>
      </c>
      <c r="BJ118" s="0" t="n">
        <v>2.25060000000001</v>
      </c>
      <c r="BK118" s="0" t="n">
        <v>2.28473633333333</v>
      </c>
      <c r="BL118" s="0" t="n">
        <v>1.09764999999999</v>
      </c>
      <c r="BM118" s="0" t="n">
        <v>1.2885</v>
      </c>
      <c r="BN118" s="0" t="n">
        <v>2.001</v>
      </c>
      <c r="BO118" s="0" t="n">
        <v>1.52100499999999</v>
      </c>
      <c r="BP118" s="0" t="n">
        <v>1.52100499999999</v>
      </c>
      <c r="BQ118" s="0" t="n">
        <v>1.266105</v>
      </c>
      <c r="BR118" s="0" t="n">
        <v>1.078655</v>
      </c>
      <c r="BS118" s="0" t="n">
        <v>1.431005</v>
      </c>
      <c r="BT118" s="309"/>
      <c r="BU118" s="0" t="n">
        <v>1.09847</v>
      </c>
      <c r="BV118" s="309"/>
      <c r="BW118" s="309"/>
      <c r="BX118" s="309"/>
      <c r="BY118" s="309"/>
      <c r="BZ118" s="309"/>
      <c r="CA118" s="309"/>
      <c r="CB118" s="309"/>
      <c r="CC118" s="0" t="n">
        <v>0.965</v>
      </c>
      <c r="CD118" s="0" t="n">
        <v>0.91</v>
      </c>
      <c r="CE118" s="0" t="n">
        <v>0.91</v>
      </c>
      <c r="CF118" s="0" t="n">
        <v>0.98</v>
      </c>
      <c r="CG118" s="0" t="n">
        <v>0.99895</v>
      </c>
      <c r="CH118" s="0" t="n">
        <v>0.34</v>
      </c>
      <c r="CI118" s="0" t="n">
        <v>0.47</v>
      </c>
      <c r="CJ118" s="0" t="n">
        <v>0.935</v>
      </c>
      <c r="CK118" s="0" t="n">
        <v>0.655</v>
      </c>
      <c r="CL118" s="0" t="n">
        <v>0.725</v>
      </c>
      <c r="CM118" s="0" t="n">
        <v>0.8825</v>
      </c>
      <c r="CN118" s="0" t="n">
        <v>0.915</v>
      </c>
      <c r="CO118" s="0" t="n">
        <v>0.88</v>
      </c>
      <c r="CP118" s="0" t="n">
        <v>0.9025</v>
      </c>
      <c r="CQ118" s="0" t="n">
        <v>0.915</v>
      </c>
      <c r="CR118" s="0" t="n">
        <v>0.89</v>
      </c>
      <c r="CV118" s="0" t="n">
        <v>0.9775</v>
      </c>
      <c r="DA118" s="309" t="n">
        <v>0.000285</v>
      </c>
      <c r="DB118" s="309" t="n">
        <v>0.0002</v>
      </c>
      <c r="DC118" s="309" t="n">
        <v>0</v>
      </c>
      <c r="DD118" s="309" t="n">
        <v>0.0001</v>
      </c>
      <c r="DE118" s="309" t="n">
        <v>0</v>
      </c>
      <c r="DF118" s="309" t="n">
        <v>0.0036</v>
      </c>
      <c r="DG118" s="309" t="n">
        <v>0.00047</v>
      </c>
      <c r="DH118" s="309" t="n">
        <v>0.0007</v>
      </c>
      <c r="DI118" s="309" t="n">
        <v>0</v>
      </c>
      <c r="DJ118" s="309" t="n">
        <v>0</v>
      </c>
      <c r="DK118" s="309" t="n">
        <v>0.0005</v>
      </c>
      <c r="DL118" s="309" t="n">
        <v>0.0005</v>
      </c>
      <c r="DM118" s="309" t="n">
        <v>0.0003</v>
      </c>
      <c r="DN118" s="309" t="n">
        <v>0.000275</v>
      </c>
      <c r="DO118" s="309" t="n">
        <v>0.000400000000000006</v>
      </c>
      <c r="DQ118" s="309" t="n">
        <v>6.5E-005</v>
      </c>
    </row>
    <row r="119" customFormat="false" ht="12.75" hidden="false" customHeight="false" outlineLevel="0" collapsed="false">
      <c r="A119" s="306" t="n">
        <v>39995</v>
      </c>
      <c r="B119" s="0" t="n">
        <v>0.988</v>
      </c>
      <c r="C119" s="0" t="n">
        <v>0.988</v>
      </c>
      <c r="D119" s="0" t="n">
        <v>0.985</v>
      </c>
      <c r="E119" s="0" t="n">
        <v>0.985</v>
      </c>
      <c r="F119" s="0" t="n">
        <v>0.977</v>
      </c>
      <c r="G119" s="0" t="n">
        <v>0.924222000000002</v>
      </c>
      <c r="H119" s="0" t="n">
        <v>0.9875</v>
      </c>
      <c r="I119" s="0" t="n">
        <v>0.9875</v>
      </c>
      <c r="J119" s="0" t="n">
        <v>0.8697375</v>
      </c>
      <c r="K119" s="0" t="n">
        <v>0.985</v>
      </c>
      <c r="L119" s="0" t="n">
        <v>0.9875</v>
      </c>
      <c r="M119" s="0" t="n">
        <v>0.9875</v>
      </c>
      <c r="N119" s="0" t="n">
        <v>0.98</v>
      </c>
      <c r="O119" s="0" t="n">
        <v>0.979128975000002</v>
      </c>
      <c r="P119" s="0" t="n">
        <v>0.98</v>
      </c>
      <c r="Q119" s="0" t="n">
        <v>0.9875</v>
      </c>
      <c r="R119" s="0" t="n">
        <v>0.9875</v>
      </c>
      <c r="S119" s="0" t="n">
        <v>0.9875</v>
      </c>
      <c r="T119" s="0" t="n">
        <v>0.98</v>
      </c>
      <c r="U119" s="0" t="n">
        <v>0.98</v>
      </c>
      <c r="V119" s="0" t="n">
        <v>0.98</v>
      </c>
      <c r="W119" s="0" t="n">
        <v>0.98</v>
      </c>
      <c r="X119" s="0" t="n">
        <v>0.979128975000002</v>
      </c>
      <c r="Y119" s="0" t="n">
        <v>0.979128975000002</v>
      </c>
      <c r="Z119" s="0" t="n">
        <v>0.979128975000002</v>
      </c>
      <c r="AA119" s="0" t="n">
        <v>0.979128975000002</v>
      </c>
      <c r="AB119" s="0" t="n">
        <v>0.98</v>
      </c>
      <c r="AC119" s="0" t="n">
        <v>0.98</v>
      </c>
      <c r="AD119" s="0" t="n">
        <v>0.979128975000002</v>
      </c>
      <c r="AE119" s="0" t="n">
        <v>0.979128975000002</v>
      </c>
      <c r="AF119" s="0" t="n">
        <v>0.98</v>
      </c>
      <c r="AG119" s="0" t="n">
        <v>0.99</v>
      </c>
      <c r="AH119" s="0" t="n">
        <v>0.977696149999998</v>
      </c>
      <c r="AI119" s="0" t="n">
        <v>0.977696149999998</v>
      </c>
      <c r="AJ119" s="0" t="n">
        <v>0.98</v>
      </c>
      <c r="AK119" s="0" t="n">
        <v>1</v>
      </c>
      <c r="AL119" s="0" t="n">
        <v>0.985</v>
      </c>
      <c r="AM119" s="0" t="n">
        <v>0.985</v>
      </c>
      <c r="AS119" s="0" t="n">
        <v>0.977</v>
      </c>
      <c r="AT119" s="304" t="n">
        <v>0.9775</v>
      </c>
      <c r="AU119" s="0" t="n">
        <v>0.977696149999998</v>
      </c>
      <c r="AV119" s="0" t="n">
        <v>0.985</v>
      </c>
      <c r="AW119" s="0" t="n">
        <v>0.985</v>
      </c>
      <c r="AX119" s="0" t="n">
        <v>0.985</v>
      </c>
      <c r="AY119" s="0" t="n">
        <v>0.977696149999998</v>
      </c>
      <c r="AZ119" s="0" t="n">
        <v>0.977696149999998</v>
      </c>
      <c r="BA119" s="0" t="n">
        <v>0.985</v>
      </c>
      <c r="BB119" s="0" t="n">
        <v>0.64</v>
      </c>
      <c r="BC119" s="0" t="n">
        <f aca="false">BC118</f>
        <v>1</v>
      </c>
      <c r="BE119" s="0" t="n">
        <v>1.09635260000001</v>
      </c>
      <c r="BF119" s="0" t="n">
        <v>1.1118</v>
      </c>
      <c r="BG119" s="0" t="n">
        <v>1.0827</v>
      </c>
      <c r="BH119" s="0" t="n">
        <v>1.0162</v>
      </c>
      <c r="BI119" s="0" t="n">
        <v>1</v>
      </c>
      <c r="BJ119" s="0" t="n">
        <v>2.25420000000001</v>
      </c>
      <c r="BK119" s="0" t="n">
        <v>2.28520633333333</v>
      </c>
      <c r="BL119" s="0" t="n">
        <v>1.09834999999999</v>
      </c>
      <c r="BM119" s="0" t="n">
        <v>1.2885</v>
      </c>
      <c r="BN119" s="0" t="n">
        <v>2.001</v>
      </c>
      <c r="BO119" s="0" t="n">
        <v>1.52150499999999</v>
      </c>
      <c r="BP119" s="0" t="n">
        <v>1.52150499999999</v>
      </c>
      <c r="BQ119" s="0" t="n">
        <v>1.266405</v>
      </c>
      <c r="BR119" s="0" t="n">
        <v>1.07893</v>
      </c>
      <c r="BS119" s="0" t="n">
        <v>1.431405</v>
      </c>
      <c r="BT119" s="309"/>
      <c r="BU119" s="0" t="n">
        <v>1.098535</v>
      </c>
      <c r="BV119" s="309"/>
      <c r="BW119" s="309"/>
      <c r="BX119" s="309"/>
      <c r="BY119" s="309"/>
      <c r="BZ119" s="309"/>
      <c r="CA119" s="309"/>
      <c r="CB119" s="309"/>
      <c r="CC119" s="0" t="n">
        <v>0.975</v>
      </c>
      <c r="CD119" s="0" t="n">
        <v>0.91</v>
      </c>
      <c r="CE119" s="0" t="n">
        <v>0.91</v>
      </c>
      <c r="CF119" s="0" t="n">
        <v>0.97</v>
      </c>
      <c r="CG119" s="0" t="n">
        <v>0.99895</v>
      </c>
      <c r="CH119" s="0" t="n">
        <v>0.41</v>
      </c>
      <c r="CI119" s="0" t="n">
        <v>0.47</v>
      </c>
      <c r="CJ119" s="0" t="n">
        <v>0.935</v>
      </c>
      <c r="CK119" s="0" t="n">
        <v>0.675</v>
      </c>
      <c r="CL119" s="0" t="n">
        <v>0.725</v>
      </c>
      <c r="CM119" s="0" t="n">
        <v>0.8775</v>
      </c>
      <c r="CN119" s="0" t="n">
        <v>0.91</v>
      </c>
      <c r="CO119" s="0" t="n">
        <v>0.89</v>
      </c>
      <c r="CP119" s="0" t="n">
        <v>0.9075</v>
      </c>
      <c r="CQ119" s="0" t="n">
        <v>0.915</v>
      </c>
      <c r="CR119" s="0" t="n">
        <v>0.89</v>
      </c>
      <c r="CV119" s="0" t="n">
        <v>0.9775</v>
      </c>
      <c r="DA119" s="309" t="n">
        <v>0.000285</v>
      </c>
      <c r="DB119" s="309" t="n">
        <v>0.0002</v>
      </c>
      <c r="DC119" s="309" t="n">
        <v>0</v>
      </c>
      <c r="DD119" s="309" t="n">
        <v>0.0001</v>
      </c>
      <c r="DE119" s="309" t="n">
        <v>0</v>
      </c>
      <c r="DF119" s="309" t="n">
        <v>0.0036</v>
      </c>
      <c r="DG119" s="309" t="n">
        <v>0.00047</v>
      </c>
      <c r="DH119" s="309" t="n">
        <v>0.0007</v>
      </c>
      <c r="DI119" s="309" t="n">
        <v>0</v>
      </c>
      <c r="DJ119" s="309" t="n">
        <v>0</v>
      </c>
      <c r="DK119" s="309" t="n">
        <v>0.0005</v>
      </c>
      <c r="DL119" s="309" t="n">
        <v>0.0005</v>
      </c>
      <c r="DM119" s="309" t="n">
        <v>0.0003</v>
      </c>
      <c r="DN119" s="309" t="n">
        <v>0.000275</v>
      </c>
      <c r="DO119" s="309" t="n">
        <v>0.000400000000000006</v>
      </c>
      <c r="DQ119" s="309" t="n">
        <v>6.5E-005</v>
      </c>
    </row>
    <row r="120" customFormat="false" ht="12.75" hidden="false" customHeight="false" outlineLevel="0" collapsed="false">
      <c r="A120" s="306" t="n">
        <v>40026</v>
      </c>
      <c r="B120" s="0" t="n">
        <v>0.988</v>
      </c>
      <c r="C120" s="0" t="n">
        <v>0.988</v>
      </c>
      <c r="D120" s="0" t="n">
        <v>0.985</v>
      </c>
      <c r="E120" s="0" t="n">
        <v>0.985</v>
      </c>
      <c r="F120" s="0" t="n">
        <v>0.977</v>
      </c>
      <c r="G120" s="0" t="n">
        <v>0.970854000000002</v>
      </c>
      <c r="H120" s="0" t="n">
        <v>0.9875</v>
      </c>
      <c r="I120" s="0" t="n">
        <v>0.9875</v>
      </c>
      <c r="J120" s="0" t="n">
        <v>0.985</v>
      </c>
      <c r="K120" s="0" t="n">
        <v>0.985</v>
      </c>
      <c r="L120" s="0" t="n">
        <v>0.9875</v>
      </c>
      <c r="M120" s="0" t="n">
        <v>0.9875</v>
      </c>
      <c r="N120" s="0" t="n">
        <v>0.98</v>
      </c>
      <c r="O120" s="0" t="n">
        <v>0.9875</v>
      </c>
      <c r="P120" s="0" t="n">
        <v>0.98</v>
      </c>
      <c r="Q120" s="0" t="n">
        <v>0.9875</v>
      </c>
      <c r="R120" s="0" t="n">
        <v>0.9875</v>
      </c>
      <c r="S120" s="0" t="n">
        <v>0.9875</v>
      </c>
      <c r="T120" s="0" t="n">
        <v>0.98</v>
      </c>
      <c r="U120" s="0" t="n">
        <v>0.98</v>
      </c>
      <c r="V120" s="0" t="n">
        <v>0.98</v>
      </c>
      <c r="W120" s="0" t="n">
        <v>0.98</v>
      </c>
      <c r="X120" s="0" t="n">
        <v>0.9875</v>
      </c>
      <c r="Y120" s="0" t="n">
        <v>0.9875</v>
      </c>
      <c r="Z120" s="0" t="n">
        <v>0.9875</v>
      </c>
      <c r="AA120" s="0" t="n">
        <v>0.9875</v>
      </c>
      <c r="AB120" s="0" t="n">
        <v>0.98</v>
      </c>
      <c r="AC120" s="0" t="n">
        <v>0.98</v>
      </c>
      <c r="AD120" s="0" t="n">
        <v>0.9875</v>
      </c>
      <c r="AE120" s="0" t="n">
        <v>0.9875</v>
      </c>
      <c r="AF120" s="0" t="n">
        <v>0.98</v>
      </c>
      <c r="AG120" s="0" t="n">
        <v>0.99</v>
      </c>
      <c r="AH120" s="0" t="n">
        <v>0.977753999999998</v>
      </c>
      <c r="AI120" s="0" t="n">
        <v>0.977753999999998</v>
      </c>
      <c r="AJ120" s="0" t="n">
        <v>0.98</v>
      </c>
      <c r="AK120" s="0" t="n">
        <v>1</v>
      </c>
      <c r="AL120" s="0" t="n">
        <v>0.985</v>
      </c>
      <c r="AM120" s="0" t="n">
        <v>0.985</v>
      </c>
      <c r="AS120" s="0" t="n">
        <v>0.977</v>
      </c>
      <c r="AT120" s="304" t="n">
        <v>0.9775</v>
      </c>
      <c r="AU120" s="0" t="n">
        <v>0.977753999999998</v>
      </c>
      <c r="AV120" s="0" t="n">
        <v>0.985</v>
      </c>
      <c r="AW120" s="0" t="n">
        <v>0.985</v>
      </c>
      <c r="AX120" s="0" t="n">
        <v>0.985</v>
      </c>
      <c r="AY120" s="0" t="n">
        <v>0.977753999999998</v>
      </c>
      <c r="AZ120" s="0" t="n">
        <v>0.977753999999998</v>
      </c>
      <c r="BA120" s="0" t="n">
        <v>0.985</v>
      </c>
      <c r="BB120" s="0" t="n">
        <v>0.64</v>
      </c>
      <c r="BC120" s="0" t="n">
        <f aca="false">BC119</f>
        <v>1</v>
      </c>
      <c r="BE120" s="0" t="n">
        <v>1.09663760000001</v>
      </c>
      <c r="BF120" s="0" t="n">
        <v>1.112</v>
      </c>
      <c r="BG120" s="0" t="n">
        <v>1.0827</v>
      </c>
      <c r="BH120" s="0" t="n">
        <v>1.0163</v>
      </c>
      <c r="BI120" s="0" t="n">
        <v>1</v>
      </c>
      <c r="BJ120" s="0" t="n">
        <v>2.25780000000001</v>
      </c>
      <c r="BK120" s="0" t="n">
        <v>2.28567633333333</v>
      </c>
      <c r="BL120" s="0" t="n">
        <v>1.09904999999999</v>
      </c>
      <c r="BM120" s="0" t="n">
        <v>1.2885</v>
      </c>
      <c r="BN120" s="0" t="n">
        <v>2.001</v>
      </c>
      <c r="BO120" s="0" t="n">
        <v>1.52200499999999</v>
      </c>
      <c r="BP120" s="0" t="n">
        <v>1.52200499999999</v>
      </c>
      <c r="BQ120" s="0" t="n">
        <v>1.266705</v>
      </c>
      <c r="BR120" s="0" t="n">
        <v>1.079205</v>
      </c>
      <c r="BS120" s="0" t="n">
        <v>1.431805</v>
      </c>
      <c r="BT120" s="309"/>
      <c r="BU120" s="0" t="n">
        <v>1.0986</v>
      </c>
      <c r="BV120" s="309"/>
      <c r="BW120" s="309"/>
      <c r="BX120" s="309"/>
      <c r="BY120" s="309"/>
      <c r="BZ120" s="309"/>
      <c r="CA120" s="309"/>
      <c r="CB120" s="309"/>
      <c r="CC120" s="0" t="n">
        <v>0.975</v>
      </c>
      <c r="CD120" s="0" t="n">
        <v>0.91</v>
      </c>
      <c r="CE120" s="0" t="n">
        <v>0.91</v>
      </c>
      <c r="CF120" s="0" t="n">
        <v>0.97</v>
      </c>
      <c r="CG120" s="0" t="n">
        <v>0.99895</v>
      </c>
      <c r="CH120" s="0" t="n">
        <v>0.43</v>
      </c>
      <c r="CI120" s="0" t="n">
        <v>0.52</v>
      </c>
      <c r="CJ120" s="0" t="n">
        <v>0.925</v>
      </c>
      <c r="CK120" s="0" t="n">
        <v>0.765</v>
      </c>
      <c r="CL120" s="0" t="n">
        <v>0.725</v>
      </c>
      <c r="CM120" s="0" t="n">
        <v>0.89</v>
      </c>
      <c r="CN120" s="0" t="n">
        <v>0.9225</v>
      </c>
      <c r="CO120" s="0" t="n">
        <v>0.915</v>
      </c>
      <c r="CP120" s="0" t="n">
        <v>0.9275</v>
      </c>
      <c r="CQ120" s="0" t="n">
        <v>0.915</v>
      </c>
      <c r="CR120" s="0" t="n">
        <v>0.89</v>
      </c>
      <c r="CV120" s="0" t="n">
        <v>0.9775</v>
      </c>
      <c r="DA120" s="309" t="n">
        <v>0.000285</v>
      </c>
      <c r="DB120" s="309" t="n">
        <v>0.0002</v>
      </c>
      <c r="DC120" s="309" t="n">
        <v>0</v>
      </c>
      <c r="DD120" s="309" t="n">
        <v>0.0001</v>
      </c>
      <c r="DE120" s="309" t="n">
        <v>0</v>
      </c>
      <c r="DF120" s="309" t="n">
        <v>0.0036</v>
      </c>
      <c r="DG120" s="309" t="n">
        <v>0.00047</v>
      </c>
      <c r="DH120" s="309" t="n">
        <v>0.0007</v>
      </c>
      <c r="DI120" s="309" t="n">
        <v>0</v>
      </c>
      <c r="DJ120" s="309" t="n">
        <v>0</v>
      </c>
      <c r="DK120" s="309" t="n">
        <v>0.0005</v>
      </c>
      <c r="DL120" s="309" t="n">
        <v>0.0005</v>
      </c>
      <c r="DM120" s="309" t="n">
        <v>0.0003</v>
      </c>
      <c r="DN120" s="309" t="n">
        <v>0.000275</v>
      </c>
      <c r="DO120" s="309" t="n">
        <v>0.000400000000000006</v>
      </c>
      <c r="DQ120" s="309" t="n">
        <v>6.5E-005</v>
      </c>
    </row>
    <row r="121" customFormat="false" ht="12.75" hidden="false" customHeight="false" outlineLevel="0" collapsed="false">
      <c r="A121" s="306" t="n">
        <v>40057</v>
      </c>
      <c r="B121" s="0" t="n">
        <v>0.988</v>
      </c>
      <c r="C121" s="0" t="n">
        <v>0.988</v>
      </c>
      <c r="D121" s="0" t="n">
        <v>0.985</v>
      </c>
      <c r="E121" s="0" t="n">
        <v>0.985</v>
      </c>
      <c r="F121" s="0" t="n">
        <v>0.977</v>
      </c>
      <c r="G121" s="0" t="n">
        <v>0.9875</v>
      </c>
      <c r="H121" s="0" t="n">
        <v>0.9875</v>
      </c>
      <c r="I121" s="0" t="n">
        <v>0.9875</v>
      </c>
      <c r="J121" s="0" t="n">
        <v>0.8053125</v>
      </c>
      <c r="K121" s="0" t="n">
        <v>0.985</v>
      </c>
      <c r="L121" s="0" t="n">
        <v>0.9875</v>
      </c>
      <c r="M121" s="0" t="n">
        <v>0.9875</v>
      </c>
      <c r="N121" s="0" t="n">
        <v>0.98</v>
      </c>
      <c r="O121" s="0" t="n">
        <v>0.9875</v>
      </c>
      <c r="P121" s="0" t="n">
        <v>0.98</v>
      </c>
      <c r="Q121" s="0" t="n">
        <v>0.9875</v>
      </c>
      <c r="R121" s="0" t="n">
        <v>0.9875</v>
      </c>
      <c r="S121" s="0" t="n">
        <v>0.9875</v>
      </c>
      <c r="T121" s="0" t="n">
        <v>0.98</v>
      </c>
      <c r="U121" s="0" t="n">
        <v>0.98</v>
      </c>
      <c r="V121" s="0" t="n">
        <v>0.98</v>
      </c>
      <c r="W121" s="0" t="n">
        <v>0.98</v>
      </c>
      <c r="X121" s="0" t="n">
        <v>0.9875</v>
      </c>
      <c r="Y121" s="0" t="n">
        <v>0.9875</v>
      </c>
      <c r="Z121" s="0" t="n">
        <v>0.9875</v>
      </c>
      <c r="AA121" s="0" t="n">
        <v>0.9875</v>
      </c>
      <c r="AB121" s="0" t="n">
        <v>0.98</v>
      </c>
      <c r="AC121" s="0" t="n">
        <v>0.98</v>
      </c>
      <c r="AD121" s="0" t="n">
        <v>0.9875</v>
      </c>
      <c r="AE121" s="0" t="n">
        <v>0.9875</v>
      </c>
      <c r="AF121" s="0" t="n">
        <v>0.98</v>
      </c>
      <c r="AG121" s="0" t="n">
        <v>0.99</v>
      </c>
      <c r="AH121" s="0" t="n">
        <v>0.977811849999998</v>
      </c>
      <c r="AI121" s="0" t="n">
        <v>0.977811849999998</v>
      </c>
      <c r="AJ121" s="0" t="n">
        <v>0.98</v>
      </c>
      <c r="AK121" s="0" t="n">
        <v>1</v>
      </c>
      <c r="AL121" s="0" t="n">
        <v>0.985</v>
      </c>
      <c r="AM121" s="0" t="n">
        <v>0.985</v>
      </c>
      <c r="AS121" s="0" t="n">
        <v>0.977</v>
      </c>
      <c r="AT121" s="304" t="n">
        <v>0.9775</v>
      </c>
      <c r="AU121" s="0" t="n">
        <v>0.977811849999998</v>
      </c>
      <c r="AV121" s="0" t="n">
        <v>0.985</v>
      </c>
      <c r="AW121" s="0" t="n">
        <v>0.985</v>
      </c>
      <c r="AX121" s="0" t="n">
        <v>0.985</v>
      </c>
      <c r="AY121" s="0" t="n">
        <v>0.977811849999998</v>
      </c>
      <c r="AZ121" s="0" t="n">
        <v>0.977811849999998</v>
      </c>
      <c r="BA121" s="0" t="n">
        <v>0.985</v>
      </c>
      <c r="BB121" s="0" t="n">
        <v>0.64</v>
      </c>
      <c r="BC121" s="0" t="n">
        <f aca="false">BC120</f>
        <v>1</v>
      </c>
      <c r="BE121" s="0" t="n">
        <v>1.09692260000001</v>
      </c>
      <c r="BF121" s="0" t="n">
        <v>1.1122</v>
      </c>
      <c r="BG121" s="0" t="n">
        <v>1.0827</v>
      </c>
      <c r="BH121" s="0" t="n">
        <v>1.0164</v>
      </c>
      <c r="BI121" s="0" t="n">
        <v>1</v>
      </c>
      <c r="BJ121" s="0" t="n">
        <v>2.26140000000001</v>
      </c>
      <c r="BK121" s="0" t="n">
        <v>2.28614633333333</v>
      </c>
      <c r="BL121" s="0" t="n">
        <v>1.09974999999999</v>
      </c>
      <c r="BM121" s="0" t="n">
        <v>1.2885</v>
      </c>
      <c r="BN121" s="0" t="n">
        <v>2.001</v>
      </c>
      <c r="BO121" s="0" t="n">
        <v>1.52250499999999</v>
      </c>
      <c r="BP121" s="0" t="n">
        <v>1.52250499999999</v>
      </c>
      <c r="BQ121" s="0" t="n">
        <v>1.267005</v>
      </c>
      <c r="BR121" s="0" t="n">
        <v>1.07948</v>
      </c>
      <c r="BS121" s="0" t="n">
        <v>1.432205</v>
      </c>
      <c r="BT121" s="309"/>
      <c r="BU121" s="0" t="n">
        <v>1.098665</v>
      </c>
      <c r="BV121" s="309"/>
      <c r="BW121" s="309"/>
      <c r="BX121" s="309"/>
      <c r="BY121" s="309"/>
      <c r="BZ121" s="309"/>
      <c r="CA121" s="309"/>
      <c r="CB121" s="309"/>
      <c r="CC121" s="0" t="n">
        <v>0.975</v>
      </c>
      <c r="CD121" s="0" t="n">
        <v>0.91</v>
      </c>
      <c r="CE121" s="0" t="n">
        <v>0.91</v>
      </c>
      <c r="CF121" s="0" t="n">
        <v>0.95</v>
      </c>
      <c r="CG121" s="0" t="n">
        <v>0.99895</v>
      </c>
      <c r="CH121" s="0" t="n">
        <v>0.46</v>
      </c>
      <c r="CI121" s="0" t="n">
        <v>0.55</v>
      </c>
      <c r="CJ121" s="0" t="n">
        <v>0.925</v>
      </c>
      <c r="CK121" s="0" t="n">
        <v>0.625</v>
      </c>
      <c r="CL121" s="0" t="n">
        <v>0.575</v>
      </c>
      <c r="CM121" s="0" t="n">
        <v>0.945</v>
      </c>
      <c r="CN121" s="0" t="n">
        <v>0.9775</v>
      </c>
      <c r="CO121" s="0" t="n">
        <v>0.945</v>
      </c>
      <c r="CP121" s="0" t="n">
        <v>0.92</v>
      </c>
      <c r="CQ121" s="0" t="n">
        <v>0.915</v>
      </c>
      <c r="CR121" s="0" t="n">
        <v>0.89</v>
      </c>
      <c r="CV121" s="0" t="n">
        <v>0.9775</v>
      </c>
      <c r="DA121" s="309" t="n">
        <v>0.000285</v>
      </c>
      <c r="DB121" s="309" t="n">
        <v>0.0002</v>
      </c>
      <c r="DC121" s="309" t="n">
        <v>0</v>
      </c>
      <c r="DD121" s="309" t="n">
        <v>0.0001</v>
      </c>
      <c r="DE121" s="309" t="n">
        <v>0</v>
      </c>
      <c r="DF121" s="309" t="n">
        <v>0.0036</v>
      </c>
      <c r="DG121" s="309" t="n">
        <v>0.00047</v>
      </c>
      <c r="DH121" s="309" t="n">
        <v>0.0007</v>
      </c>
      <c r="DI121" s="309" t="n">
        <v>0</v>
      </c>
      <c r="DJ121" s="309" t="n">
        <v>0</v>
      </c>
      <c r="DK121" s="309" t="n">
        <v>0.0005</v>
      </c>
      <c r="DL121" s="309" t="n">
        <v>0.0005</v>
      </c>
      <c r="DM121" s="309" t="n">
        <v>0.0003</v>
      </c>
      <c r="DN121" s="309" t="n">
        <v>0.000275</v>
      </c>
      <c r="DO121" s="309" t="n">
        <v>0.000400000000000006</v>
      </c>
      <c r="DQ121" s="309" t="n">
        <v>6.5E-005</v>
      </c>
    </row>
    <row r="122" customFormat="false" ht="12.75" hidden="false" customHeight="false" outlineLevel="0" collapsed="false">
      <c r="A122" s="306" t="n">
        <v>40087</v>
      </c>
      <c r="B122" s="0" t="n">
        <v>0.988</v>
      </c>
      <c r="C122" s="0" t="n">
        <v>0.988</v>
      </c>
      <c r="D122" s="0" t="n">
        <v>0.985</v>
      </c>
      <c r="E122" s="0" t="n">
        <v>0.985</v>
      </c>
      <c r="F122" s="0" t="n">
        <v>0.977</v>
      </c>
      <c r="G122" s="0" t="n">
        <v>0.9875</v>
      </c>
      <c r="H122" s="0" t="n">
        <v>0.9875</v>
      </c>
      <c r="I122" s="0" t="n">
        <v>0.9875</v>
      </c>
      <c r="J122" s="0" t="n">
        <v>0.7924275</v>
      </c>
      <c r="K122" s="0" t="n">
        <v>0.985</v>
      </c>
      <c r="L122" s="0" t="n">
        <v>0.9875</v>
      </c>
      <c r="M122" s="0" t="n">
        <v>0.9875</v>
      </c>
      <c r="N122" s="0" t="n">
        <v>0.98</v>
      </c>
      <c r="O122" s="0" t="n">
        <v>0.974478887500002</v>
      </c>
      <c r="P122" s="0" t="n">
        <v>0.98</v>
      </c>
      <c r="Q122" s="0" t="n">
        <v>0.9875</v>
      </c>
      <c r="R122" s="0" t="n">
        <v>0.9875</v>
      </c>
      <c r="S122" s="0" t="n">
        <v>0.9875</v>
      </c>
      <c r="T122" s="0" t="n">
        <v>0.98</v>
      </c>
      <c r="U122" s="0" t="n">
        <v>0.98</v>
      </c>
      <c r="V122" s="0" t="n">
        <v>0.98</v>
      </c>
      <c r="W122" s="0" t="n">
        <v>0.98</v>
      </c>
      <c r="X122" s="0" t="n">
        <v>0.974478887500002</v>
      </c>
      <c r="Y122" s="0" t="n">
        <v>0.974478887500002</v>
      </c>
      <c r="Z122" s="0" t="n">
        <v>0.974478887500002</v>
      </c>
      <c r="AA122" s="0" t="n">
        <v>0.974478887500002</v>
      </c>
      <c r="AB122" s="0" t="n">
        <v>0.98</v>
      </c>
      <c r="AC122" s="0" t="n">
        <v>0.98</v>
      </c>
      <c r="AD122" s="0" t="n">
        <v>0.974478887500002</v>
      </c>
      <c r="AE122" s="0" t="n">
        <v>0.974478887500002</v>
      </c>
      <c r="AF122" s="0" t="n">
        <v>0.98</v>
      </c>
      <c r="AG122" s="0" t="n">
        <v>0.99</v>
      </c>
      <c r="AH122" s="0" t="n">
        <v>0.977869699999998</v>
      </c>
      <c r="AI122" s="0" t="n">
        <v>0.977869699999998</v>
      </c>
      <c r="AJ122" s="0" t="n">
        <v>0.98</v>
      </c>
      <c r="AK122" s="0" t="n">
        <v>1</v>
      </c>
      <c r="AL122" s="0" t="n">
        <v>0.985</v>
      </c>
      <c r="AM122" s="0" t="n">
        <v>0.985</v>
      </c>
      <c r="AS122" s="0" t="n">
        <v>0.977</v>
      </c>
      <c r="AT122" s="304" t="n">
        <v>0.9775</v>
      </c>
      <c r="AU122" s="0" t="n">
        <v>0.977869699999998</v>
      </c>
      <c r="AV122" s="0" t="n">
        <v>0.985</v>
      </c>
      <c r="AW122" s="0" t="n">
        <v>0.985</v>
      </c>
      <c r="AX122" s="0" t="n">
        <v>0.985</v>
      </c>
      <c r="AY122" s="0" t="n">
        <v>0.977869699999998</v>
      </c>
      <c r="AZ122" s="0" t="n">
        <v>0.977869699999998</v>
      </c>
      <c r="BA122" s="0" t="n">
        <v>0.985</v>
      </c>
      <c r="BB122" s="0" t="n">
        <v>0.64</v>
      </c>
      <c r="BC122" s="0" t="n">
        <f aca="false">BC121</f>
        <v>1</v>
      </c>
      <c r="BE122" s="0" t="n">
        <v>1.09720760000001</v>
      </c>
      <c r="BF122" s="0" t="n">
        <v>1.1124</v>
      </c>
      <c r="BG122" s="0" t="n">
        <v>1.0827</v>
      </c>
      <c r="BH122" s="0" t="n">
        <v>1.0165</v>
      </c>
      <c r="BI122" s="0" t="n">
        <v>1</v>
      </c>
      <c r="BJ122" s="0" t="n">
        <v>2.26500000000001</v>
      </c>
      <c r="BK122" s="0" t="n">
        <v>2.28661633333333</v>
      </c>
      <c r="BL122" s="0" t="n">
        <v>1.10044999999999</v>
      </c>
      <c r="BM122" s="0" t="n">
        <v>1.2885</v>
      </c>
      <c r="BN122" s="0" t="n">
        <v>2.001</v>
      </c>
      <c r="BO122" s="0" t="n">
        <v>1.52300499999999</v>
      </c>
      <c r="BP122" s="0" t="n">
        <v>1.52300499999999</v>
      </c>
      <c r="BQ122" s="0" t="n">
        <v>1.267305</v>
      </c>
      <c r="BR122" s="0" t="n">
        <v>1.079755</v>
      </c>
      <c r="BS122" s="0" t="n">
        <v>1.432605</v>
      </c>
      <c r="BT122" s="309"/>
      <c r="BU122" s="0" t="n">
        <v>1.09873</v>
      </c>
      <c r="BV122" s="309"/>
      <c r="BW122" s="309"/>
      <c r="BX122" s="309"/>
      <c r="BY122" s="309"/>
      <c r="BZ122" s="309"/>
      <c r="CA122" s="309"/>
      <c r="CB122" s="309"/>
      <c r="CC122" s="0" t="n">
        <v>0.955</v>
      </c>
      <c r="CD122" s="0" t="n">
        <v>0.9</v>
      </c>
      <c r="CE122" s="0" t="n">
        <v>0.91</v>
      </c>
      <c r="CF122" s="0" t="n">
        <v>0.94</v>
      </c>
      <c r="CG122" s="0" t="n">
        <v>0.99895</v>
      </c>
      <c r="CH122" s="0" t="n">
        <v>0.46</v>
      </c>
      <c r="CI122" s="0" t="n">
        <v>0.45</v>
      </c>
      <c r="CJ122" s="0" t="n">
        <v>0.925</v>
      </c>
      <c r="CK122" s="0" t="n">
        <v>0.615</v>
      </c>
      <c r="CL122" s="0" t="n">
        <v>0.505</v>
      </c>
      <c r="CM122" s="0" t="n">
        <v>0.805</v>
      </c>
      <c r="CN122" s="0" t="n">
        <v>0.8375</v>
      </c>
      <c r="CO122" s="0" t="n">
        <v>0.875</v>
      </c>
      <c r="CP122" s="0" t="n">
        <v>0.9025</v>
      </c>
      <c r="CQ122" s="0" t="n">
        <v>0.82</v>
      </c>
      <c r="CR122" s="0" t="n">
        <v>0.89</v>
      </c>
      <c r="CV122" s="0" t="n">
        <v>0.9775</v>
      </c>
      <c r="DA122" s="309" t="n">
        <v>0.000285</v>
      </c>
      <c r="DB122" s="309" t="n">
        <v>0.0002</v>
      </c>
      <c r="DC122" s="309" t="n">
        <v>0</v>
      </c>
      <c r="DD122" s="309" t="n">
        <v>0.0001</v>
      </c>
      <c r="DE122" s="309" t="n">
        <v>0</v>
      </c>
      <c r="DF122" s="309" t="n">
        <v>0.0036</v>
      </c>
      <c r="DG122" s="309" t="n">
        <v>0.00047</v>
      </c>
      <c r="DH122" s="309" t="n">
        <v>0.0007</v>
      </c>
      <c r="DI122" s="309" t="n">
        <v>0</v>
      </c>
      <c r="DJ122" s="309" t="n">
        <v>0</v>
      </c>
      <c r="DK122" s="309" t="n">
        <v>0.0005</v>
      </c>
      <c r="DL122" s="309" t="n">
        <v>0.0005</v>
      </c>
      <c r="DM122" s="309" t="n">
        <v>0.0003</v>
      </c>
      <c r="DN122" s="309" t="n">
        <v>0.000275</v>
      </c>
      <c r="DO122" s="309" t="n">
        <v>0.000400000000000006</v>
      </c>
      <c r="DQ122" s="309" t="n">
        <v>6.5E-005</v>
      </c>
    </row>
    <row r="123" customFormat="false" ht="12.75" hidden="false" customHeight="false" outlineLevel="0" collapsed="false">
      <c r="A123" s="306" t="n">
        <v>40118</v>
      </c>
      <c r="B123" s="0" t="n">
        <v>0.988</v>
      </c>
      <c r="C123" s="0" t="n">
        <v>0.988</v>
      </c>
      <c r="D123" s="0" t="n">
        <v>0.97443</v>
      </c>
      <c r="E123" s="0" t="n">
        <v>0.97443</v>
      </c>
      <c r="F123" s="0" t="n">
        <v>0.977</v>
      </c>
      <c r="G123" s="0" t="n">
        <v>0.9875</v>
      </c>
      <c r="H123" s="0" t="n">
        <v>0.9875</v>
      </c>
      <c r="I123" s="0" t="n">
        <v>0.9875</v>
      </c>
      <c r="J123" s="0" t="n">
        <v>0.7408875</v>
      </c>
      <c r="K123" s="0" t="n">
        <v>0.970485</v>
      </c>
      <c r="L123" s="0" t="n">
        <v>0.9875</v>
      </c>
      <c r="M123" s="0" t="n">
        <v>0.9875</v>
      </c>
      <c r="N123" s="0" t="n">
        <v>0.98</v>
      </c>
      <c r="O123" s="0" t="n">
        <v>0.974727075000002</v>
      </c>
      <c r="P123" s="0" t="n">
        <v>0.98</v>
      </c>
      <c r="Q123" s="0" t="n">
        <v>0.9875</v>
      </c>
      <c r="R123" s="0" t="n">
        <v>0.9875</v>
      </c>
      <c r="S123" s="0" t="n">
        <v>0.9875</v>
      </c>
      <c r="T123" s="0" t="n">
        <v>0.98</v>
      </c>
      <c r="U123" s="0" t="n">
        <v>0.98</v>
      </c>
      <c r="V123" s="0" t="n">
        <v>0.98</v>
      </c>
      <c r="W123" s="0" t="n">
        <v>0.98</v>
      </c>
      <c r="X123" s="0" t="n">
        <v>0.974727075000002</v>
      </c>
      <c r="Y123" s="0" t="n">
        <v>0.974727075000002</v>
      </c>
      <c r="Z123" s="0" t="n">
        <v>0.974727075000002</v>
      </c>
      <c r="AA123" s="0" t="n">
        <v>0.974727075000002</v>
      </c>
      <c r="AB123" s="0" t="n">
        <v>0.98</v>
      </c>
      <c r="AC123" s="0" t="n">
        <v>0.98</v>
      </c>
      <c r="AD123" s="0" t="n">
        <v>0.974727075000002</v>
      </c>
      <c r="AE123" s="0" t="n">
        <v>0.974727075000002</v>
      </c>
      <c r="AF123" s="0" t="n">
        <v>0.98</v>
      </c>
      <c r="AG123" s="0" t="n">
        <v>0.99</v>
      </c>
      <c r="AH123" s="0" t="n">
        <v>0.977927549999998</v>
      </c>
      <c r="AI123" s="0" t="n">
        <v>0.977927549999998</v>
      </c>
      <c r="AJ123" s="0" t="n">
        <v>0.98</v>
      </c>
      <c r="AK123" s="0" t="n">
        <v>1</v>
      </c>
      <c r="AL123" s="0" t="n">
        <v>0.970485</v>
      </c>
      <c r="AM123" s="0" t="n">
        <v>0.97443</v>
      </c>
      <c r="AS123" s="0" t="n">
        <v>0.977</v>
      </c>
      <c r="AT123" s="304" t="n">
        <v>0.9775</v>
      </c>
      <c r="AU123" s="0" t="n">
        <v>0.977927549999998</v>
      </c>
      <c r="AV123" s="0" t="n">
        <v>0.97443</v>
      </c>
      <c r="AW123" s="0" t="n">
        <v>0.97443</v>
      </c>
      <c r="AX123" s="0" t="n">
        <v>0.97443</v>
      </c>
      <c r="AY123" s="0" t="n">
        <v>0.977927549999998</v>
      </c>
      <c r="AZ123" s="0" t="n">
        <v>0.977927549999998</v>
      </c>
      <c r="BA123" s="0" t="n">
        <v>0.97443</v>
      </c>
      <c r="BB123" s="0" t="n">
        <v>0.64</v>
      </c>
      <c r="BC123" s="0" t="n">
        <f aca="false">BC122</f>
        <v>1</v>
      </c>
      <c r="BE123" s="0" t="n">
        <v>1.09749260000001</v>
      </c>
      <c r="BF123" s="0" t="n">
        <v>1.1126</v>
      </c>
      <c r="BG123" s="0" t="n">
        <v>1.0827</v>
      </c>
      <c r="BH123" s="0" t="n">
        <v>1.0166</v>
      </c>
      <c r="BI123" s="0" t="n">
        <v>1</v>
      </c>
      <c r="BJ123" s="0" t="n">
        <v>2.26860000000001</v>
      </c>
      <c r="BK123" s="0" t="n">
        <v>2.28708633333333</v>
      </c>
      <c r="BL123" s="0" t="n">
        <v>1.10114999999999</v>
      </c>
      <c r="BM123" s="0" t="n">
        <v>1.2885</v>
      </c>
      <c r="BN123" s="0" t="n">
        <v>2.001</v>
      </c>
      <c r="BO123" s="0" t="n">
        <v>1.52350499999999</v>
      </c>
      <c r="BP123" s="0" t="n">
        <v>1.52350499999999</v>
      </c>
      <c r="BQ123" s="0" t="n">
        <v>1.267605</v>
      </c>
      <c r="BR123" s="0" t="n">
        <v>1.08003</v>
      </c>
      <c r="BS123" s="0" t="n">
        <v>1.433005</v>
      </c>
      <c r="BT123" s="309"/>
      <c r="BU123" s="0" t="n">
        <v>1.098795</v>
      </c>
      <c r="BV123" s="309"/>
      <c r="BW123" s="309"/>
      <c r="BX123" s="309"/>
      <c r="BY123" s="309"/>
      <c r="BZ123" s="309"/>
      <c r="CA123" s="309"/>
      <c r="CB123" s="309"/>
      <c r="CC123" s="0" t="n">
        <v>0.955</v>
      </c>
      <c r="CD123" s="0" t="n">
        <v>0.9</v>
      </c>
      <c r="CE123" s="0" t="n">
        <v>0.9</v>
      </c>
      <c r="CF123" s="0" t="n">
        <v>0.94</v>
      </c>
      <c r="CG123" s="0" t="n">
        <v>0.999</v>
      </c>
      <c r="CH123" s="0" t="n">
        <v>0.48</v>
      </c>
      <c r="CI123" s="0" t="n">
        <v>0.46</v>
      </c>
      <c r="CJ123" s="0" t="n">
        <v>0.905</v>
      </c>
      <c r="CK123" s="0" t="n">
        <v>0.575</v>
      </c>
      <c r="CL123" s="0" t="n">
        <v>0.485</v>
      </c>
      <c r="CM123" s="0" t="n">
        <v>0.795</v>
      </c>
      <c r="CN123" s="0" t="n">
        <v>0.8275</v>
      </c>
      <c r="CO123" s="0" t="n">
        <v>0.85</v>
      </c>
      <c r="CP123" s="0" t="n">
        <v>0.9025</v>
      </c>
      <c r="CQ123" s="0" t="n">
        <v>0.82</v>
      </c>
      <c r="CR123" s="0" t="n">
        <v>0.89</v>
      </c>
      <c r="CV123" s="0" t="n">
        <v>0.9775</v>
      </c>
      <c r="DA123" s="309" t="n">
        <v>0.000285</v>
      </c>
      <c r="DB123" s="309" t="n">
        <v>0.0002</v>
      </c>
      <c r="DC123" s="309" t="n">
        <v>0</v>
      </c>
      <c r="DD123" s="309" t="n">
        <v>0.0001</v>
      </c>
      <c r="DE123" s="309" t="n">
        <v>0</v>
      </c>
      <c r="DF123" s="309" t="n">
        <v>0.0036</v>
      </c>
      <c r="DG123" s="309" t="n">
        <v>0.00047</v>
      </c>
      <c r="DH123" s="309" t="n">
        <v>0.0007</v>
      </c>
      <c r="DI123" s="309" t="n">
        <v>0</v>
      </c>
      <c r="DJ123" s="309" t="n">
        <v>0</v>
      </c>
      <c r="DK123" s="309" t="n">
        <v>0.0005</v>
      </c>
      <c r="DL123" s="309" t="n">
        <v>0.0005</v>
      </c>
      <c r="DM123" s="309" t="n">
        <v>0.0003</v>
      </c>
      <c r="DN123" s="309" t="n">
        <v>0.000275</v>
      </c>
      <c r="DO123" s="309" t="n">
        <v>0.000400000000000006</v>
      </c>
      <c r="DQ123" s="309" t="n">
        <v>6.5E-005</v>
      </c>
    </row>
    <row r="124" customFormat="false" ht="12.75" hidden="false" customHeight="false" outlineLevel="0" collapsed="false">
      <c r="A124" s="306" t="n">
        <v>40148</v>
      </c>
      <c r="B124" s="0" t="n">
        <v>0.988</v>
      </c>
      <c r="C124" s="0" t="n">
        <v>0.988</v>
      </c>
      <c r="D124" s="0" t="n">
        <v>0.952776</v>
      </c>
      <c r="E124" s="0" t="n">
        <v>0.952776</v>
      </c>
      <c r="F124" s="0" t="n">
        <v>0.977</v>
      </c>
      <c r="G124" s="0" t="n">
        <v>0.9875</v>
      </c>
      <c r="H124" s="0" t="n">
        <v>0.9875</v>
      </c>
      <c r="I124" s="0" t="n">
        <v>0.964118749999993</v>
      </c>
      <c r="J124" s="0" t="n">
        <v>0.74733</v>
      </c>
      <c r="K124" s="0" t="n">
        <v>0.970485</v>
      </c>
      <c r="L124" s="0" t="n">
        <v>0.899162949999996</v>
      </c>
      <c r="M124" s="0" t="n">
        <v>0.948693112499996</v>
      </c>
      <c r="N124" s="0" t="n">
        <v>0.874854449999997</v>
      </c>
      <c r="O124" s="0" t="n">
        <v>0.964172212500002</v>
      </c>
      <c r="P124" s="0" t="n">
        <v>0.874854449999997</v>
      </c>
      <c r="Q124" s="0" t="n">
        <v>0.899162949999996</v>
      </c>
      <c r="R124" s="0" t="n">
        <v>0.899162949999996</v>
      </c>
      <c r="S124" s="0" t="n">
        <v>0.899162949999996</v>
      </c>
      <c r="T124" s="0" t="n">
        <v>0.874854449999997</v>
      </c>
      <c r="U124" s="0" t="n">
        <v>0.874854449999997</v>
      </c>
      <c r="V124" s="0" t="n">
        <v>0.874854449999997</v>
      </c>
      <c r="W124" s="0" t="n">
        <v>0.874854449999997</v>
      </c>
      <c r="X124" s="0" t="n">
        <v>0.964172212500002</v>
      </c>
      <c r="Y124" s="0" t="n">
        <v>0.964172212500002</v>
      </c>
      <c r="Z124" s="0" t="n">
        <v>0.964172212500002</v>
      </c>
      <c r="AA124" s="0" t="n">
        <v>0.964172212500002</v>
      </c>
      <c r="AB124" s="0" t="n">
        <v>0.874854449999997</v>
      </c>
      <c r="AC124" s="0" t="n">
        <v>0.874854449999997</v>
      </c>
      <c r="AD124" s="0" t="n">
        <v>0.964172212500002</v>
      </c>
      <c r="AE124" s="0" t="n">
        <v>0.964172212500002</v>
      </c>
      <c r="AF124" s="0" t="n">
        <v>0.874854449999997</v>
      </c>
      <c r="AG124" s="0" t="n">
        <v>0.98</v>
      </c>
      <c r="AH124" s="0" t="n">
        <v>0.977985399999998</v>
      </c>
      <c r="AI124" s="0" t="n">
        <v>0.977985399999998</v>
      </c>
      <c r="AJ124" s="0" t="n">
        <v>0.874854449999997</v>
      </c>
      <c r="AK124" s="0" t="n">
        <v>1</v>
      </c>
      <c r="AL124" s="0" t="n">
        <v>0.970485</v>
      </c>
      <c r="AM124" s="0" t="n">
        <v>0.952776</v>
      </c>
      <c r="AS124" s="0" t="n">
        <v>0.977</v>
      </c>
      <c r="AT124" s="304" t="n">
        <v>0.9775</v>
      </c>
      <c r="AU124" s="0" t="n">
        <v>0.977985399999998</v>
      </c>
      <c r="AV124" s="0" t="n">
        <v>0.952776</v>
      </c>
      <c r="AW124" s="0" t="n">
        <v>0.952776</v>
      </c>
      <c r="AX124" s="0" t="n">
        <v>0.952776</v>
      </c>
      <c r="AY124" s="0" t="n">
        <v>0.977985399999998</v>
      </c>
      <c r="AZ124" s="0" t="n">
        <v>0.977985399999998</v>
      </c>
      <c r="BA124" s="0" t="n">
        <v>0.952776</v>
      </c>
      <c r="BB124" s="0" t="n">
        <v>0.64</v>
      </c>
      <c r="BC124" s="0" t="n">
        <f aca="false">BC123</f>
        <v>1</v>
      </c>
      <c r="BE124" s="0" t="n">
        <v>1.09777760000001</v>
      </c>
      <c r="BF124" s="0" t="n">
        <v>1.1128</v>
      </c>
      <c r="BG124" s="0" t="n">
        <v>1.0827</v>
      </c>
      <c r="BH124" s="0" t="n">
        <v>1.0167</v>
      </c>
      <c r="BI124" s="0" t="n">
        <v>1</v>
      </c>
      <c r="BJ124" s="0" t="n">
        <v>2.27220000000001</v>
      </c>
      <c r="BK124" s="0" t="n">
        <v>2.28755633333333</v>
      </c>
      <c r="BL124" s="0" t="n">
        <v>1.10184999999999</v>
      </c>
      <c r="BM124" s="0" t="n">
        <v>1.2885</v>
      </c>
      <c r="BN124" s="0" t="n">
        <v>2.001</v>
      </c>
      <c r="BO124" s="0" t="n">
        <v>1.52400499999999</v>
      </c>
      <c r="BP124" s="0" t="n">
        <v>1.52400499999999</v>
      </c>
      <c r="BQ124" s="0" t="n">
        <v>1.267905</v>
      </c>
      <c r="BR124" s="0" t="n">
        <v>1.080305</v>
      </c>
      <c r="BS124" s="0" t="n">
        <v>1.433405</v>
      </c>
      <c r="BT124" s="309"/>
      <c r="BU124" s="0" t="n">
        <v>1.09886</v>
      </c>
      <c r="BV124" s="309"/>
      <c r="BW124" s="309"/>
      <c r="BX124" s="309"/>
      <c r="BY124" s="309"/>
      <c r="BZ124" s="309"/>
      <c r="CA124" s="309"/>
      <c r="CB124" s="309"/>
      <c r="CC124" s="0" t="n">
        <v>0.935</v>
      </c>
      <c r="CD124" s="0" t="n">
        <v>0.89</v>
      </c>
      <c r="CE124" s="0" t="n">
        <v>0.88</v>
      </c>
      <c r="CF124" s="0" t="n">
        <v>0.92</v>
      </c>
      <c r="CG124" s="0" t="n">
        <v>0.999</v>
      </c>
      <c r="CH124" s="0" t="n">
        <v>0.51</v>
      </c>
      <c r="CI124" s="0" t="n">
        <v>0.48</v>
      </c>
      <c r="CJ124" s="0" t="n">
        <v>0.875</v>
      </c>
      <c r="CK124" s="0" t="n">
        <v>0.58</v>
      </c>
      <c r="CL124" s="0" t="n">
        <v>0.485</v>
      </c>
      <c r="CM124" s="0" t="n">
        <v>0.59</v>
      </c>
      <c r="CN124" s="0" t="n">
        <v>0.6225</v>
      </c>
      <c r="CO124" s="0" t="n">
        <v>0.69</v>
      </c>
      <c r="CP124" s="0" t="n">
        <v>0.8925</v>
      </c>
      <c r="CQ124" s="0" t="n">
        <v>0.715</v>
      </c>
      <c r="CR124" s="0" t="n">
        <v>0.89</v>
      </c>
      <c r="CV124" s="0" t="n">
        <v>0.9775</v>
      </c>
      <c r="DA124" s="309" t="n">
        <v>0.000285</v>
      </c>
      <c r="DB124" s="309" t="n">
        <v>0.0002</v>
      </c>
      <c r="DC124" s="309" t="n">
        <v>0</v>
      </c>
      <c r="DD124" s="309" t="n">
        <v>0.0001</v>
      </c>
      <c r="DE124" s="309" t="n">
        <v>0</v>
      </c>
      <c r="DF124" s="309" t="n">
        <v>0.0036</v>
      </c>
      <c r="DG124" s="309" t="n">
        <v>0.00047</v>
      </c>
      <c r="DH124" s="309" t="n">
        <v>0.0007</v>
      </c>
      <c r="DI124" s="309" t="n">
        <v>0</v>
      </c>
      <c r="DJ124" s="309" t="n">
        <v>0</v>
      </c>
      <c r="DK124" s="309" t="n">
        <v>0.0005</v>
      </c>
      <c r="DL124" s="309" t="n">
        <v>0.0005</v>
      </c>
      <c r="DM124" s="309" t="n">
        <v>0.0003</v>
      </c>
      <c r="DN124" s="309" t="n">
        <v>0.000275</v>
      </c>
      <c r="DO124" s="309" t="n">
        <v>0.000400000000000006</v>
      </c>
      <c r="DQ124" s="309" t="n">
        <v>6.5E-005</v>
      </c>
    </row>
    <row r="125" customFormat="false" ht="12.75" hidden="false" customHeight="false" outlineLevel="0" collapsed="false">
      <c r="A125" s="306" t="n">
        <v>40179</v>
      </c>
      <c r="B125" s="0" t="n">
        <v>0.982766027000008</v>
      </c>
      <c r="C125" s="0" t="n">
        <v>0.957179999999998</v>
      </c>
      <c r="D125" s="0" t="n">
        <v>0.941949</v>
      </c>
      <c r="E125" s="0" t="n">
        <v>0.941949</v>
      </c>
      <c r="F125" s="0" t="n">
        <v>0.977</v>
      </c>
      <c r="G125" s="0" t="n">
        <v>0.9875</v>
      </c>
      <c r="H125" s="0" t="n">
        <v>0.9875</v>
      </c>
      <c r="I125" s="0" t="n">
        <v>0.887552749999994</v>
      </c>
      <c r="J125" s="0" t="n">
        <v>0.760215</v>
      </c>
      <c r="K125" s="0" t="n">
        <v>0.985</v>
      </c>
      <c r="L125" s="0" t="n">
        <v>0.922325524999996</v>
      </c>
      <c r="M125" s="0" t="n">
        <v>0.971871937499996</v>
      </c>
      <c r="N125" s="0" t="n">
        <v>0.875061449999997</v>
      </c>
      <c r="O125" s="0" t="n">
        <v>0.950910400000002</v>
      </c>
      <c r="P125" s="0" t="n">
        <v>0.875061449999997</v>
      </c>
      <c r="Q125" s="0" t="n">
        <v>0.922325524999996</v>
      </c>
      <c r="R125" s="0" t="n">
        <v>0.922325524999996</v>
      </c>
      <c r="S125" s="0" t="n">
        <v>0.922325524999996</v>
      </c>
      <c r="T125" s="0" t="n">
        <v>0.875061449999997</v>
      </c>
      <c r="U125" s="0" t="n">
        <v>0.875061449999997</v>
      </c>
      <c r="V125" s="0" t="n">
        <v>0.875061449999997</v>
      </c>
      <c r="W125" s="0" t="n">
        <v>0.875061449999997</v>
      </c>
      <c r="X125" s="0" t="n">
        <v>0.950910400000002</v>
      </c>
      <c r="Y125" s="0" t="n">
        <v>0.950910400000002</v>
      </c>
      <c r="Z125" s="0" t="n">
        <v>0.950910400000002</v>
      </c>
      <c r="AA125" s="0" t="n">
        <v>0.950910400000002</v>
      </c>
      <c r="AB125" s="0" t="n">
        <v>0.875061449999997</v>
      </c>
      <c r="AC125" s="0" t="n">
        <v>0.875061449999997</v>
      </c>
      <c r="AD125" s="0" t="n">
        <v>0.950910400000002</v>
      </c>
      <c r="AE125" s="0" t="n">
        <v>0.950910400000002</v>
      </c>
      <c r="AF125" s="0" t="n">
        <v>0.875061449999997</v>
      </c>
      <c r="AG125" s="0" t="n">
        <v>0.98</v>
      </c>
      <c r="AH125" s="0" t="n">
        <v>0.978043249999998</v>
      </c>
      <c r="AI125" s="0" t="n">
        <v>0.978043249999998</v>
      </c>
      <c r="AJ125" s="0" t="n">
        <v>0.875061449999997</v>
      </c>
      <c r="AK125" s="0" t="n">
        <v>1</v>
      </c>
      <c r="AL125" s="0" t="n">
        <v>0.985</v>
      </c>
      <c r="AM125" s="0" t="n">
        <v>0.941949</v>
      </c>
      <c r="AS125" s="0" t="n">
        <v>0.977</v>
      </c>
      <c r="AT125" s="304" t="n">
        <v>0.9775</v>
      </c>
      <c r="AU125" s="0" t="n">
        <v>0.978043249999998</v>
      </c>
      <c r="AV125" s="0" t="n">
        <v>0.941949</v>
      </c>
      <c r="AW125" s="0" t="n">
        <v>0.941949</v>
      </c>
      <c r="AX125" s="0" t="n">
        <v>0.941949</v>
      </c>
      <c r="AY125" s="0" t="n">
        <v>0.978043249999998</v>
      </c>
      <c r="AZ125" s="0" t="n">
        <v>0.978043249999998</v>
      </c>
      <c r="BA125" s="0" t="n">
        <v>0.941949</v>
      </c>
      <c r="BB125" s="0" t="n">
        <v>0.64</v>
      </c>
      <c r="BC125" s="0" t="n">
        <f aca="false">BC124</f>
        <v>1</v>
      </c>
      <c r="BE125" s="0" t="n">
        <v>1.09806260000001</v>
      </c>
      <c r="BF125" s="0" t="n">
        <v>1.113</v>
      </c>
      <c r="BG125" s="0" t="n">
        <v>1.0827</v>
      </c>
      <c r="BH125" s="0" t="n">
        <v>1.0168</v>
      </c>
      <c r="BI125" s="0" t="n">
        <v>1</v>
      </c>
      <c r="BJ125" s="0" t="n">
        <v>2.27580000000001</v>
      </c>
      <c r="BK125" s="0" t="n">
        <v>2.28802633333333</v>
      </c>
      <c r="BL125" s="0" t="n">
        <v>1.10254999999999</v>
      </c>
      <c r="BM125" s="0" t="n">
        <v>1.2885</v>
      </c>
      <c r="BN125" s="0" t="n">
        <v>2.001</v>
      </c>
      <c r="BO125" s="0" t="n">
        <v>1.52450499999999</v>
      </c>
      <c r="BP125" s="0" t="n">
        <v>1.52450499999999</v>
      </c>
      <c r="BQ125" s="0" t="n">
        <v>1.268205</v>
      </c>
      <c r="BR125" s="0" t="n">
        <v>1.08058</v>
      </c>
      <c r="BS125" s="0" t="n">
        <v>1.433805</v>
      </c>
      <c r="BT125" s="309"/>
      <c r="BU125" s="0" t="n">
        <v>1.098925</v>
      </c>
      <c r="BV125" s="309"/>
      <c r="BW125" s="309"/>
      <c r="BX125" s="309"/>
      <c r="BY125" s="309"/>
      <c r="BZ125" s="309"/>
      <c r="CA125" s="309"/>
      <c r="CB125" s="309"/>
      <c r="CC125" s="0" t="n">
        <v>0.895</v>
      </c>
      <c r="CD125" s="0" t="n">
        <v>0.86</v>
      </c>
      <c r="CE125" s="0" t="n">
        <v>0.87</v>
      </c>
      <c r="CF125" s="0" t="n">
        <v>0.92</v>
      </c>
      <c r="CG125" s="0" t="n">
        <v>0.999</v>
      </c>
      <c r="CH125" s="0" t="n">
        <v>0.58</v>
      </c>
      <c r="CI125" s="0" t="n">
        <v>0.45</v>
      </c>
      <c r="CJ125" s="0" t="n">
        <v>0.805</v>
      </c>
      <c r="CK125" s="0" t="n">
        <v>0.59</v>
      </c>
      <c r="CL125" s="0" t="n">
        <v>0.505</v>
      </c>
      <c r="CM125" s="0" t="n">
        <v>0.605</v>
      </c>
      <c r="CN125" s="0" t="n">
        <v>0.6375</v>
      </c>
      <c r="CO125" s="0" t="n">
        <v>0.69</v>
      </c>
      <c r="CP125" s="0" t="n">
        <v>0.88</v>
      </c>
      <c r="CQ125" s="0" t="n">
        <v>0.64</v>
      </c>
      <c r="CR125" s="0" t="n">
        <v>0.89</v>
      </c>
      <c r="CV125" s="0" t="n">
        <v>0.9775</v>
      </c>
      <c r="DA125" s="309" t="n">
        <v>0.000285</v>
      </c>
      <c r="DB125" s="309" t="n">
        <v>0.0002</v>
      </c>
      <c r="DC125" s="309" t="n">
        <v>0</v>
      </c>
      <c r="DD125" s="309" t="n">
        <v>0.0001</v>
      </c>
      <c r="DE125" s="309" t="n">
        <v>0</v>
      </c>
      <c r="DF125" s="309" t="n">
        <v>0.0036</v>
      </c>
      <c r="DG125" s="309" t="n">
        <v>0.00047</v>
      </c>
      <c r="DH125" s="309" t="n">
        <v>0.0007</v>
      </c>
      <c r="DI125" s="309" t="n">
        <v>0</v>
      </c>
      <c r="DJ125" s="309" t="n">
        <v>0</v>
      </c>
      <c r="DK125" s="309" t="n">
        <v>0.0005</v>
      </c>
      <c r="DL125" s="309" t="n">
        <v>0.0005</v>
      </c>
      <c r="DM125" s="309" t="n">
        <v>0.0003</v>
      </c>
      <c r="DN125" s="309" t="n">
        <v>0.000275</v>
      </c>
      <c r="DO125" s="309" t="n">
        <v>0.000400000000000006</v>
      </c>
      <c r="DQ125" s="309" t="n">
        <v>6.5E-005</v>
      </c>
    </row>
    <row r="126" customFormat="false" ht="12.75" hidden="false" customHeight="false" outlineLevel="0" collapsed="false">
      <c r="A126" s="306" t="n">
        <v>40210</v>
      </c>
      <c r="B126" s="0" t="n">
        <v>0.950070674000008</v>
      </c>
      <c r="C126" s="0" t="n">
        <v>0.957351999999998</v>
      </c>
      <c r="D126" s="0" t="n">
        <v>0.963603</v>
      </c>
      <c r="E126" s="0" t="n">
        <v>0.963603</v>
      </c>
      <c r="F126" s="0" t="n">
        <v>0.977</v>
      </c>
      <c r="G126" s="0" t="n">
        <v>0.9875</v>
      </c>
      <c r="H126" s="0" t="n">
        <v>0.9875</v>
      </c>
      <c r="I126" s="0" t="n">
        <v>0.932246249999994</v>
      </c>
      <c r="J126" s="0" t="n">
        <v>0.8955075</v>
      </c>
      <c r="K126" s="0" t="n">
        <v>0.985</v>
      </c>
      <c r="L126" s="0" t="n">
        <v>0.968378174999996</v>
      </c>
      <c r="M126" s="0" t="n">
        <v>0.9875</v>
      </c>
      <c r="N126" s="0" t="n">
        <v>0.900638549999997</v>
      </c>
      <c r="O126" s="0" t="n">
        <v>0.948450262500002</v>
      </c>
      <c r="P126" s="0" t="n">
        <v>0.900638549999997</v>
      </c>
      <c r="Q126" s="0" t="n">
        <v>0.968378174999996</v>
      </c>
      <c r="R126" s="0" t="n">
        <v>0.968378174999996</v>
      </c>
      <c r="S126" s="0" t="n">
        <v>0.968378174999996</v>
      </c>
      <c r="T126" s="0" t="n">
        <v>0.900638549999997</v>
      </c>
      <c r="U126" s="0" t="n">
        <v>0.900638549999997</v>
      </c>
      <c r="V126" s="0" t="n">
        <v>0.900638549999997</v>
      </c>
      <c r="W126" s="0" t="n">
        <v>0.900638549999997</v>
      </c>
      <c r="X126" s="0" t="n">
        <v>0.948450262500002</v>
      </c>
      <c r="Y126" s="0" t="n">
        <v>0.948450262500002</v>
      </c>
      <c r="Z126" s="0" t="n">
        <v>0.948450262500002</v>
      </c>
      <c r="AA126" s="0" t="n">
        <v>0.948450262500002</v>
      </c>
      <c r="AB126" s="0" t="n">
        <v>0.900638549999997</v>
      </c>
      <c r="AC126" s="0" t="n">
        <v>0.900638549999997</v>
      </c>
      <c r="AD126" s="0" t="n">
        <v>0.948450262500002</v>
      </c>
      <c r="AE126" s="0" t="n">
        <v>0.948450262500002</v>
      </c>
      <c r="AF126" s="0" t="n">
        <v>0.900638549999997</v>
      </c>
      <c r="AG126" s="0" t="n">
        <v>0.98</v>
      </c>
      <c r="AH126" s="0" t="n">
        <v>0.978101099999998</v>
      </c>
      <c r="AI126" s="0" t="n">
        <v>0.978101099999998</v>
      </c>
      <c r="AJ126" s="0" t="n">
        <v>0.900638549999997</v>
      </c>
      <c r="AK126" s="0" t="n">
        <v>1</v>
      </c>
      <c r="AL126" s="0" t="n">
        <v>0.985</v>
      </c>
      <c r="AM126" s="0" t="n">
        <v>0.963603</v>
      </c>
      <c r="AS126" s="0" t="n">
        <v>0.977</v>
      </c>
      <c r="AT126" s="304" t="n">
        <v>0.9775</v>
      </c>
      <c r="AU126" s="0" t="n">
        <v>0.978101099999998</v>
      </c>
      <c r="AV126" s="0" t="n">
        <v>0.963603</v>
      </c>
      <c r="AW126" s="0" t="n">
        <v>0.963603</v>
      </c>
      <c r="AX126" s="0" t="n">
        <v>0.963603</v>
      </c>
      <c r="AY126" s="0" t="n">
        <v>0.978101099999998</v>
      </c>
      <c r="AZ126" s="0" t="n">
        <v>0.978101099999998</v>
      </c>
      <c r="BA126" s="0" t="n">
        <v>0.963603</v>
      </c>
      <c r="BB126" s="0" t="n">
        <v>0.64</v>
      </c>
      <c r="BC126" s="0" t="n">
        <f aca="false">BC125</f>
        <v>1</v>
      </c>
      <c r="BE126" s="0" t="n">
        <v>1.09834760000001</v>
      </c>
      <c r="BF126" s="0" t="n">
        <v>1.1132</v>
      </c>
      <c r="BG126" s="0" t="n">
        <v>1.0827</v>
      </c>
      <c r="BH126" s="0" t="n">
        <v>1.0169</v>
      </c>
      <c r="BI126" s="0" t="n">
        <v>1</v>
      </c>
      <c r="BJ126" s="0" t="n">
        <v>2.27940000000001</v>
      </c>
      <c r="BK126" s="0" t="n">
        <v>2.28849633333333</v>
      </c>
      <c r="BL126" s="0" t="n">
        <v>1.10324999999999</v>
      </c>
      <c r="BM126" s="0" t="n">
        <v>1.2885</v>
      </c>
      <c r="BN126" s="0" t="n">
        <v>2.001</v>
      </c>
      <c r="BO126" s="0" t="n">
        <v>1.52500499999999</v>
      </c>
      <c r="BP126" s="0" t="n">
        <v>1.52500499999999</v>
      </c>
      <c r="BQ126" s="0" t="n">
        <v>1.268505</v>
      </c>
      <c r="BR126" s="0" t="n">
        <v>1.080855</v>
      </c>
      <c r="BS126" s="0" t="n">
        <v>1.43420499999999</v>
      </c>
      <c r="BT126" s="309"/>
      <c r="BU126" s="0" t="n">
        <v>1.09899</v>
      </c>
      <c r="BV126" s="309"/>
      <c r="BW126" s="309"/>
      <c r="BX126" s="309"/>
      <c r="BY126" s="309"/>
      <c r="BZ126" s="309"/>
      <c r="CA126" s="309"/>
      <c r="CB126" s="309"/>
      <c r="CC126" s="0" t="n">
        <v>0.865</v>
      </c>
      <c r="CD126" s="0" t="n">
        <v>0.86</v>
      </c>
      <c r="CE126" s="0" t="n">
        <v>0.89</v>
      </c>
      <c r="CF126" s="0" t="n">
        <v>0.935</v>
      </c>
      <c r="CG126" s="0" t="n">
        <v>0.99895</v>
      </c>
      <c r="CH126" s="0" t="n">
        <v>0.58</v>
      </c>
      <c r="CI126" s="0" t="n">
        <v>0.45</v>
      </c>
      <c r="CJ126" s="0" t="n">
        <v>0.845</v>
      </c>
      <c r="CK126" s="0" t="n">
        <v>0.695</v>
      </c>
      <c r="CL126" s="0" t="n">
        <v>0.505</v>
      </c>
      <c r="CM126" s="0" t="n">
        <v>0.635</v>
      </c>
      <c r="CN126" s="0" t="n">
        <v>0.6675</v>
      </c>
      <c r="CO126" s="0" t="n">
        <v>0.71</v>
      </c>
      <c r="CP126" s="0" t="n">
        <v>0.8775</v>
      </c>
      <c r="CQ126" s="0" t="n">
        <v>0.67</v>
      </c>
      <c r="CR126" s="0" t="n">
        <v>0.89</v>
      </c>
      <c r="CV126" s="0" t="n">
        <v>0.9775</v>
      </c>
      <c r="DA126" s="309" t="n">
        <v>0.000285</v>
      </c>
      <c r="DB126" s="309" t="n">
        <v>0.0002</v>
      </c>
      <c r="DC126" s="309" t="n">
        <v>0</v>
      </c>
      <c r="DD126" s="309" t="n">
        <v>0.0001</v>
      </c>
      <c r="DE126" s="309" t="n">
        <v>0</v>
      </c>
      <c r="DF126" s="309" t="n">
        <v>0.0036</v>
      </c>
      <c r="DG126" s="309" t="n">
        <v>0.00047</v>
      </c>
      <c r="DH126" s="309" t="n">
        <v>0.0007</v>
      </c>
      <c r="DI126" s="309" t="n">
        <v>0</v>
      </c>
      <c r="DJ126" s="309" t="n">
        <v>0</v>
      </c>
      <c r="DK126" s="309" t="n">
        <v>0.0005</v>
      </c>
      <c r="DL126" s="309" t="n">
        <v>0.0005</v>
      </c>
      <c r="DM126" s="309" t="n">
        <v>0.0003</v>
      </c>
      <c r="DN126" s="309" t="n">
        <v>0.000275</v>
      </c>
      <c r="DO126" s="309" t="n">
        <v>0.000400000000000006</v>
      </c>
      <c r="DQ126" s="309" t="n">
        <v>6.5E-005</v>
      </c>
    </row>
    <row r="127" customFormat="false" ht="12.75" hidden="false" customHeight="false" outlineLevel="0" collapsed="false">
      <c r="A127" s="306" t="n">
        <v>40238</v>
      </c>
      <c r="B127" s="0" t="n">
        <v>0.950317199000008</v>
      </c>
      <c r="C127" s="0" t="n">
        <v>0.988</v>
      </c>
      <c r="D127" s="0" t="n">
        <v>0.985</v>
      </c>
      <c r="E127" s="0" t="n">
        <v>0.985</v>
      </c>
      <c r="F127" s="0" t="n">
        <v>0.977</v>
      </c>
      <c r="G127" s="0" t="n">
        <v>0.9875</v>
      </c>
      <c r="H127" s="0" t="n">
        <v>0.9875</v>
      </c>
      <c r="I127" s="0" t="n">
        <v>0.965956249999993</v>
      </c>
      <c r="J127" s="0" t="n">
        <v>0.985</v>
      </c>
      <c r="K127" s="0" t="n">
        <v>0.985</v>
      </c>
      <c r="L127" s="0" t="n">
        <v>0.9875</v>
      </c>
      <c r="M127" s="0" t="n">
        <v>0.9875</v>
      </c>
      <c r="N127" s="0" t="n">
        <v>0.98</v>
      </c>
      <c r="O127" s="0" t="n">
        <v>0.973017000000002</v>
      </c>
      <c r="P127" s="0" t="n">
        <v>0.98</v>
      </c>
      <c r="Q127" s="0" t="n">
        <v>0.9875</v>
      </c>
      <c r="R127" s="0" t="n">
        <v>0.9875</v>
      </c>
      <c r="S127" s="0" t="n">
        <v>0.9875</v>
      </c>
      <c r="T127" s="0" t="n">
        <v>0.98</v>
      </c>
      <c r="U127" s="0" t="n">
        <v>0.98</v>
      </c>
      <c r="V127" s="0" t="n">
        <v>0.98</v>
      </c>
      <c r="W127" s="0" t="n">
        <v>0.98</v>
      </c>
      <c r="X127" s="0" t="n">
        <v>0.973017000000002</v>
      </c>
      <c r="Y127" s="0" t="n">
        <v>0.973017000000002</v>
      </c>
      <c r="Z127" s="0" t="n">
        <v>0.973017000000002</v>
      </c>
      <c r="AA127" s="0" t="n">
        <v>0.973017000000002</v>
      </c>
      <c r="AB127" s="0" t="n">
        <v>0.98</v>
      </c>
      <c r="AC127" s="0" t="n">
        <v>0.98</v>
      </c>
      <c r="AD127" s="0" t="n">
        <v>0.973017000000002</v>
      </c>
      <c r="AE127" s="0" t="n">
        <v>0.973017000000002</v>
      </c>
      <c r="AF127" s="0" t="n">
        <v>0.98</v>
      </c>
      <c r="AG127" s="0" t="n">
        <v>0.99</v>
      </c>
      <c r="AH127" s="0" t="n">
        <v>0.978158949999998</v>
      </c>
      <c r="AI127" s="0" t="n">
        <v>0.978158949999998</v>
      </c>
      <c r="AJ127" s="0" t="n">
        <v>0.98</v>
      </c>
      <c r="AK127" s="0" t="n">
        <v>1</v>
      </c>
      <c r="AL127" s="0" t="n">
        <v>0.985</v>
      </c>
      <c r="AM127" s="0" t="n">
        <v>0.985</v>
      </c>
      <c r="AS127" s="0" t="n">
        <v>0.977</v>
      </c>
      <c r="AT127" s="304" t="n">
        <v>0.9775</v>
      </c>
      <c r="AU127" s="0" t="n">
        <v>0.978158949999998</v>
      </c>
      <c r="AV127" s="0" t="n">
        <v>0.985</v>
      </c>
      <c r="AW127" s="0" t="n">
        <v>0.985</v>
      </c>
      <c r="AX127" s="0" t="n">
        <v>0.985</v>
      </c>
      <c r="AY127" s="0" t="n">
        <v>0.978158949999998</v>
      </c>
      <c r="AZ127" s="0" t="n">
        <v>0.978158949999998</v>
      </c>
      <c r="BA127" s="0" t="n">
        <v>0.985</v>
      </c>
      <c r="BB127" s="0" t="n">
        <v>0.64</v>
      </c>
      <c r="BC127" s="0" t="n">
        <f aca="false">BC126</f>
        <v>1</v>
      </c>
      <c r="BE127" s="0" t="n">
        <v>1.09863260000001</v>
      </c>
      <c r="BF127" s="0" t="n">
        <v>1.1134</v>
      </c>
      <c r="BG127" s="0" t="n">
        <v>1.0827</v>
      </c>
      <c r="BH127" s="0" t="n">
        <v>1.017</v>
      </c>
      <c r="BI127" s="0" t="n">
        <v>1</v>
      </c>
      <c r="BJ127" s="0" t="n">
        <v>2.28300000000001</v>
      </c>
      <c r="BK127" s="0" t="n">
        <v>2.28896633333333</v>
      </c>
      <c r="BL127" s="0" t="n">
        <v>1.10394999999999</v>
      </c>
      <c r="BM127" s="0" t="n">
        <v>1.2885</v>
      </c>
      <c r="BN127" s="0" t="n">
        <v>2.001</v>
      </c>
      <c r="BO127" s="0" t="n">
        <v>1.52550499999999</v>
      </c>
      <c r="BP127" s="0" t="n">
        <v>1.52550499999999</v>
      </c>
      <c r="BQ127" s="0" t="n">
        <v>1.268805</v>
      </c>
      <c r="BR127" s="0" t="n">
        <v>1.08113</v>
      </c>
      <c r="BS127" s="0" t="n">
        <v>1.43460499999999</v>
      </c>
      <c r="BT127" s="309"/>
      <c r="BU127" s="0" t="n">
        <v>1.099055</v>
      </c>
      <c r="BV127" s="309"/>
      <c r="BW127" s="309"/>
      <c r="BX127" s="309"/>
      <c r="BY127" s="309"/>
      <c r="BZ127" s="309"/>
      <c r="CA127" s="309"/>
      <c r="CB127" s="309"/>
      <c r="CC127" s="0" t="n">
        <v>0.865</v>
      </c>
      <c r="CD127" s="0" t="n">
        <v>0.89</v>
      </c>
      <c r="CE127" s="0" t="n">
        <v>0.91</v>
      </c>
      <c r="CF127" s="0" t="n">
        <v>0.935</v>
      </c>
      <c r="CG127" s="0" t="n">
        <v>0.99895</v>
      </c>
      <c r="CH127" s="0" t="n">
        <v>0.54</v>
      </c>
      <c r="CI127" s="0" t="n">
        <v>0.45</v>
      </c>
      <c r="CJ127" s="0" t="n">
        <v>0.875</v>
      </c>
      <c r="CK127" s="0" t="n">
        <v>0.865</v>
      </c>
      <c r="CL127" s="0" t="n">
        <v>0.515</v>
      </c>
      <c r="CM127" s="0" t="n">
        <v>0.785</v>
      </c>
      <c r="CN127" s="0" t="n">
        <v>0.8175</v>
      </c>
      <c r="CO127" s="0" t="n">
        <v>0.8</v>
      </c>
      <c r="CP127" s="0" t="n">
        <v>0.9</v>
      </c>
      <c r="CQ127" s="0" t="n">
        <v>0.83</v>
      </c>
      <c r="CR127" s="0" t="n">
        <v>0.89</v>
      </c>
      <c r="CV127" s="0" t="n">
        <v>0.9775</v>
      </c>
      <c r="DA127" s="309" t="n">
        <v>0.000285</v>
      </c>
      <c r="DB127" s="309" t="n">
        <v>0.0002</v>
      </c>
      <c r="DC127" s="309" t="n">
        <v>0</v>
      </c>
      <c r="DD127" s="309" t="n">
        <v>0.0001</v>
      </c>
      <c r="DE127" s="309" t="n">
        <v>0</v>
      </c>
      <c r="DF127" s="309" t="n">
        <v>0.0036</v>
      </c>
      <c r="DG127" s="309" t="n">
        <v>0.00047</v>
      </c>
      <c r="DH127" s="309" t="n">
        <v>0.0007</v>
      </c>
      <c r="DI127" s="309" t="n">
        <v>0</v>
      </c>
      <c r="DJ127" s="309" t="n">
        <v>0</v>
      </c>
      <c r="DK127" s="309" t="n">
        <v>0.0005</v>
      </c>
      <c r="DL127" s="309" t="n">
        <v>0.0005</v>
      </c>
      <c r="DM127" s="309" t="n">
        <v>0.0003</v>
      </c>
      <c r="DN127" s="309" t="n">
        <v>0.000275</v>
      </c>
      <c r="DO127" s="309" t="n">
        <v>0.000400000000000006</v>
      </c>
      <c r="DQ127" s="309" t="n">
        <v>6.5E-005</v>
      </c>
    </row>
    <row r="128" customFormat="false" ht="12.75" hidden="false" customHeight="false" outlineLevel="0" collapsed="false">
      <c r="A128" s="306" t="n">
        <v>40269</v>
      </c>
      <c r="B128" s="0" t="n">
        <v>0.983531252000009</v>
      </c>
      <c r="C128" s="0" t="n">
        <v>0.988</v>
      </c>
      <c r="D128" s="0" t="n">
        <v>0.985</v>
      </c>
      <c r="E128" s="0" t="n">
        <v>0.985</v>
      </c>
      <c r="F128" s="0" t="n">
        <v>0.977</v>
      </c>
      <c r="G128" s="0" t="n">
        <v>0.9875</v>
      </c>
      <c r="H128" s="0" t="n">
        <v>0.961563259999999</v>
      </c>
      <c r="I128" s="0" t="n">
        <v>0.9875</v>
      </c>
      <c r="J128" s="0" t="n">
        <v>0.985</v>
      </c>
      <c r="K128" s="0" t="n">
        <v>0.985</v>
      </c>
      <c r="L128" s="0" t="n">
        <v>0.9875</v>
      </c>
      <c r="M128" s="0" t="n">
        <v>0.9875</v>
      </c>
      <c r="N128" s="0" t="n">
        <v>0.98</v>
      </c>
      <c r="O128" s="0" t="n">
        <v>0.976508715000002</v>
      </c>
      <c r="P128" s="0" t="n">
        <v>0.98</v>
      </c>
      <c r="Q128" s="0" t="n">
        <v>0.9875</v>
      </c>
      <c r="R128" s="0" t="n">
        <v>0.9875</v>
      </c>
      <c r="S128" s="0" t="n">
        <v>0.9875</v>
      </c>
      <c r="T128" s="0" t="n">
        <v>0.98</v>
      </c>
      <c r="U128" s="0" t="n">
        <v>0.98</v>
      </c>
      <c r="V128" s="0" t="n">
        <v>0.98</v>
      </c>
      <c r="W128" s="0" t="n">
        <v>0.98</v>
      </c>
      <c r="X128" s="0" t="n">
        <v>0.976508715000002</v>
      </c>
      <c r="Y128" s="0" t="n">
        <v>0.976508715000002</v>
      </c>
      <c r="Z128" s="0" t="n">
        <v>0.976508715000002</v>
      </c>
      <c r="AA128" s="0" t="n">
        <v>0.976508715000002</v>
      </c>
      <c r="AB128" s="0" t="n">
        <v>0.98</v>
      </c>
      <c r="AC128" s="0" t="n">
        <v>0.98</v>
      </c>
      <c r="AD128" s="0" t="n">
        <v>0.976508715000002</v>
      </c>
      <c r="AE128" s="0" t="n">
        <v>0.976508715000002</v>
      </c>
      <c r="AF128" s="0" t="n">
        <v>0.98</v>
      </c>
      <c r="AG128" s="0" t="n">
        <v>0.99</v>
      </c>
      <c r="AH128" s="0" t="n">
        <v>0.978216799999998</v>
      </c>
      <c r="AI128" s="0" t="n">
        <v>0.978216799999998</v>
      </c>
      <c r="AJ128" s="0" t="n">
        <v>0.98</v>
      </c>
      <c r="AK128" s="0" t="n">
        <v>1</v>
      </c>
      <c r="AL128" s="0" t="n">
        <v>0.985</v>
      </c>
      <c r="AM128" s="0" t="n">
        <v>0.985</v>
      </c>
      <c r="AS128" s="0" t="n">
        <v>0.977</v>
      </c>
      <c r="AT128" s="304" t="n">
        <v>0.9775</v>
      </c>
      <c r="AU128" s="0" t="n">
        <v>0.978216799999998</v>
      </c>
      <c r="AV128" s="0" t="n">
        <v>0.985</v>
      </c>
      <c r="AW128" s="0" t="n">
        <v>0.985</v>
      </c>
      <c r="AX128" s="0" t="n">
        <v>0.985</v>
      </c>
      <c r="AY128" s="0" t="n">
        <v>0.978216799999998</v>
      </c>
      <c r="AZ128" s="0" t="n">
        <v>0.978216799999998</v>
      </c>
      <c r="BA128" s="0" t="n">
        <v>0.985</v>
      </c>
      <c r="BB128" s="0" t="n">
        <v>0.64</v>
      </c>
      <c r="BC128" s="0" t="n">
        <f aca="false">BC127</f>
        <v>1</v>
      </c>
      <c r="BE128" s="0" t="n">
        <v>1.09891760000001</v>
      </c>
      <c r="BF128" s="0" t="n">
        <v>1.1136</v>
      </c>
      <c r="BG128" s="0" t="n">
        <v>1.0827</v>
      </c>
      <c r="BH128" s="0" t="n">
        <v>1.0171</v>
      </c>
      <c r="BI128" s="0" t="n">
        <v>1</v>
      </c>
      <c r="BJ128" s="0" t="n">
        <v>2.28660000000001</v>
      </c>
      <c r="BK128" s="0" t="n">
        <v>2.28943633333333</v>
      </c>
      <c r="BL128" s="0" t="n">
        <v>1.10464999999999</v>
      </c>
      <c r="BM128" s="0" t="n">
        <v>1.2885</v>
      </c>
      <c r="BN128" s="0" t="n">
        <v>2.001</v>
      </c>
      <c r="BO128" s="0" t="n">
        <v>1.52600499999999</v>
      </c>
      <c r="BP128" s="0" t="n">
        <v>1.52600499999999</v>
      </c>
      <c r="BQ128" s="0" t="n">
        <v>1.269105</v>
      </c>
      <c r="BR128" s="0" t="n">
        <v>1.081405</v>
      </c>
      <c r="BS128" s="0" t="n">
        <v>1.43500499999999</v>
      </c>
      <c r="BT128" s="309"/>
      <c r="BU128" s="0" t="n">
        <v>1.09912</v>
      </c>
      <c r="BV128" s="309"/>
      <c r="BW128" s="309"/>
      <c r="BX128" s="309"/>
      <c r="BY128" s="309"/>
      <c r="BZ128" s="309"/>
      <c r="CA128" s="309"/>
      <c r="CB128" s="309"/>
      <c r="CC128" s="0" t="n">
        <v>0.895</v>
      </c>
      <c r="CD128" s="0" t="n">
        <v>0.9</v>
      </c>
      <c r="CE128" s="0" t="n">
        <v>0.91</v>
      </c>
      <c r="CF128" s="0" t="n">
        <v>0.96</v>
      </c>
      <c r="CG128" s="0" t="n">
        <v>0.99895</v>
      </c>
      <c r="CH128" s="0" t="n">
        <v>0.48</v>
      </c>
      <c r="CI128" s="0" t="n">
        <v>0.42</v>
      </c>
      <c r="CJ128" s="0" t="n">
        <v>0.935</v>
      </c>
      <c r="CK128" s="0" t="n">
        <v>0.855</v>
      </c>
      <c r="CL128" s="0" t="n">
        <v>0.575</v>
      </c>
      <c r="CM128" s="0" t="n">
        <v>0.895</v>
      </c>
      <c r="CN128" s="0" t="n">
        <v>0.9275</v>
      </c>
      <c r="CO128" s="0" t="n">
        <v>0.85</v>
      </c>
      <c r="CP128" s="0" t="n">
        <v>0.903</v>
      </c>
      <c r="CQ128" s="0" t="n">
        <v>0.92</v>
      </c>
      <c r="CR128" s="0" t="n">
        <v>0.89</v>
      </c>
      <c r="CV128" s="0" t="n">
        <v>0.9775</v>
      </c>
      <c r="DA128" s="309" t="n">
        <v>0.000285</v>
      </c>
      <c r="DB128" s="309" t="n">
        <v>0.0002</v>
      </c>
      <c r="DC128" s="309" t="n">
        <v>0</v>
      </c>
      <c r="DD128" s="309" t="n">
        <v>0.0001</v>
      </c>
      <c r="DE128" s="309" t="n">
        <v>0</v>
      </c>
      <c r="DF128" s="309" t="n">
        <v>0.0036</v>
      </c>
      <c r="DG128" s="309" t="n">
        <v>0.00047</v>
      </c>
      <c r="DH128" s="309" t="n">
        <v>0.0007</v>
      </c>
      <c r="DI128" s="309" t="n">
        <v>0</v>
      </c>
      <c r="DJ128" s="309" t="n">
        <v>0</v>
      </c>
      <c r="DK128" s="309" t="n">
        <v>0.0005</v>
      </c>
      <c r="DL128" s="309" t="n">
        <v>0.0005</v>
      </c>
      <c r="DM128" s="309" t="n">
        <v>0.0003</v>
      </c>
      <c r="DN128" s="309" t="n">
        <v>0.000275</v>
      </c>
      <c r="DO128" s="309" t="n">
        <v>0.000400000000000006</v>
      </c>
      <c r="DQ128" s="309" t="n">
        <v>6.5E-005</v>
      </c>
    </row>
    <row r="129" customFormat="false" ht="12.75" hidden="false" customHeight="false" outlineLevel="0" collapsed="false">
      <c r="A129" s="306" t="n">
        <v>40299</v>
      </c>
      <c r="B129" s="0" t="n">
        <v>0.988</v>
      </c>
      <c r="C129" s="0" t="n">
        <v>0.988</v>
      </c>
      <c r="D129" s="0" t="n">
        <v>0.985</v>
      </c>
      <c r="E129" s="0" t="n">
        <v>0.985</v>
      </c>
      <c r="F129" s="0" t="n">
        <v>0.977</v>
      </c>
      <c r="G129" s="0" t="n">
        <v>0.778668000000002</v>
      </c>
      <c r="H129" s="0" t="n">
        <v>0.961760659999999</v>
      </c>
      <c r="I129" s="0" t="n">
        <v>0.9875</v>
      </c>
      <c r="J129" s="0" t="n">
        <v>0.9728175</v>
      </c>
      <c r="K129" s="0" t="n">
        <v>0.985</v>
      </c>
      <c r="L129" s="0" t="n">
        <v>0.9875</v>
      </c>
      <c r="M129" s="0" t="n">
        <v>0.9875</v>
      </c>
      <c r="N129" s="0" t="n">
        <v>0.98</v>
      </c>
      <c r="O129" s="0" t="n">
        <v>0.973512000000002</v>
      </c>
      <c r="P129" s="0" t="n">
        <v>0.98</v>
      </c>
      <c r="Q129" s="0" t="n">
        <v>0.9875</v>
      </c>
      <c r="R129" s="0" t="n">
        <v>0.9875</v>
      </c>
      <c r="S129" s="0" t="n">
        <v>0.9875</v>
      </c>
      <c r="T129" s="0" t="n">
        <v>0.98</v>
      </c>
      <c r="U129" s="0" t="n">
        <v>0.98</v>
      </c>
      <c r="V129" s="0" t="n">
        <v>0.98</v>
      </c>
      <c r="W129" s="0" t="n">
        <v>0.98</v>
      </c>
      <c r="X129" s="0" t="n">
        <v>0.973512000000002</v>
      </c>
      <c r="Y129" s="0" t="n">
        <v>0.973512000000002</v>
      </c>
      <c r="Z129" s="0" t="n">
        <v>0.973512000000002</v>
      </c>
      <c r="AA129" s="0" t="n">
        <v>0.973512000000002</v>
      </c>
      <c r="AB129" s="0" t="n">
        <v>0.98</v>
      </c>
      <c r="AC129" s="0" t="n">
        <v>0.98</v>
      </c>
      <c r="AD129" s="0" t="n">
        <v>0.973512000000002</v>
      </c>
      <c r="AE129" s="0" t="n">
        <v>0.973512000000002</v>
      </c>
      <c r="AF129" s="0" t="n">
        <v>0.98</v>
      </c>
      <c r="AG129" s="0" t="n">
        <v>0.99</v>
      </c>
      <c r="AH129" s="0" t="n">
        <v>0.978274649999998</v>
      </c>
      <c r="AI129" s="0" t="n">
        <v>0.978274649999998</v>
      </c>
      <c r="AJ129" s="0" t="n">
        <v>0.98</v>
      </c>
      <c r="AK129" s="0" t="n">
        <v>1</v>
      </c>
      <c r="AL129" s="0" t="n">
        <v>0.985</v>
      </c>
      <c r="AM129" s="0" t="n">
        <v>0.985</v>
      </c>
      <c r="AS129" s="0" t="n">
        <v>0.977</v>
      </c>
      <c r="AT129" s="304" t="n">
        <v>0.9775</v>
      </c>
      <c r="AU129" s="0" t="n">
        <v>0.978274649999998</v>
      </c>
      <c r="AV129" s="0" t="n">
        <v>0.985</v>
      </c>
      <c r="AW129" s="0" t="n">
        <v>0.985</v>
      </c>
      <c r="AX129" s="0" t="n">
        <v>0.985</v>
      </c>
      <c r="AY129" s="0" t="n">
        <v>0.978274649999998</v>
      </c>
      <c r="AZ129" s="0" t="n">
        <v>0.978274649999998</v>
      </c>
      <c r="BA129" s="0" t="n">
        <v>0.985</v>
      </c>
      <c r="BB129" s="0" t="n">
        <v>0.64</v>
      </c>
      <c r="BC129" s="0" t="n">
        <f aca="false">BC128</f>
        <v>1</v>
      </c>
      <c r="BE129" s="0" t="n">
        <v>1.09920260000001</v>
      </c>
      <c r="BF129" s="0" t="n">
        <v>1.1138</v>
      </c>
      <c r="BG129" s="0" t="n">
        <v>1.0827</v>
      </c>
      <c r="BH129" s="0" t="n">
        <v>1.0172</v>
      </c>
      <c r="BI129" s="0" t="n">
        <v>1</v>
      </c>
      <c r="BJ129" s="0" t="n">
        <v>2.29020000000001</v>
      </c>
      <c r="BK129" s="0" t="n">
        <v>2.28990633333333</v>
      </c>
      <c r="BL129" s="0" t="n">
        <v>1.10534999999999</v>
      </c>
      <c r="BM129" s="0" t="n">
        <v>1.2885</v>
      </c>
      <c r="BN129" s="0" t="n">
        <v>2.001</v>
      </c>
      <c r="BO129" s="0" t="n">
        <v>1.52650499999999</v>
      </c>
      <c r="BP129" s="0" t="n">
        <v>1.52650499999999</v>
      </c>
      <c r="BQ129" s="0" t="n">
        <v>1.269405</v>
      </c>
      <c r="BR129" s="0" t="n">
        <v>1.08168</v>
      </c>
      <c r="BS129" s="0" t="n">
        <v>1.43540499999999</v>
      </c>
      <c r="BT129" s="309"/>
      <c r="BU129" s="0" t="n">
        <v>1.099185</v>
      </c>
      <c r="BV129" s="309"/>
      <c r="BW129" s="309"/>
      <c r="BX129" s="309"/>
      <c r="BY129" s="309"/>
      <c r="BZ129" s="309"/>
      <c r="CA129" s="309"/>
      <c r="CB129" s="309"/>
      <c r="CC129" s="0" t="n">
        <v>0.965</v>
      </c>
      <c r="CD129" s="0" t="n">
        <v>0.91</v>
      </c>
      <c r="CE129" s="0" t="n">
        <v>0.91</v>
      </c>
      <c r="CF129" s="0" t="n">
        <v>0.97</v>
      </c>
      <c r="CG129" s="0" t="n">
        <v>0.99895</v>
      </c>
      <c r="CH129" s="0" t="n">
        <v>0.34</v>
      </c>
      <c r="CI129" s="0" t="n">
        <v>0.42</v>
      </c>
      <c r="CJ129" s="0" t="n">
        <v>0.935</v>
      </c>
      <c r="CK129" s="0" t="n">
        <v>0.755</v>
      </c>
      <c r="CL129" s="0" t="n">
        <v>0.625</v>
      </c>
      <c r="CM129" s="0" t="n">
        <v>0.9175</v>
      </c>
      <c r="CN129" s="0" t="n">
        <v>0.95</v>
      </c>
      <c r="CO129" s="0" t="n">
        <v>0.88</v>
      </c>
      <c r="CP129" s="0" t="n">
        <v>0.9</v>
      </c>
      <c r="CQ129" s="0" t="n">
        <v>0.935</v>
      </c>
      <c r="CR129" s="0" t="n">
        <v>0.89</v>
      </c>
      <c r="CV129" s="0" t="n">
        <v>0.9775</v>
      </c>
      <c r="DA129" s="309" t="n">
        <v>0.000285</v>
      </c>
      <c r="DB129" s="309" t="n">
        <v>0.0002</v>
      </c>
      <c r="DC129" s="309" t="n">
        <v>0</v>
      </c>
      <c r="DD129" s="309" t="n">
        <v>0.0001</v>
      </c>
      <c r="DE129" s="309" t="n">
        <v>0</v>
      </c>
      <c r="DF129" s="309" t="n">
        <v>0.0036</v>
      </c>
      <c r="DG129" s="309" t="n">
        <v>0.00047</v>
      </c>
      <c r="DH129" s="309" t="n">
        <v>0.0007</v>
      </c>
      <c r="DI129" s="309" t="n">
        <v>0</v>
      </c>
      <c r="DJ129" s="309" t="n">
        <v>0</v>
      </c>
      <c r="DK129" s="309" t="n">
        <v>0.0005</v>
      </c>
      <c r="DL129" s="309" t="n">
        <v>0.0005</v>
      </c>
      <c r="DM129" s="309" t="n">
        <v>0.0003</v>
      </c>
      <c r="DN129" s="309" t="n">
        <v>0.000275</v>
      </c>
      <c r="DO129" s="309" t="n">
        <v>0.000400000000000006</v>
      </c>
      <c r="DQ129" s="309" t="n">
        <v>6.5E-005</v>
      </c>
    </row>
    <row r="130" customFormat="false" ht="12.75" hidden="false" customHeight="false" outlineLevel="0" collapsed="false">
      <c r="A130" s="306" t="n">
        <v>40330</v>
      </c>
      <c r="B130" s="0" t="n">
        <v>0.988</v>
      </c>
      <c r="C130" s="0" t="n">
        <v>0.988</v>
      </c>
      <c r="D130" s="0" t="n">
        <v>0.985</v>
      </c>
      <c r="E130" s="0" t="n">
        <v>0.985</v>
      </c>
      <c r="F130" s="0" t="n">
        <v>0.977</v>
      </c>
      <c r="G130" s="0" t="n">
        <v>0.779892000000002</v>
      </c>
      <c r="H130" s="0" t="n">
        <v>0.9875</v>
      </c>
      <c r="I130" s="0" t="n">
        <v>0.9875</v>
      </c>
      <c r="J130" s="0" t="n">
        <v>0.8568525</v>
      </c>
      <c r="K130" s="0" t="n">
        <v>0.985</v>
      </c>
      <c r="L130" s="0" t="n">
        <v>0.9875</v>
      </c>
      <c r="M130" s="0" t="n">
        <v>0.9875</v>
      </c>
      <c r="N130" s="0" t="n">
        <v>0.98</v>
      </c>
      <c r="O130" s="0" t="n">
        <v>0.976464387500002</v>
      </c>
      <c r="P130" s="0" t="n">
        <v>0.98</v>
      </c>
      <c r="Q130" s="0" t="n">
        <v>0.9875</v>
      </c>
      <c r="R130" s="0" t="n">
        <v>0.9875</v>
      </c>
      <c r="S130" s="0" t="n">
        <v>0.9875</v>
      </c>
      <c r="T130" s="0" t="n">
        <v>0.98</v>
      </c>
      <c r="U130" s="0" t="n">
        <v>0.98</v>
      </c>
      <c r="V130" s="0" t="n">
        <v>0.98</v>
      </c>
      <c r="W130" s="0" t="n">
        <v>0.98</v>
      </c>
      <c r="X130" s="0" t="n">
        <v>0.976464387500002</v>
      </c>
      <c r="Y130" s="0" t="n">
        <v>0.976464387500002</v>
      </c>
      <c r="Z130" s="0" t="n">
        <v>0.976464387500002</v>
      </c>
      <c r="AA130" s="0" t="n">
        <v>0.976464387500002</v>
      </c>
      <c r="AB130" s="0" t="n">
        <v>0.98</v>
      </c>
      <c r="AC130" s="0" t="n">
        <v>0.98</v>
      </c>
      <c r="AD130" s="0" t="n">
        <v>0.976464387500002</v>
      </c>
      <c r="AE130" s="0" t="n">
        <v>0.976464387500002</v>
      </c>
      <c r="AF130" s="0" t="n">
        <v>0.98</v>
      </c>
      <c r="AG130" s="0" t="n">
        <v>0.99</v>
      </c>
      <c r="AH130" s="0" t="n">
        <v>0.978332499999998</v>
      </c>
      <c r="AI130" s="0" t="n">
        <v>0.978332499999998</v>
      </c>
      <c r="AJ130" s="0" t="n">
        <v>0.98</v>
      </c>
      <c r="AK130" s="0" t="n">
        <v>1</v>
      </c>
      <c r="AL130" s="0" t="n">
        <v>0.985</v>
      </c>
      <c r="AM130" s="0" t="n">
        <v>0.985</v>
      </c>
      <c r="AS130" s="0" t="n">
        <v>0.977</v>
      </c>
      <c r="AT130" s="304" t="n">
        <v>0.9775</v>
      </c>
      <c r="AU130" s="0" t="n">
        <v>0.978332499999998</v>
      </c>
      <c r="AV130" s="0" t="n">
        <v>0.985</v>
      </c>
      <c r="AW130" s="0" t="n">
        <v>0.985</v>
      </c>
      <c r="AX130" s="0" t="n">
        <v>0.985</v>
      </c>
      <c r="AY130" s="0" t="n">
        <v>0.978332499999998</v>
      </c>
      <c r="AZ130" s="0" t="n">
        <v>0.978332499999998</v>
      </c>
      <c r="BA130" s="0" t="n">
        <v>0.985</v>
      </c>
      <c r="BB130" s="0" t="n">
        <v>0.64</v>
      </c>
      <c r="BC130" s="0" t="n">
        <f aca="false">BC129</f>
        <v>1</v>
      </c>
      <c r="BE130" s="0" t="n">
        <v>1.09948760000001</v>
      </c>
      <c r="BF130" s="0" t="n">
        <v>1.114</v>
      </c>
      <c r="BG130" s="0" t="n">
        <v>1.0827</v>
      </c>
      <c r="BH130" s="0" t="n">
        <v>1.0173</v>
      </c>
      <c r="BI130" s="0" t="n">
        <v>1</v>
      </c>
      <c r="BJ130" s="0" t="n">
        <v>2.29380000000001</v>
      </c>
      <c r="BK130" s="0" t="n">
        <v>2.29037633333333</v>
      </c>
      <c r="BL130" s="0" t="n">
        <v>1.10604999999999</v>
      </c>
      <c r="BM130" s="0" t="n">
        <v>1.2885</v>
      </c>
      <c r="BN130" s="0" t="n">
        <v>2.001</v>
      </c>
      <c r="BO130" s="0" t="n">
        <v>1.52700499999999</v>
      </c>
      <c r="BP130" s="0" t="n">
        <v>1.52700499999999</v>
      </c>
      <c r="BQ130" s="0" t="n">
        <v>1.269705</v>
      </c>
      <c r="BR130" s="0" t="n">
        <v>1.081955</v>
      </c>
      <c r="BS130" s="0" t="n">
        <v>1.43580499999999</v>
      </c>
      <c r="BT130" s="309"/>
      <c r="BU130" s="0" t="n">
        <v>1.09925</v>
      </c>
      <c r="BV130" s="309"/>
      <c r="BW130" s="309"/>
      <c r="BX130" s="309"/>
      <c r="BY130" s="309"/>
      <c r="BZ130" s="309"/>
      <c r="CA130" s="309"/>
      <c r="CB130" s="309"/>
      <c r="CC130" s="0" t="n">
        <v>0.965</v>
      </c>
      <c r="CD130" s="0" t="n">
        <v>0.91</v>
      </c>
      <c r="CE130" s="0" t="n">
        <v>0.91</v>
      </c>
      <c r="CF130" s="0" t="n">
        <v>0.98</v>
      </c>
      <c r="CG130" s="0" t="n">
        <v>0.99895</v>
      </c>
      <c r="CH130" s="0" t="n">
        <v>0.34</v>
      </c>
      <c r="CI130" s="0" t="n">
        <v>0.47</v>
      </c>
      <c r="CJ130" s="0" t="n">
        <v>0.935</v>
      </c>
      <c r="CK130" s="0" t="n">
        <v>0.665</v>
      </c>
      <c r="CL130" s="0" t="n">
        <v>0.725</v>
      </c>
      <c r="CM130" s="0" t="n">
        <v>0.8825</v>
      </c>
      <c r="CN130" s="0" t="n">
        <v>0.915</v>
      </c>
      <c r="CO130" s="0" t="n">
        <v>0.88</v>
      </c>
      <c r="CP130" s="0" t="n">
        <v>0.9025</v>
      </c>
      <c r="CQ130" s="0" t="n">
        <v>0.915</v>
      </c>
      <c r="CR130" s="0" t="n">
        <v>0.89</v>
      </c>
      <c r="CV130" s="0" t="n">
        <v>0.9775</v>
      </c>
      <c r="DA130" s="309" t="n">
        <v>0.000285</v>
      </c>
      <c r="DB130" s="309" t="n">
        <v>0.0002</v>
      </c>
      <c r="DC130" s="309" t="n">
        <v>0</v>
      </c>
      <c r="DD130" s="309" t="n">
        <v>0.0001</v>
      </c>
      <c r="DE130" s="309" t="n">
        <v>0</v>
      </c>
      <c r="DF130" s="309" t="n">
        <v>0.0036</v>
      </c>
      <c r="DG130" s="309" t="n">
        <v>0.00047</v>
      </c>
      <c r="DH130" s="309" t="n">
        <v>0.0007</v>
      </c>
      <c r="DI130" s="309" t="n">
        <v>0</v>
      </c>
      <c r="DJ130" s="309" t="n">
        <v>0</v>
      </c>
      <c r="DK130" s="309" t="n">
        <v>0.0005</v>
      </c>
      <c r="DL130" s="309" t="n">
        <v>0.0005</v>
      </c>
      <c r="DM130" s="309" t="n">
        <v>0.0003</v>
      </c>
      <c r="DN130" s="309" t="n">
        <v>0.000275</v>
      </c>
      <c r="DO130" s="309" t="n">
        <v>0.000400000000000006</v>
      </c>
      <c r="DQ130" s="309" t="n">
        <v>6.5E-005</v>
      </c>
    </row>
    <row r="131" customFormat="false" ht="12.75" hidden="false" customHeight="false" outlineLevel="0" collapsed="false">
      <c r="A131" s="306" t="n">
        <v>40360</v>
      </c>
      <c r="B131" s="0" t="n">
        <v>0.988</v>
      </c>
      <c r="C131" s="0" t="n">
        <v>0.988</v>
      </c>
      <c r="D131" s="0" t="n">
        <v>0.985</v>
      </c>
      <c r="E131" s="0" t="n">
        <v>0.985</v>
      </c>
      <c r="F131" s="0" t="n">
        <v>0.977</v>
      </c>
      <c r="G131" s="0" t="n">
        <v>0.941934000000002</v>
      </c>
      <c r="H131" s="0" t="n">
        <v>0.9875</v>
      </c>
      <c r="I131" s="0" t="n">
        <v>0.9875</v>
      </c>
      <c r="J131" s="0" t="n">
        <v>0.8826225</v>
      </c>
      <c r="K131" s="0" t="n">
        <v>0.985</v>
      </c>
      <c r="L131" s="0" t="n">
        <v>0.9875</v>
      </c>
      <c r="M131" s="0" t="n">
        <v>0.9875</v>
      </c>
      <c r="N131" s="0" t="n">
        <v>0.98</v>
      </c>
      <c r="O131" s="0" t="n">
        <v>0.982123725000002</v>
      </c>
      <c r="P131" s="0" t="n">
        <v>0.98</v>
      </c>
      <c r="Q131" s="0" t="n">
        <v>0.9875</v>
      </c>
      <c r="R131" s="0" t="n">
        <v>0.9875</v>
      </c>
      <c r="S131" s="0" t="n">
        <v>0.9875</v>
      </c>
      <c r="T131" s="0" t="n">
        <v>0.98</v>
      </c>
      <c r="U131" s="0" t="n">
        <v>0.98</v>
      </c>
      <c r="V131" s="0" t="n">
        <v>0.98</v>
      </c>
      <c r="W131" s="0" t="n">
        <v>0.98</v>
      </c>
      <c r="X131" s="0" t="n">
        <v>0.982123725000002</v>
      </c>
      <c r="Y131" s="0" t="n">
        <v>0.982123725000002</v>
      </c>
      <c r="Z131" s="0" t="n">
        <v>0.982123725000002</v>
      </c>
      <c r="AA131" s="0" t="n">
        <v>0.982123725000002</v>
      </c>
      <c r="AB131" s="0" t="n">
        <v>0.98</v>
      </c>
      <c r="AC131" s="0" t="n">
        <v>0.98</v>
      </c>
      <c r="AD131" s="0" t="n">
        <v>0.982123725000002</v>
      </c>
      <c r="AE131" s="0" t="n">
        <v>0.982123725000002</v>
      </c>
      <c r="AF131" s="0" t="n">
        <v>0.98</v>
      </c>
      <c r="AG131" s="0" t="n">
        <v>0.99</v>
      </c>
      <c r="AH131" s="0" t="n">
        <v>0.978390349999998</v>
      </c>
      <c r="AI131" s="0" t="n">
        <v>0.978390349999998</v>
      </c>
      <c r="AJ131" s="0" t="n">
        <v>0.98</v>
      </c>
      <c r="AK131" s="0" t="n">
        <v>1</v>
      </c>
      <c r="AL131" s="0" t="n">
        <v>0.985</v>
      </c>
      <c r="AM131" s="0" t="n">
        <v>0.985</v>
      </c>
      <c r="AS131" s="0" t="n">
        <v>0.977</v>
      </c>
      <c r="AT131" s="304" t="n">
        <v>0.9775</v>
      </c>
      <c r="AU131" s="0" t="n">
        <v>0.978390349999998</v>
      </c>
      <c r="AV131" s="0" t="n">
        <v>0.985</v>
      </c>
      <c r="AW131" s="0" t="n">
        <v>0.985</v>
      </c>
      <c r="AX131" s="0" t="n">
        <v>0.985</v>
      </c>
      <c r="AY131" s="0" t="n">
        <v>0.978390349999998</v>
      </c>
      <c r="AZ131" s="0" t="n">
        <v>0.978390349999998</v>
      </c>
      <c r="BA131" s="0" t="n">
        <v>0.985</v>
      </c>
      <c r="BB131" s="0" t="n">
        <v>0.64</v>
      </c>
      <c r="BC131" s="0" t="n">
        <f aca="false">BC130</f>
        <v>1</v>
      </c>
      <c r="BE131" s="0" t="n">
        <v>1.09977260000001</v>
      </c>
      <c r="BF131" s="0" t="n">
        <v>1.1142</v>
      </c>
      <c r="BG131" s="0" t="n">
        <v>1.0827</v>
      </c>
      <c r="BH131" s="0" t="n">
        <v>1.0174</v>
      </c>
      <c r="BI131" s="0" t="n">
        <v>1</v>
      </c>
      <c r="BJ131" s="0" t="n">
        <v>2.29740000000001</v>
      </c>
      <c r="BK131" s="0" t="n">
        <v>2.29084633333333</v>
      </c>
      <c r="BL131" s="0" t="n">
        <v>1.10674999999999</v>
      </c>
      <c r="BM131" s="0" t="n">
        <v>1.2885</v>
      </c>
      <c r="BN131" s="0" t="n">
        <v>2.001</v>
      </c>
      <c r="BO131" s="0" t="n">
        <v>1.52750499999999</v>
      </c>
      <c r="BP131" s="0" t="n">
        <v>1.52750499999999</v>
      </c>
      <c r="BQ131" s="0" t="n">
        <v>1.270005</v>
      </c>
      <c r="BR131" s="0" t="n">
        <v>1.08223</v>
      </c>
      <c r="BS131" s="0" t="n">
        <v>1.43620499999999</v>
      </c>
      <c r="BT131" s="309"/>
      <c r="BU131" s="0" t="n">
        <v>1.099315</v>
      </c>
      <c r="BV131" s="309"/>
      <c r="BW131" s="309"/>
      <c r="BX131" s="309"/>
      <c r="BY131" s="309"/>
      <c r="BZ131" s="309"/>
      <c r="CA131" s="309"/>
      <c r="CB131" s="309"/>
      <c r="CC131" s="0" t="n">
        <v>0.975</v>
      </c>
      <c r="CD131" s="0" t="n">
        <v>0.91</v>
      </c>
      <c r="CE131" s="0" t="n">
        <v>0.91</v>
      </c>
      <c r="CF131" s="0" t="n">
        <v>0.97</v>
      </c>
      <c r="CG131" s="0" t="n">
        <v>0.99895</v>
      </c>
      <c r="CH131" s="0" t="n">
        <v>0.41</v>
      </c>
      <c r="CI131" s="0" t="n">
        <v>0.47</v>
      </c>
      <c r="CJ131" s="0" t="n">
        <v>0.935</v>
      </c>
      <c r="CK131" s="0" t="n">
        <v>0.685</v>
      </c>
      <c r="CL131" s="0" t="n">
        <v>0.725</v>
      </c>
      <c r="CM131" s="0" t="n">
        <v>0.8775</v>
      </c>
      <c r="CN131" s="0" t="n">
        <v>0.91</v>
      </c>
      <c r="CO131" s="0" t="n">
        <v>0.89</v>
      </c>
      <c r="CP131" s="0" t="n">
        <v>0.9075</v>
      </c>
      <c r="CQ131" s="0" t="n">
        <v>0.915</v>
      </c>
      <c r="CR131" s="0" t="n">
        <v>0.89</v>
      </c>
      <c r="CV131" s="0" t="n">
        <v>0.9775</v>
      </c>
      <c r="DA131" s="309" t="n">
        <v>0.000285</v>
      </c>
      <c r="DB131" s="309" t="n">
        <v>0.0002</v>
      </c>
      <c r="DC131" s="309" t="n">
        <v>0</v>
      </c>
      <c r="DD131" s="309" t="n">
        <v>0.0001</v>
      </c>
      <c r="DE131" s="309" t="n">
        <v>0</v>
      </c>
      <c r="DF131" s="309" t="n">
        <v>0.0036</v>
      </c>
      <c r="DG131" s="309" t="n">
        <v>0.00047</v>
      </c>
      <c r="DH131" s="309" t="n">
        <v>0.0007</v>
      </c>
      <c r="DI131" s="309" t="n">
        <v>0</v>
      </c>
      <c r="DJ131" s="309" t="n">
        <v>0</v>
      </c>
      <c r="DK131" s="309" t="n">
        <v>0.0005</v>
      </c>
      <c r="DL131" s="309" t="n">
        <v>0.0005</v>
      </c>
      <c r="DM131" s="309" t="n">
        <v>0.0003</v>
      </c>
      <c r="DN131" s="309" t="n">
        <v>0.000275</v>
      </c>
      <c r="DO131" s="309" t="n">
        <v>0.000400000000000006</v>
      </c>
      <c r="DQ131" s="309" t="n">
        <v>6.5E-005</v>
      </c>
    </row>
    <row r="132" customFormat="false" ht="12.75" hidden="false" customHeight="false" outlineLevel="0" collapsed="false">
      <c r="A132" s="306" t="n">
        <v>40391</v>
      </c>
      <c r="B132" s="0" t="n">
        <v>0.988</v>
      </c>
      <c r="C132" s="0" t="n">
        <v>0.988</v>
      </c>
      <c r="D132" s="0" t="n">
        <v>0.985</v>
      </c>
      <c r="E132" s="0" t="n">
        <v>0.985</v>
      </c>
      <c r="F132" s="0" t="n">
        <v>0.977</v>
      </c>
      <c r="G132" s="0" t="n">
        <v>0.9875</v>
      </c>
      <c r="H132" s="0" t="n">
        <v>0.9875</v>
      </c>
      <c r="I132" s="0" t="n">
        <v>0.9875</v>
      </c>
      <c r="J132" s="0" t="n">
        <v>0.985</v>
      </c>
      <c r="K132" s="0" t="n">
        <v>0.985</v>
      </c>
      <c r="L132" s="0" t="n">
        <v>0.9875</v>
      </c>
      <c r="M132" s="0" t="n">
        <v>0.9875</v>
      </c>
      <c r="N132" s="0" t="n">
        <v>0.98</v>
      </c>
      <c r="O132" s="0" t="n">
        <v>0.9875</v>
      </c>
      <c r="P132" s="0" t="n">
        <v>0.98</v>
      </c>
      <c r="Q132" s="0" t="n">
        <v>0.9875</v>
      </c>
      <c r="R132" s="0" t="n">
        <v>0.9875</v>
      </c>
      <c r="S132" s="0" t="n">
        <v>0.9875</v>
      </c>
      <c r="T132" s="0" t="n">
        <v>0.98</v>
      </c>
      <c r="U132" s="0" t="n">
        <v>0.98</v>
      </c>
      <c r="V132" s="0" t="n">
        <v>0.98</v>
      </c>
      <c r="W132" s="0" t="n">
        <v>0.98</v>
      </c>
      <c r="X132" s="0" t="n">
        <v>0.9875</v>
      </c>
      <c r="Y132" s="0" t="n">
        <v>0.9875</v>
      </c>
      <c r="Z132" s="0" t="n">
        <v>0.9875</v>
      </c>
      <c r="AA132" s="0" t="n">
        <v>0.9875</v>
      </c>
      <c r="AB132" s="0" t="n">
        <v>0.98</v>
      </c>
      <c r="AC132" s="0" t="n">
        <v>0.98</v>
      </c>
      <c r="AD132" s="0" t="n">
        <v>0.9875</v>
      </c>
      <c r="AE132" s="0" t="n">
        <v>0.9875</v>
      </c>
      <c r="AF132" s="0" t="n">
        <v>0.98</v>
      </c>
      <c r="AG132" s="0" t="n">
        <v>0.99</v>
      </c>
      <c r="AH132" s="0" t="n">
        <v>0.978448199999998</v>
      </c>
      <c r="AI132" s="0" t="n">
        <v>0.978448199999998</v>
      </c>
      <c r="AJ132" s="0" t="n">
        <v>0.98</v>
      </c>
      <c r="AK132" s="0" t="n">
        <v>1</v>
      </c>
      <c r="AL132" s="0" t="n">
        <v>0.985</v>
      </c>
      <c r="AM132" s="0" t="n">
        <v>0.985</v>
      </c>
      <c r="AS132" s="0" t="n">
        <v>0.977</v>
      </c>
      <c r="AT132" s="304" t="n">
        <v>0.9775</v>
      </c>
      <c r="AU132" s="0" t="n">
        <v>0.978448199999998</v>
      </c>
      <c r="AV132" s="0" t="n">
        <v>0.985</v>
      </c>
      <c r="AW132" s="0" t="n">
        <v>0.985</v>
      </c>
      <c r="AX132" s="0" t="n">
        <v>0.985</v>
      </c>
      <c r="AY132" s="0" t="n">
        <v>0.978448199999998</v>
      </c>
      <c r="AZ132" s="0" t="n">
        <v>0.978448199999998</v>
      </c>
      <c r="BA132" s="0" t="n">
        <v>0.985</v>
      </c>
      <c r="BB132" s="0" t="n">
        <v>0.64</v>
      </c>
      <c r="BC132" s="0" t="n">
        <f aca="false">BC131</f>
        <v>1</v>
      </c>
      <c r="BE132" s="0" t="n">
        <v>1.10005760000001</v>
      </c>
      <c r="BF132" s="0" t="n">
        <v>1.1144</v>
      </c>
      <c r="BG132" s="0" t="n">
        <v>1.0827</v>
      </c>
      <c r="BH132" s="0" t="n">
        <v>1.0175</v>
      </c>
      <c r="BI132" s="0" t="n">
        <v>1</v>
      </c>
      <c r="BJ132" s="0" t="n">
        <v>2.30100000000001</v>
      </c>
      <c r="BK132" s="0" t="n">
        <v>2.29131633333333</v>
      </c>
      <c r="BL132" s="0" t="n">
        <v>1.10744999999999</v>
      </c>
      <c r="BM132" s="0" t="n">
        <v>1.2885</v>
      </c>
      <c r="BN132" s="0" t="n">
        <v>2.001</v>
      </c>
      <c r="BO132" s="0" t="n">
        <v>1.52800499999999</v>
      </c>
      <c r="BP132" s="0" t="n">
        <v>1.52800499999999</v>
      </c>
      <c r="BQ132" s="0" t="n">
        <v>1.270305</v>
      </c>
      <c r="BR132" s="0" t="n">
        <v>1.082505</v>
      </c>
      <c r="BS132" s="0" t="n">
        <v>1.43660499999999</v>
      </c>
      <c r="BT132" s="309"/>
      <c r="BU132" s="0" t="n">
        <v>1.09938</v>
      </c>
      <c r="BV132" s="309"/>
      <c r="BW132" s="309"/>
      <c r="BX132" s="309"/>
      <c r="BY132" s="309"/>
      <c r="BZ132" s="309"/>
      <c r="CA132" s="309"/>
      <c r="CB132" s="309"/>
      <c r="CC132" s="0" t="n">
        <v>0.975</v>
      </c>
      <c r="CD132" s="0" t="n">
        <v>0.91</v>
      </c>
      <c r="CE132" s="0" t="n">
        <v>0.91</v>
      </c>
      <c r="CF132" s="0" t="n">
        <v>0.97</v>
      </c>
      <c r="CG132" s="0" t="n">
        <v>0.99895</v>
      </c>
      <c r="CH132" s="0" t="n">
        <v>0.43</v>
      </c>
      <c r="CI132" s="0" t="n">
        <v>0.52</v>
      </c>
      <c r="CJ132" s="0" t="n">
        <v>0.925</v>
      </c>
      <c r="CK132" s="0" t="n">
        <v>0.775</v>
      </c>
      <c r="CL132" s="0" t="n">
        <v>0.725</v>
      </c>
      <c r="CM132" s="0" t="n">
        <v>0.89</v>
      </c>
      <c r="CN132" s="0" t="n">
        <v>0.9225</v>
      </c>
      <c r="CO132" s="0" t="n">
        <v>0.915</v>
      </c>
      <c r="CP132" s="0" t="n">
        <v>0.9275</v>
      </c>
      <c r="CQ132" s="0" t="n">
        <v>0.915</v>
      </c>
      <c r="CR132" s="0" t="n">
        <v>0.89</v>
      </c>
      <c r="CV132" s="0" t="n">
        <v>0.9775</v>
      </c>
      <c r="DA132" s="309" t="n">
        <v>0.000285</v>
      </c>
      <c r="DB132" s="309" t="n">
        <v>0.0002</v>
      </c>
      <c r="DC132" s="309" t="n">
        <v>0</v>
      </c>
      <c r="DD132" s="309" t="n">
        <v>0.0001</v>
      </c>
      <c r="DE132" s="309" t="n">
        <v>0</v>
      </c>
      <c r="DF132" s="309" t="n">
        <v>0.0036</v>
      </c>
      <c r="DG132" s="309" t="n">
        <v>0.00047</v>
      </c>
      <c r="DH132" s="309" t="n">
        <v>0.0007</v>
      </c>
      <c r="DI132" s="309" t="n">
        <v>0</v>
      </c>
      <c r="DJ132" s="309" t="n">
        <v>0</v>
      </c>
      <c r="DK132" s="309" t="n">
        <v>0.0005</v>
      </c>
      <c r="DL132" s="309" t="n">
        <v>0.0005</v>
      </c>
      <c r="DM132" s="309" t="n">
        <v>0.0003</v>
      </c>
      <c r="DN132" s="309" t="n">
        <v>0.000275</v>
      </c>
      <c r="DO132" s="309" t="n">
        <v>0.000400000000000006</v>
      </c>
      <c r="DQ132" s="309" t="n">
        <v>6.5E-005</v>
      </c>
    </row>
    <row r="133" customFormat="false" ht="12.75" hidden="false" customHeight="false" outlineLevel="0" collapsed="false">
      <c r="A133" s="306" t="n">
        <v>40422</v>
      </c>
      <c r="B133" s="0" t="n">
        <v>0.988</v>
      </c>
      <c r="C133" s="0" t="n">
        <v>0.988</v>
      </c>
      <c r="D133" s="0" t="n">
        <v>0.985</v>
      </c>
      <c r="E133" s="0" t="n">
        <v>0.985</v>
      </c>
      <c r="F133" s="0" t="n">
        <v>0.977</v>
      </c>
      <c r="G133" s="0" t="n">
        <v>0.9875</v>
      </c>
      <c r="H133" s="0" t="n">
        <v>0.9875</v>
      </c>
      <c r="I133" s="0" t="n">
        <v>0.9875</v>
      </c>
      <c r="J133" s="0" t="n">
        <v>0.8181975</v>
      </c>
      <c r="K133" s="0" t="n">
        <v>0.985</v>
      </c>
      <c r="L133" s="0" t="n">
        <v>0.9875</v>
      </c>
      <c r="M133" s="0" t="n">
        <v>0.9875</v>
      </c>
      <c r="N133" s="0" t="n">
        <v>0.98</v>
      </c>
      <c r="O133" s="0" t="n">
        <v>0.9875</v>
      </c>
      <c r="P133" s="0" t="n">
        <v>0.98</v>
      </c>
      <c r="Q133" s="0" t="n">
        <v>0.9875</v>
      </c>
      <c r="R133" s="0" t="n">
        <v>0.9875</v>
      </c>
      <c r="S133" s="0" t="n">
        <v>0.9875</v>
      </c>
      <c r="T133" s="0" t="n">
        <v>0.98</v>
      </c>
      <c r="U133" s="0" t="n">
        <v>0.98</v>
      </c>
      <c r="V133" s="0" t="n">
        <v>0.98</v>
      </c>
      <c r="W133" s="0" t="n">
        <v>0.98</v>
      </c>
      <c r="X133" s="0" t="n">
        <v>0.9875</v>
      </c>
      <c r="Y133" s="0" t="n">
        <v>0.9875</v>
      </c>
      <c r="Z133" s="0" t="n">
        <v>0.9875</v>
      </c>
      <c r="AA133" s="0" t="n">
        <v>0.9875</v>
      </c>
      <c r="AB133" s="0" t="n">
        <v>0.98</v>
      </c>
      <c r="AC133" s="0" t="n">
        <v>0.98</v>
      </c>
      <c r="AD133" s="0" t="n">
        <v>0.9875</v>
      </c>
      <c r="AE133" s="0" t="n">
        <v>0.9875</v>
      </c>
      <c r="AF133" s="0" t="n">
        <v>0.98</v>
      </c>
      <c r="AG133" s="0" t="n">
        <v>0.99</v>
      </c>
      <c r="AH133" s="0" t="n">
        <v>0.978506049999998</v>
      </c>
      <c r="AI133" s="0" t="n">
        <v>0.978506049999998</v>
      </c>
      <c r="AJ133" s="0" t="n">
        <v>0.98</v>
      </c>
      <c r="AK133" s="0" t="n">
        <v>1</v>
      </c>
      <c r="AL133" s="0" t="n">
        <v>0.985</v>
      </c>
      <c r="AM133" s="0" t="n">
        <v>0.985</v>
      </c>
      <c r="AS133" s="0" t="n">
        <v>0.977</v>
      </c>
      <c r="AT133" s="304" t="n">
        <v>0.9775</v>
      </c>
      <c r="AU133" s="0" t="n">
        <v>0.978506049999998</v>
      </c>
      <c r="AV133" s="0" t="n">
        <v>0.985</v>
      </c>
      <c r="AW133" s="0" t="n">
        <v>0.985</v>
      </c>
      <c r="AX133" s="0" t="n">
        <v>0.985</v>
      </c>
      <c r="AY133" s="0" t="n">
        <v>0.978506049999998</v>
      </c>
      <c r="AZ133" s="0" t="n">
        <v>0.978506049999998</v>
      </c>
      <c r="BA133" s="0" t="n">
        <v>0.985</v>
      </c>
      <c r="BB133" s="0" t="n">
        <v>0.64</v>
      </c>
      <c r="BC133" s="0" t="n">
        <f aca="false">BC132</f>
        <v>1</v>
      </c>
      <c r="BE133" s="0" t="n">
        <v>1.10034260000001</v>
      </c>
      <c r="BF133" s="0" t="n">
        <v>1.1146</v>
      </c>
      <c r="BG133" s="0" t="n">
        <v>1.0827</v>
      </c>
      <c r="BH133" s="0" t="n">
        <v>1.0176</v>
      </c>
      <c r="BI133" s="0" t="n">
        <v>1</v>
      </c>
      <c r="BJ133" s="0" t="n">
        <v>2.30460000000001</v>
      </c>
      <c r="BK133" s="0" t="n">
        <v>2.29178633333333</v>
      </c>
      <c r="BL133" s="0" t="n">
        <v>1.10814999999999</v>
      </c>
      <c r="BM133" s="0" t="n">
        <v>1.2885</v>
      </c>
      <c r="BN133" s="0" t="n">
        <v>2.001</v>
      </c>
      <c r="BO133" s="0" t="n">
        <v>1.52850499999999</v>
      </c>
      <c r="BP133" s="0" t="n">
        <v>1.52850499999999</v>
      </c>
      <c r="BQ133" s="0" t="n">
        <v>1.270605</v>
      </c>
      <c r="BR133" s="0" t="n">
        <v>1.08278</v>
      </c>
      <c r="BS133" s="0" t="n">
        <v>1.43700499999999</v>
      </c>
      <c r="BT133" s="309"/>
      <c r="BU133" s="0" t="n">
        <v>1.099445</v>
      </c>
      <c r="BV133" s="309"/>
      <c r="BW133" s="309"/>
      <c r="BX133" s="309"/>
      <c r="BY133" s="309"/>
      <c r="BZ133" s="309"/>
      <c r="CA133" s="309"/>
      <c r="CB133" s="309"/>
      <c r="CC133" s="0" t="n">
        <v>0.975</v>
      </c>
      <c r="CD133" s="0" t="n">
        <v>0.91</v>
      </c>
      <c r="CE133" s="0" t="n">
        <v>0.91</v>
      </c>
      <c r="CF133" s="0" t="n">
        <v>0.95</v>
      </c>
      <c r="CG133" s="0" t="n">
        <v>0.99895</v>
      </c>
      <c r="CH133" s="0" t="n">
        <v>0.46</v>
      </c>
      <c r="CI133" s="0" t="n">
        <v>0.55</v>
      </c>
      <c r="CJ133" s="0" t="n">
        <v>0.925</v>
      </c>
      <c r="CK133" s="0" t="n">
        <v>0.635</v>
      </c>
      <c r="CL133" s="0" t="n">
        <v>0.575</v>
      </c>
      <c r="CM133" s="0" t="n">
        <v>0.945</v>
      </c>
      <c r="CN133" s="0" t="n">
        <v>0.9775</v>
      </c>
      <c r="CO133" s="0" t="n">
        <v>0.945</v>
      </c>
      <c r="CP133" s="0" t="n">
        <v>0.92</v>
      </c>
      <c r="CQ133" s="0" t="n">
        <v>0.915</v>
      </c>
      <c r="CR133" s="0" t="n">
        <v>0.89</v>
      </c>
      <c r="CV133" s="0" t="n">
        <v>0.9775</v>
      </c>
      <c r="DA133" s="309" t="n">
        <v>0.000285</v>
      </c>
      <c r="DB133" s="309" t="n">
        <v>0.0002</v>
      </c>
      <c r="DC133" s="309" t="n">
        <v>0</v>
      </c>
      <c r="DD133" s="309" t="n">
        <v>0.0001</v>
      </c>
      <c r="DE133" s="309" t="n">
        <v>0</v>
      </c>
      <c r="DF133" s="309" t="n">
        <v>0.0036</v>
      </c>
      <c r="DG133" s="309" t="n">
        <v>0.00047</v>
      </c>
      <c r="DH133" s="309" t="n">
        <v>0.0007</v>
      </c>
      <c r="DI133" s="309" t="n">
        <v>0</v>
      </c>
      <c r="DJ133" s="309" t="n">
        <v>0</v>
      </c>
      <c r="DK133" s="309" t="n">
        <v>0.0005</v>
      </c>
      <c r="DL133" s="309" t="n">
        <v>0.0005</v>
      </c>
      <c r="DM133" s="309" t="n">
        <v>0.0003</v>
      </c>
      <c r="DN133" s="309" t="n">
        <v>0.000275</v>
      </c>
      <c r="DO133" s="309" t="n">
        <v>0.000400000000000006</v>
      </c>
      <c r="DQ133" s="309" t="n">
        <v>6.5E-005</v>
      </c>
    </row>
    <row r="134" customFormat="false" ht="12.75" hidden="false" customHeight="false" outlineLevel="0" collapsed="false">
      <c r="A134" s="306" t="n">
        <v>40452</v>
      </c>
      <c r="B134" s="0" t="n">
        <v>0.988</v>
      </c>
      <c r="C134" s="0" t="n">
        <v>0.988</v>
      </c>
      <c r="D134" s="0" t="n">
        <v>0.985</v>
      </c>
      <c r="E134" s="0" t="n">
        <v>0.985</v>
      </c>
      <c r="F134" s="0" t="n">
        <v>0.977</v>
      </c>
      <c r="G134" s="0" t="n">
        <v>0.9875</v>
      </c>
      <c r="H134" s="0" t="n">
        <v>0.9875</v>
      </c>
      <c r="I134" s="0" t="n">
        <v>0.9875</v>
      </c>
      <c r="J134" s="0" t="n">
        <v>0.8053125</v>
      </c>
      <c r="K134" s="0" t="n">
        <v>0.985</v>
      </c>
      <c r="L134" s="0" t="n">
        <v>0.9875</v>
      </c>
      <c r="M134" s="0" t="n">
        <v>0.9875</v>
      </c>
      <c r="N134" s="0" t="n">
        <v>0.98</v>
      </c>
      <c r="O134" s="0" t="n">
        <v>0.977457137500002</v>
      </c>
      <c r="P134" s="0" t="n">
        <v>0.98</v>
      </c>
      <c r="Q134" s="0" t="n">
        <v>0.9875</v>
      </c>
      <c r="R134" s="0" t="n">
        <v>0.9875</v>
      </c>
      <c r="S134" s="0" t="n">
        <v>0.9875</v>
      </c>
      <c r="T134" s="0" t="n">
        <v>0.98</v>
      </c>
      <c r="U134" s="0" t="n">
        <v>0.98</v>
      </c>
      <c r="V134" s="0" t="n">
        <v>0.98</v>
      </c>
      <c r="W134" s="0" t="n">
        <v>0.98</v>
      </c>
      <c r="X134" s="0" t="n">
        <v>0.977457137500002</v>
      </c>
      <c r="Y134" s="0" t="n">
        <v>0.977457137500002</v>
      </c>
      <c r="Z134" s="0" t="n">
        <v>0.977457137500002</v>
      </c>
      <c r="AA134" s="0" t="n">
        <v>0.977457137500002</v>
      </c>
      <c r="AB134" s="0" t="n">
        <v>0.98</v>
      </c>
      <c r="AC134" s="0" t="n">
        <v>0.98</v>
      </c>
      <c r="AD134" s="0" t="n">
        <v>0.977457137500002</v>
      </c>
      <c r="AE134" s="0" t="n">
        <v>0.977457137500002</v>
      </c>
      <c r="AF134" s="0" t="n">
        <v>0.98</v>
      </c>
      <c r="AG134" s="0" t="n">
        <v>0.99</v>
      </c>
      <c r="AH134" s="0" t="n">
        <v>0.978563899999998</v>
      </c>
      <c r="AI134" s="0" t="n">
        <v>0.978563899999998</v>
      </c>
      <c r="AJ134" s="0" t="n">
        <v>0.98</v>
      </c>
      <c r="AK134" s="0" t="n">
        <v>1</v>
      </c>
      <c r="AL134" s="0" t="n">
        <v>0.985</v>
      </c>
      <c r="AM134" s="0" t="n">
        <v>0.985</v>
      </c>
      <c r="AS134" s="0" t="n">
        <v>0.977</v>
      </c>
      <c r="AT134" s="304" t="n">
        <v>0.9775</v>
      </c>
      <c r="AU134" s="0" t="n">
        <v>0.978563899999998</v>
      </c>
      <c r="AV134" s="0" t="n">
        <v>0.985</v>
      </c>
      <c r="AW134" s="0" t="n">
        <v>0.985</v>
      </c>
      <c r="AX134" s="0" t="n">
        <v>0.985</v>
      </c>
      <c r="AY134" s="0" t="n">
        <v>0.978563899999998</v>
      </c>
      <c r="AZ134" s="0" t="n">
        <v>0.978563899999998</v>
      </c>
      <c r="BA134" s="0" t="n">
        <v>0.985</v>
      </c>
      <c r="BB134" s="0" t="n">
        <v>0.64</v>
      </c>
      <c r="BC134" s="0" t="n">
        <f aca="false">BC133</f>
        <v>1</v>
      </c>
      <c r="BE134" s="0" t="n">
        <v>1.10062760000001</v>
      </c>
      <c r="BF134" s="0" t="n">
        <v>1.1148</v>
      </c>
      <c r="BG134" s="0" t="n">
        <v>1.0827</v>
      </c>
      <c r="BH134" s="0" t="n">
        <v>1.0177</v>
      </c>
      <c r="BI134" s="0" t="n">
        <v>1</v>
      </c>
      <c r="BJ134" s="0" t="n">
        <v>2.30820000000001</v>
      </c>
      <c r="BK134" s="0" t="n">
        <v>2.29225633333333</v>
      </c>
      <c r="BL134" s="0" t="n">
        <v>1.10884999999999</v>
      </c>
      <c r="BM134" s="0" t="n">
        <v>1.2885</v>
      </c>
      <c r="BN134" s="0" t="n">
        <v>2.001</v>
      </c>
      <c r="BO134" s="0" t="n">
        <v>1.52900499999999</v>
      </c>
      <c r="BP134" s="0" t="n">
        <v>1.52900499999999</v>
      </c>
      <c r="BQ134" s="0" t="n">
        <v>1.270905</v>
      </c>
      <c r="BR134" s="0" t="n">
        <v>1.083055</v>
      </c>
      <c r="BS134" s="0" t="n">
        <v>1.43740499999999</v>
      </c>
      <c r="BT134" s="309"/>
      <c r="BU134" s="0" t="n">
        <v>1.09951</v>
      </c>
      <c r="BV134" s="309"/>
      <c r="BW134" s="309"/>
      <c r="BX134" s="309"/>
      <c r="BY134" s="309"/>
      <c r="BZ134" s="309"/>
      <c r="CA134" s="309"/>
      <c r="CB134" s="309"/>
      <c r="CC134" s="0" t="n">
        <v>0.955</v>
      </c>
      <c r="CD134" s="0" t="n">
        <v>0.9</v>
      </c>
      <c r="CE134" s="0" t="n">
        <v>0.91</v>
      </c>
      <c r="CF134" s="0" t="n">
        <v>0.94</v>
      </c>
      <c r="CG134" s="0" t="n">
        <v>0.99895</v>
      </c>
      <c r="CH134" s="0" t="n">
        <v>0.46</v>
      </c>
      <c r="CI134" s="0" t="n">
        <v>0.45</v>
      </c>
      <c r="CJ134" s="0" t="n">
        <v>0.925</v>
      </c>
      <c r="CK134" s="0" t="n">
        <v>0.625</v>
      </c>
      <c r="CL134" s="0" t="n">
        <v>0.505</v>
      </c>
      <c r="CM134" s="0" t="n">
        <v>0.805</v>
      </c>
      <c r="CN134" s="0" t="n">
        <v>0.8375</v>
      </c>
      <c r="CO134" s="0" t="n">
        <v>0.875</v>
      </c>
      <c r="CP134" s="0" t="n">
        <v>0.9025</v>
      </c>
      <c r="CQ134" s="0" t="n">
        <v>0.82</v>
      </c>
      <c r="CR134" s="0" t="n">
        <v>0.89</v>
      </c>
      <c r="CV134" s="0" t="n">
        <v>0.9775</v>
      </c>
      <c r="DA134" s="309" t="n">
        <v>0.000285</v>
      </c>
      <c r="DB134" s="309" t="n">
        <v>0.0002</v>
      </c>
      <c r="DC134" s="309" t="n">
        <v>0</v>
      </c>
      <c r="DD134" s="309" t="n">
        <v>0.0001</v>
      </c>
      <c r="DE134" s="309" t="n">
        <v>0</v>
      </c>
      <c r="DF134" s="309" t="n">
        <v>0.0036</v>
      </c>
      <c r="DG134" s="309" t="n">
        <v>0.00047</v>
      </c>
      <c r="DH134" s="309" t="n">
        <v>0.0007</v>
      </c>
      <c r="DI134" s="309" t="n">
        <v>0</v>
      </c>
      <c r="DJ134" s="309" t="n">
        <v>0</v>
      </c>
      <c r="DK134" s="309" t="n">
        <v>0.0005</v>
      </c>
      <c r="DL134" s="309" t="n">
        <v>0.0005</v>
      </c>
      <c r="DM134" s="309" t="n">
        <v>0.0003</v>
      </c>
      <c r="DN134" s="309" t="n">
        <v>0.000275</v>
      </c>
      <c r="DO134" s="309" t="n">
        <v>0.000400000000000006</v>
      </c>
      <c r="DQ134" s="309" t="n">
        <v>6.5E-005</v>
      </c>
    </row>
    <row r="135" customFormat="false" ht="12.75" hidden="false" customHeight="false" outlineLevel="0" collapsed="false">
      <c r="A135" s="306" t="n">
        <v>40483</v>
      </c>
      <c r="B135" s="0" t="n">
        <v>0.988</v>
      </c>
      <c r="C135" s="0" t="n">
        <v>0.988</v>
      </c>
      <c r="D135" s="0" t="n">
        <v>0.97443</v>
      </c>
      <c r="E135" s="0" t="n">
        <v>0.97443</v>
      </c>
      <c r="F135" s="0" t="n">
        <v>0.977</v>
      </c>
      <c r="G135" s="0" t="n">
        <v>0.9875</v>
      </c>
      <c r="H135" s="0" t="n">
        <v>0.9875</v>
      </c>
      <c r="I135" s="0" t="n">
        <v>0.9875</v>
      </c>
      <c r="J135" s="0" t="n">
        <v>0.7537725</v>
      </c>
      <c r="K135" s="0" t="n">
        <v>0.970485</v>
      </c>
      <c r="L135" s="0" t="n">
        <v>0.9875</v>
      </c>
      <c r="M135" s="0" t="n">
        <v>0.9875</v>
      </c>
      <c r="N135" s="0" t="n">
        <v>0.98</v>
      </c>
      <c r="O135" s="0" t="n">
        <v>0.977705325000002</v>
      </c>
      <c r="P135" s="0" t="n">
        <v>0.98</v>
      </c>
      <c r="Q135" s="0" t="n">
        <v>0.9875</v>
      </c>
      <c r="R135" s="0" t="n">
        <v>0.9875</v>
      </c>
      <c r="S135" s="0" t="n">
        <v>0.9875</v>
      </c>
      <c r="T135" s="0" t="n">
        <v>0.98</v>
      </c>
      <c r="U135" s="0" t="n">
        <v>0.98</v>
      </c>
      <c r="V135" s="0" t="n">
        <v>0.98</v>
      </c>
      <c r="W135" s="0" t="n">
        <v>0.98</v>
      </c>
      <c r="X135" s="0" t="n">
        <v>0.977705325000002</v>
      </c>
      <c r="Y135" s="0" t="n">
        <v>0.977705325000002</v>
      </c>
      <c r="Z135" s="0" t="n">
        <v>0.977705325000002</v>
      </c>
      <c r="AA135" s="0" t="n">
        <v>0.977705325000002</v>
      </c>
      <c r="AB135" s="0" t="n">
        <v>0.98</v>
      </c>
      <c r="AC135" s="0" t="n">
        <v>0.98</v>
      </c>
      <c r="AD135" s="0" t="n">
        <v>0.977705325000002</v>
      </c>
      <c r="AE135" s="0" t="n">
        <v>0.977705325000002</v>
      </c>
      <c r="AF135" s="0" t="n">
        <v>0.98</v>
      </c>
      <c r="AG135" s="0" t="n">
        <v>0.99</v>
      </c>
      <c r="AH135" s="0" t="n">
        <v>0.978621749999998</v>
      </c>
      <c r="AI135" s="0" t="n">
        <v>0.978621749999998</v>
      </c>
      <c r="AJ135" s="0" t="n">
        <v>0.98</v>
      </c>
      <c r="AK135" s="0" t="n">
        <v>1</v>
      </c>
      <c r="AL135" s="0" t="n">
        <v>0.970485</v>
      </c>
      <c r="AM135" s="0" t="n">
        <v>0.97443</v>
      </c>
      <c r="AS135" s="0" t="n">
        <v>0.977</v>
      </c>
      <c r="AT135" s="304" t="n">
        <v>0.9775</v>
      </c>
      <c r="AU135" s="0" t="n">
        <v>0.978621749999998</v>
      </c>
      <c r="AV135" s="0" t="n">
        <v>0.97443</v>
      </c>
      <c r="AW135" s="0" t="n">
        <v>0.97443</v>
      </c>
      <c r="AX135" s="0" t="n">
        <v>0.97443</v>
      </c>
      <c r="AY135" s="0" t="n">
        <v>0.978621749999998</v>
      </c>
      <c r="AZ135" s="0" t="n">
        <v>0.978621749999998</v>
      </c>
      <c r="BA135" s="0" t="n">
        <v>0.97443</v>
      </c>
      <c r="BB135" s="0" t="n">
        <v>0.64</v>
      </c>
      <c r="BC135" s="0" t="n">
        <f aca="false">BC134</f>
        <v>1</v>
      </c>
      <c r="BE135" s="0" t="n">
        <v>1.10091260000001</v>
      </c>
      <c r="BF135" s="0" t="n">
        <v>1.115</v>
      </c>
      <c r="BG135" s="0" t="n">
        <v>1.0827</v>
      </c>
      <c r="BH135" s="0" t="n">
        <v>1.0178</v>
      </c>
      <c r="BI135" s="0" t="n">
        <v>1</v>
      </c>
      <c r="BJ135" s="0" t="n">
        <v>2.31180000000001</v>
      </c>
      <c r="BK135" s="0" t="n">
        <v>2.29272633333333</v>
      </c>
      <c r="BL135" s="0" t="n">
        <v>1.10954999999999</v>
      </c>
      <c r="BM135" s="0" t="n">
        <v>1.2885</v>
      </c>
      <c r="BN135" s="0" t="n">
        <v>2.001</v>
      </c>
      <c r="BO135" s="0" t="n">
        <v>1.52950499999999</v>
      </c>
      <c r="BP135" s="0" t="n">
        <v>1.52950499999999</v>
      </c>
      <c r="BQ135" s="0" t="n">
        <v>1.271205</v>
      </c>
      <c r="BR135" s="0" t="n">
        <v>1.08333</v>
      </c>
      <c r="BS135" s="0" t="n">
        <v>1.43780499999999</v>
      </c>
      <c r="BT135" s="309"/>
      <c r="BU135" s="0" t="n">
        <v>1.099575</v>
      </c>
      <c r="BV135" s="309"/>
      <c r="BW135" s="309"/>
      <c r="BX135" s="309"/>
      <c r="BY135" s="309"/>
      <c r="BZ135" s="309"/>
      <c r="CA135" s="309"/>
      <c r="CB135" s="309"/>
      <c r="CC135" s="0" t="n">
        <v>0.955</v>
      </c>
      <c r="CD135" s="0" t="n">
        <v>0.9</v>
      </c>
      <c r="CE135" s="0" t="n">
        <v>0.9</v>
      </c>
      <c r="CF135" s="0" t="n">
        <v>0.94</v>
      </c>
      <c r="CG135" s="0" t="n">
        <v>0.999</v>
      </c>
      <c r="CH135" s="0" t="n">
        <v>0.48</v>
      </c>
      <c r="CI135" s="0" t="n">
        <v>0.46</v>
      </c>
      <c r="CJ135" s="0" t="n">
        <v>0.905</v>
      </c>
      <c r="CK135" s="0" t="n">
        <v>0.585</v>
      </c>
      <c r="CL135" s="0" t="n">
        <v>0.485</v>
      </c>
      <c r="CM135" s="0" t="n">
        <v>0.795</v>
      </c>
      <c r="CN135" s="0" t="n">
        <v>0.8275</v>
      </c>
      <c r="CO135" s="0" t="n">
        <v>0.85</v>
      </c>
      <c r="CP135" s="0" t="n">
        <v>0.9025</v>
      </c>
      <c r="CQ135" s="0" t="n">
        <v>0.82</v>
      </c>
      <c r="CR135" s="0" t="n">
        <v>0.89</v>
      </c>
      <c r="CV135" s="0" t="n">
        <v>0.9775</v>
      </c>
      <c r="DA135" s="309" t="n">
        <v>0.000285</v>
      </c>
      <c r="DB135" s="309" t="n">
        <v>0.0002</v>
      </c>
      <c r="DC135" s="309" t="n">
        <v>0</v>
      </c>
      <c r="DD135" s="309" t="n">
        <v>0.0001</v>
      </c>
      <c r="DE135" s="309" t="n">
        <v>0</v>
      </c>
      <c r="DF135" s="309" t="n">
        <v>0.0036</v>
      </c>
      <c r="DG135" s="309" t="n">
        <v>0.00047</v>
      </c>
      <c r="DH135" s="309" t="n">
        <v>0.0007</v>
      </c>
      <c r="DI135" s="309" t="n">
        <v>0</v>
      </c>
      <c r="DJ135" s="309" t="n">
        <v>0</v>
      </c>
      <c r="DK135" s="309" t="n">
        <v>0.0005</v>
      </c>
      <c r="DL135" s="309" t="n">
        <v>0.0005</v>
      </c>
      <c r="DM135" s="309" t="n">
        <v>0.0003</v>
      </c>
      <c r="DN135" s="309" t="n">
        <v>0.000275</v>
      </c>
      <c r="DO135" s="309" t="n">
        <v>0.000400000000000006</v>
      </c>
      <c r="DQ135" s="309" t="n">
        <v>6.5E-005</v>
      </c>
    </row>
    <row r="136" customFormat="false" ht="12.75" hidden="false" customHeight="false" outlineLevel="0" collapsed="false">
      <c r="A136" s="306" t="n">
        <v>40513</v>
      </c>
      <c r="B136" s="0" t="n">
        <v>0.988</v>
      </c>
      <c r="C136" s="0" t="n">
        <v>0.988</v>
      </c>
      <c r="D136" s="0" t="n">
        <v>0.952776</v>
      </c>
      <c r="E136" s="0" t="n">
        <v>0.952776</v>
      </c>
      <c r="F136" s="0" t="n">
        <v>0.977</v>
      </c>
      <c r="G136" s="0" t="n">
        <v>0.9875</v>
      </c>
      <c r="H136" s="0" t="n">
        <v>0.9875</v>
      </c>
      <c r="I136" s="0" t="n">
        <v>0.971468749999993</v>
      </c>
      <c r="J136" s="0" t="n">
        <v>0.760215</v>
      </c>
      <c r="K136" s="0" t="n">
        <v>0.970485</v>
      </c>
      <c r="L136" s="0" t="n">
        <v>0.902702949999996</v>
      </c>
      <c r="M136" s="0" t="n">
        <v>0.952428112499996</v>
      </c>
      <c r="N136" s="0" t="n">
        <v>0.877338449999997</v>
      </c>
      <c r="O136" s="0" t="n">
        <v>0.967117462500002</v>
      </c>
      <c r="P136" s="0" t="n">
        <v>0.877338449999997</v>
      </c>
      <c r="Q136" s="0" t="n">
        <v>0.902702949999996</v>
      </c>
      <c r="R136" s="0" t="n">
        <v>0.902702949999996</v>
      </c>
      <c r="S136" s="0" t="n">
        <v>0.902702949999996</v>
      </c>
      <c r="T136" s="0" t="n">
        <v>0.877338449999997</v>
      </c>
      <c r="U136" s="0" t="n">
        <v>0.877338449999997</v>
      </c>
      <c r="V136" s="0" t="n">
        <v>0.877338449999997</v>
      </c>
      <c r="W136" s="0" t="n">
        <v>0.877338449999997</v>
      </c>
      <c r="X136" s="0" t="n">
        <v>0.967117462500002</v>
      </c>
      <c r="Y136" s="0" t="n">
        <v>0.967117462500002</v>
      </c>
      <c r="Z136" s="0" t="n">
        <v>0.967117462500002</v>
      </c>
      <c r="AA136" s="0" t="n">
        <v>0.967117462500002</v>
      </c>
      <c r="AB136" s="0" t="n">
        <v>0.877338449999997</v>
      </c>
      <c r="AC136" s="0" t="n">
        <v>0.877338449999997</v>
      </c>
      <c r="AD136" s="0" t="n">
        <v>0.967117462500002</v>
      </c>
      <c r="AE136" s="0" t="n">
        <v>0.967117462500002</v>
      </c>
      <c r="AF136" s="0" t="n">
        <v>0.877338449999997</v>
      </c>
      <c r="AG136" s="0" t="n">
        <v>0.98</v>
      </c>
      <c r="AH136" s="0" t="n">
        <v>0.978679599999998</v>
      </c>
      <c r="AI136" s="0" t="n">
        <v>0.978679599999998</v>
      </c>
      <c r="AJ136" s="0" t="n">
        <v>0.877338449999997</v>
      </c>
      <c r="AK136" s="0" t="n">
        <v>1</v>
      </c>
      <c r="AL136" s="0" t="n">
        <v>0.970485</v>
      </c>
      <c r="AM136" s="0" t="n">
        <v>0.952776</v>
      </c>
      <c r="AS136" s="0" t="n">
        <v>0.977</v>
      </c>
      <c r="AT136" s="304" t="n">
        <v>0.9775</v>
      </c>
      <c r="AU136" s="0" t="n">
        <v>0.978679599999998</v>
      </c>
      <c r="AV136" s="0" t="n">
        <v>0.952776</v>
      </c>
      <c r="AW136" s="0" t="n">
        <v>0.952776</v>
      </c>
      <c r="AX136" s="0" t="n">
        <v>0.952776</v>
      </c>
      <c r="AY136" s="0" t="n">
        <v>0.978679599999998</v>
      </c>
      <c r="AZ136" s="0" t="n">
        <v>0.978679599999998</v>
      </c>
      <c r="BA136" s="0" t="n">
        <v>0.952776</v>
      </c>
      <c r="BB136" s="0" t="n">
        <v>0.64</v>
      </c>
      <c r="BC136" s="0" t="n">
        <f aca="false">BC135</f>
        <v>1</v>
      </c>
      <c r="BE136" s="0" t="n">
        <v>1.10119760000001</v>
      </c>
      <c r="BF136" s="0" t="n">
        <v>1.1152</v>
      </c>
      <c r="BG136" s="0" t="n">
        <v>1.0827</v>
      </c>
      <c r="BH136" s="0" t="n">
        <v>1.0179</v>
      </c>
      <c r="BI136" s="0" t="n">
        <v>1</v>
      </c>
      <c r="BJ136" s="0" t="n">
        <v>2.31540000000001</v>
      </c>
      <c r="BK136" s="0" t="n">
        <v>2.29319633333333</v>
      </c>
      <c r="BL136" s="0" t="n">
        <v>1.11024999999999</v>
      </c>
      <c r="BM136" s="0" t="n">
        <v>1.2885</v>
      </c>
      <c r="BN136" s="0" t="n">
        <v>2.001</v>
      </c>
      <c r="BO136" s="0" t="n">
        <v>1.53000499999999</v>
      </c>
      <c r="BP136" s="0" t="n">
        <v>1.53000499999999</v>
      </c>
      <c r="BQ136" s="0" t="n">
        <v>1.271505</v>
      </c>
      <c r="BR136" s="0" t="n">
        <v>1.083605</v>
      </c>
      <c r="BS136" s="0" t="n">
        <v>1.43820499999999</v>
      </c>
      <c r="BT136" s="309"/>
      <c r="BU136" s="0" t="n">
        <v>1.09964</v>
      </c>
      <c r="BV136" s="309"/>
      <c r="BW136" s="309"/>
      <c r="BX136" s="309"/>
      <c r="BY136" s="309"/>
      <c r="BZ136" s="309"/>
      <c r="CA136" s="309"/>
      <c r="CB136" s="309"/>
      <c r="CC136" s="0" t="n">
        <v>0.935</v>
      </c>
      <c r="CD136" s="0" t="n">
        <v>0.89</v>
      </c>
      <c r="CE136" s="0" t="n">
        <v>0.88</v>
      </c>
      <c r="CF136" s="0" t="n">
        <v>0.92</v>
      </c>
      <c r="CG136" s="0" t="n">
        <v>0.999</v>
      </c>
      <c r="CH136" s="0" t="n">
        <v>0.51</v>
      </c>
      <c r="CI136" s="0" t="n">
        <v>0.48</v>
      </c>
      <c r="CJ136" s="0" t="n">
        <v>0.875</v>
      </c>
      <c r="CK136" s="0" t="n">
        <v>0.59</v>
      </c>
      <c r="CL136" s="0" t="n">
        <v>0.485</v>
      </c>
      <c r="CM136" s="0" t="n">
        <v>0.59</v>
      </c>
      <c r="CN136" s="0" t="n">
        <v>0.6225</v>
      </c>
      <c r="CO136" s="0" t="n">
        <v>0.69</v>
      </c>
      <c r="CP136" s="0" t="n">
        <v>0.8925</v>
      </c>
      <c r="CQ136" s="0" t="n">
        <v>0.715</v>
      </c>
      <c r="CR136" s="0" t="n">
        <v>0.89</v>
      </c>
      <c r="CV136" s="0" t="n">
        <v>0.9775</v>
      </c>
      <c r="DA136" s="309" t="n">
        <v>0.000285</v>
      </c>
      <c r="DB136" s="309" t="n">
        <v>0.0002</v>
      </c>
      <c r="DC136" s="309" t="n">
        <v>0</v>
      </c>
      <c r="DD136" s="309" t="n">
        <v>0.0001</v>
      </c>
      <c r="DE136" s="309" t="n">
        <v>0</v>
      </c>
      <c r="DF136" s="309" t="n">
        <v>0.0036</v>
      </c>
      <c r="DG136" s="309" t="n">
        <v>0.00047</v>
      </c>
      <c r="DH136" s="309" t="n">
        <v>0.0007</v>
      </c>
      <c r="DI136" s="309" t="n">
        <v>0</v>
      </c>
      <c r="DJ136" s="309" t="n">
        <v>0</v>
      </c>
      <c r="DK136" s="309" t="n">
        <v>0.0005</v>
      </c>
      <c r="DL136" s="309" t="n">
        <v>0.0005</v>
      </c>
      <c r="DM136" s="309" t="n">
        <v>0.0003</v>
      </c>
      <c r="DN136" s="309" t="n">
        <v>0.000275</v>
      </c>
      <c r="DO136" s="309" t="n">
        <v>0.000400000000000006</v>
      </c>
      <c r="DQ136" s="309" t="n">
        <v>6.5E-005</v>
      </c>
    </row>
    <row r="137" customFormat="false" ht="12.75" hidden="false" customHeight="false" outlineLevel="0" collapsed="false">
      <c r="A137" s="306" t="n">
        <v>40544</v>
      </c>
      <c r="B137" s="0" t="n">
        <v>0.985826927000009</v>
      </c>
      <c r="C137" s="0" t="n">
        <v>0.959243999999998</v>
      </c>
      <c r="D137" s="0" t="n">
        <v>0</v>
      </c>
      <c r="E137" s="0" t="n">
        <v>0</v>
      </c>
      <c r="F137" s="0" t="n">
        <v>0.977</v>
      </c>
      <c r="G137" s="0" t="n">
        <v>0.9875</v>
      </c>
      <c r="H137" s="0" t="n">
        <v>0.9875</v>
      </c>
      <c r="I137" s="0" t="n">
        <v>0.894314749999993</v>
      </c>
      <c r="J137" s="0" t="n">
        <v>0.7731</v>
      </c>
      <c r="K137" s="0" t="n">
        <v>0.985</v>
      </c>
      <c r="L137" s="0" t="n">
        <v>0.925955524999996</v>
      </c>
      <c r="M137" s="0" t="n">
        <v>0.975696937499996</v>
      </c>
      <c r="N137" s="0" t="n">
        <v>0.877545449999997</v>
      </c>
      <c r="O137" s="0" t="n">
        <v>0.953814400000002</v>
      </c>
      <c r="P137" s="0" t="n">
        <v>0.877545449999997</v>
      </c>
      <c r="Q137" s="0" t="n">
        <v>0.925955524999996</v>
      </c>
      <c r="R137" s="0" t="n">
        <v>0.925955524999996</v>
      </c>
      <c r="S137" s="0" t="n">
        <v>0.925955524999996</v>
      </c>
      <c r="T137" s="0" t="n">
        <v>0.877545449999997</v>
      </c>
      <c r="U137" s="0" t="n">
        <v>0.877545449999997</v>
      </c>
      <c r="V137" s="0" t="n">
        <v>0.877545449999997</v>
      </c>
      <c r="W137" s="0" t="n">
        <v>0.877545449999997</v>
      </c>
      <c r="X137" s="0" t="n">
        <v>0.953814400000002</v>
      </c>
      <c r="Y137" s="0" t="n">
        <v>0.953814400000002</v>
      </c>
      <c r="Z137" s="0" t="n">
        <v>0.953814400000002</v>
      </c>
      <c r="AA137" s="0" t="n">
        <v>0.953814400000002</v>
      </c>
      <c r="AB137" s="0" t="n">
        <v>0.877545449999997</v>
      </c>
      <c r="AC137" s="0" t="n">
        <v>0.877545449999997</v>
      </c>
      <c r="AD137" s="0" t="n">
        <v>0.953814400000002</v>
      </c>
      <c r="AE137" s="0" t="n">
        <v>0.953814400000002</v>
      </c>
      <c r="AF137" s="0" t="n">
        <v>0.877545449999997</v>
      </c>
      <c r="AG137" s="0" t="n">
        <v>0.98</v>
      </c>
      <c r="AH137" s="0" t="n">
        <v>0.978737449999998</v>
      </c>
      <c r="AI137" s="0" t="n">
        <v>0.978737449999998</v>
      </c>
      <c r="AJ137" s="0" t="n">
        <v>0.877545449999997</v>
      </c>
      <c r="AK137" s="0" t="n">
        <v>1</v>
      </c>
      <c r="AL137" s="0" t="n">
        <v>0.985</v>
      </c>
      <c r="AM137" s="0" t="n">
        <v>0</v>
      </c>
      <c r="BB137" s="0" t="n">
        <v>0.64</v>
      </c>
      <c r="BC137" s="0" t="n">
        <f aca="false">BC136</f>
        <v>1</v>
      </c>
      <c r="BE137" s="0" t="n">
        <v>1.10148260000001</v>
      </c>
      <c r="BF137" s="0" t="n">
        <v>1.1154</v>
      </c>
      <c r="BG137" s="0" t="n">
        <v>1.0827</v>
      </c>
      <c r="BH137" s="0" t="n">
        <v>1.018</v>
      </c>
      <c r="BI137" s="0" t="n">
        <v>1</v>
      </c>
      <c r="BJ137" s="0" t="n">
        <v>2.31900000000001</v>
      </c>
      <c r="BK137" s="0" t="n">
        <v>2.29366633333333</v>
      </c>
      <c r="BL137" s="0" t="n">
        <v>1.11094999999999</v>
      </c>
      <c r="BM137" s="0" t="n">
        <v>1.2885</v>
      </c>
      <c r="BN137" s="0" t="n">
        <v>2.001</v>
      </c>
      <c r="BO137" s="0" t="n">
        <v>1.53050499999999</v>
      </c>
      <c r="BP137" s="0" t="n">
        <v>1.53050499999999</v>
      </c>
      <c r="BQ137" s="0" t="n">
        <v>1.271805</v>
      </c>
      <c r="BR137" s="0" t="n">
        <v>1.08388</v>
      </c>
      <c r="BS137" s="0" t="n">
        <v>1.43860499999999</v>
      </c>
      <c r="BT137" s="309"/>
      <c r="BU137" s="0" t="n">
        <v>1.099705</v>
      </c>
      <c r="BV137" s="309"/>
      <c r="BW137" s="309"/>
      <c r="BX137" s="309"/>
      <c r="BY137" s="309"/>
      <c r="BZ137" s="309"/>
      <c r="CA137" s="309"/>
      <c r="CB137" s="309"/>
      <c r="CC137" s="0" t="n">
        <v>0.895</v>
      </c>
      <c r="CD137" s="0" t="n">
        <v>0.86</v>
      </c>
      <c r="CG137" s="0" t="n">
        <v>0.999</v>
      </c>
      <c r="CH137" s="0" t="n">
        <v>0.58</v>
      </c>
      <c r="CI137" s="0" t="n">
        <v>0.45</v>
      </c>
      <c r="CJ137" s="0" t="n">
        <v>0.805</v>
      </c>
      <c r="CK137" s="0" t="n">
        <v>0.6</v>
      </c>
      <c r="CL137" s="0" t="n">
        <v>0.505</v>
      </c>
      <c r="CM137" s="0" t="n">
        <v>0.605</v>
      </c>
      <c r="CN137" s="0" t="n">
        <v>0.6375</v>
      </c>
      <c r="CO137" s="0" t="n">
        <v>0.69</v>
      </c>
      <c r="CP137" s="0" t="n">
        <v>0.88</v>
      </c>
      <c r="CQ137" s="0" t="n">
        <v>0.64</v>
      </c>
      <c r="CR137" s="0" t="n">
        <v>0.89</v>
      </c>
      <c r="DA137" s="309" t="n">
        <v>0.000285</v>
      </c>
      <c r="DB137" s="309" t="n">
        <v>0.0002</v>
      </c>
      <c r="DC137" s="309" t="n">
        <v>0</v>
      </c>
      <c r="DD137" s="309" t="n">
        <v>0.0001</v>
      </c>
      <c r="DE137" s="309" t="n">
        <v>0</v>
      </c>
      <c r="DF137" s="309" t="n">
        <v>0.0036</v>
      </c>
      <c r="DG137" s="309" t="n">
        <v>0.00047</v>
      </c>
      <c r="DH137" s="309" t="n">
        <v>0.0007</v>
      </c>
      <c r="DI137" s="309" t="n">
        <v>0</v>
      </c>
      <c r="DJ137" s="309" t="n">
        <v>0</v>
      </c>
      <c r="DK137" s="309" t="n">
        <v>0.0005</v>
      </c>
      <c r="DL137" s="309" t="n">
        <v>0.0005</v>
      </c>
      <c r="DM137" s="309" t="n">
        <v>0.0003</v>
      </c>
      <c r="DN137" s="309" t="n">
        <v>0.000275</v>
      </c>
      <c r="DO137" s="309" t="n">
        <v>0.000400000000000006</v>
      </c>
      <c r="DQ137" s="309" t="n">
        <v>6.5E-005</v>
      </c>
    </row>
    <row r="138" customFormat="false" ht="12.75" hidden="false" customHeight="false" outlineLevel="0" collapsed="false">
      <c r="A138" s="306" t="n">
        <v>40575</v>
      </c>
      <c r="B138" s="0" t="n">
        <v>0.953028974000009</v>
      </c>
      <c r="C138" s="0" t="n">
        <v>0.959415999999998</v>
      </c>
      <c r="D138" s="0" t="n">
        <v>0</v>
      </c>
      <c r="E138" s="0" t="n">
        <v>0</v>
      </c>
      <c r="F138" s="0" t="n">
        <v>0.977</v>
      </c>
      <c r="G138" s="0" t="n">
        <v>0.9875</v>
      </c>
      <c r="H138" s="0" t="n">
        <v>0.9875</v>
      </c>
      <c r="I138" s="0" t="n">
        <v>0.939344249999993</v>
      </c>
      <c r="J138" s="0" t="n">
        <v>0.9083925</v>
      </c>
      <c r="K138" s="0" t="n">
        <v>0.985</v>
      </c>
      <c r="L138" s="0" t="n">
        <v>0.972188174999996</v>
      </c>
      <c r="M138" s="0" t="n">
        <v>0.9875</v>
      </c>
      <c r="N138" s="0" t="n">
        <v>0.903194549999997</v>
      </c>
      <c r="O138" s="0" t="n">
        <v>0.951346012500002</v>
      </c>
      <c r="P138" s="0" t="n">
        <v>0.903194549999997</v>
      </c>
      <c r="Q138" s="0" t="n">
        <v>0.972188174999996</v>
      </c>
      <c r="R138" s="0" t="n">
        <v>0.972188174999996</v>
      </c>
      <c r="S138" s="0" t="n">
        <v>0.972188174999996</v>
      </c>
      <c r="T138" s="0" t="n">
        <v>0.903194549999997</v>
      </c>
      <c r="U138" s="0" t="n">
        <v>0.903194549999997</v>
      </c>
      <c r="V138" s="0" t="n">
        <v>0.903194549999997</v>
      </c>
      <c r="W138" s="0" t="n">
        <v>0.903194549999997</v>
      </c>
      <c r="X138" s="0" t="n">
        <v>0.951346012500002</v>
      </c>
      <c r="Y138" s="0" t="n">
        <v>0.951346012500002</v>
      </c>
      <c r="Z138" s="0" t="n">
        <v>0.951346012500002</v>
      </c>
      <c r="AA138" s="0" t="n">
        <v>0.951346012500002</v>
      </c>
      <c r="AB138" s="0" t="n">
        <v>0.903194549999997</v>
      </c>
      <c r="AC138" s="0" t="n">
        <v>0.903194549999997</v>
      </c>
      <c r="AD138" s="0" t="n">
        <v>0.951346012500002</v>
      </c>
      <c r="AE138" s="0" t="n">
        <v>0.951346012500002</v>
      </c>
      <c r="AF138" s="0" t="n">
        <v>0.903194549999997</v>
      </c>
      <c r="AG138" s="0" t="n">
        <v>0.98</v>
      </c>
      <c r="AH138" s="0" t="n">
        <v>0.978795299999998</v>
      </c>
      <c r="AI138" s="0" t="n">
        <v>0.978795299999998</v>
      </c>
      <c r="AJ138" s="0" t="n">
        <v>0.903194549999997</v>
      </c>
      <c r="AK138" s="0" t="n">
        <v>1</v>
      </c>
      <c r="AL138" s="0" t="n">
        <v>0.985</v>
      </c>
      <c r="AM138" s="0" t="n">
        <v>0</v>
      </c>
      <c r="BB138" s="0" t="n">
        <v>0.64</v>
      </c>
      <c r="BC138" s="0" t="n">
        <f aca="false">BC137</f>
        <v>1</v>
      </c>
      <c r="BE138" s="0" t="n">
        <v>1.10176760000001</v>
      </c>
      <c r="BF138" s="0" t="n">
        <v>1.1156</v>
      </c>
      <c r="BG138" s="0" t="n">
        <v>1.0827</v>
      </c>
      <c r="BH138" s="0" t="n">
        <v>1.0181</v>
      </c>
      <c r="BI138" s="0" t="n">
        <v>1</v>
      </c>
      <c r="BJ138" s="0" t="n">
        <v>2.32260000000001</v>
      </c>
      <c r="BK138" s="0" t="n">
        <v>2.29413633333333</v>
      </c>
      <c r="BL138" s="0" t="n">
        <v>1.11164999999999</v>
      </c>
      <c r="BM138" s="0" t="n">
        <v>1.2885</v>
      </c>
      <c r="BN138" s="0" t="n">
        <v>2.001</v>
      </c>
      <c r="BO138" s="0" t="n">
        <v>1.53100499999999</v>
      </c>
      <c r="BP138" s="0" t="n">
        <v>1.53100499999999</v>
      </c>
      <c r="BQ138" s="0" t="n">
        <v>1.272105</v>
      </c>
      <c r="BR138" s="0" t="n">
        <v>1.084155</v>
      </c>
      <c r="BS138" s="0" t="n">
        <v>1.43900499999999</v>
      </c>
      <c r="BT138" s="309"/>
      <c r="BU138" s="0" t="n">
        <v>1.09977</v>
      </c>
      <c r="BV138" s="309"/>
      <c r="BW138" s="309"/>
      <c r="BX138" s="309"/>
      <c r="BY138" s="309"/>
      <c r="BZ138" s="309"/>
      <c r="CA138" s="309"/>
      <c r="CB138" s="309"/>
      <c r="CC138" s="0" t="n">
        <v>0.865</v>
      </c>
      <c r="CD138" s="0" t="n">
        <v>0.86</v>
      </c>
      <c r="CG138" s="0" t="n">
        <v>0.99895</v>
      </c>
      <c r="CH138" s="0" t="n">
        <v>0.58</v>
      </c>
      <c r="CI138" s="0" t="n">
        <v>0.45</v>
      </c>
      <c r="CJ138" s="0" t="n">
        <v>0.845</v>
      </c>
      <c r="CK138" s="0" t="n">
        <v>0.705</v>
      </c>
      <c r="CL138" s="0" t="n">
        <v>0.505</v>
      </c>
      <c r="CM138" s="0" t="n">
        <v>0.635</v>
      </c>
      <c r="CN138" s="0" t="n">
        <v>0.6675</v>
      </c>
      <c r="CO138" s="0" t="n">
        <v>0.71</v>
      </c>
      <c r="CP138" s="0" t="n">
        <v>0.8775</v>
      </c>
      <c r="CQ138" s="0" t="n">
        <v>0.67</v>
      </c>
      <c r="CR138" s="0" t="n">
        <v>0.89</v>
      </c>
      <c r="DA138" s="309" t="n">
        <v>0.000285</v>
      </c>
      <c r="DB138" s="309" t="n">
        <v>0.0002</v>
      </c>
      <c r="DC138" s="309" t="n">
        <v>0</v>
      </c>
      <c r="DD138" s="309" t="n">
        <v>0.0001</v>
      </c>
      <c r="DE138" s="309" t="n">
        <v>0</v>
      </c>
      <c r="DF138" s="309" t="n">
        <v>0.0036</v>
      </c>
      <c r="DG138" s="309" t="n">
        <v>0.00047</v>
      </c>
      <c r="DH138" s="309" t="n">
        <v>0.0007</v>
      </c>
      <c r="DI138" s="309" t="n">
        <v>0</v>
      </c>
      <c r="DJ138" s="309" t="n">
        <v>0</v>
      </c>
      <c r="DK138" s="309" t="n">
        <v>0.0005</v>
      </c>
      <c r="DL138" s="309" t="n">
        <v>0.0005</v>
      </c>
      <c r="DM138" s="309" t="n">
        <v>0.0003</v>
      </c>
      <c r="DN138" s="309" t="n">
        <v>0.000275</v>
      </c>
      <c r="DO138" s="309" t="n">
        <v>0.000400000000000006</v>
      </c>
      <c r="DQ138" s="309" t="n">
        <v>6.5E-005</v>
      </c>
    </row>
    <row r="139" customFormat="false" ht="12.75" hidden="false" customHeight="false" outlineLevel="0" collapsed="false">
      <c r="A139" s="306" t="n">
        <v>40603</v>
      </c>
      <c r="B139" s="0" t="n">
        <v>0.953275499000009</v>
      </c>
      <c r="C139" s="0" t="n">
        <v>0.988</v>
      </c>
      <c r="D139" s="0" t="n">
        <v>0</v>
      </c>
      <c r="E139" s="0" t="n">
        <v>0</v>
      </c>
      <c r="F139" s="0" t="n">
        <v>0.977</v>
      </c>
      <c r="G139" s="0" t="n">
        <v>0.9875</v>
      </c>
      <c r="H139" s="0" t="n">
        <v>0.9875</v>
      </c>
      <c r="I139" s="0" t="n">
        <v>0.973306249999992</v>
      </c>
      <c r="J139" s="0" t="n">
        <v>0.985</v>
      </c>
      <c r="K139" s="0" t="n">
        <v>0.985</v>
      </c>
      <c r="L139" s="0" t="n">
        <v>0.9875</v>
      </c>
      <c r="M139" s="0" t="n">
        <v>0.9875</v>
      </c>
      <c r="N139" s="0" t="n">
        <v>0.98</v>
      </c>
      <c r="O139" s="0" t="n">
        <v>0.975987000000002</v>
      </c>
      <c r="P139" s="0" t="n">
        <v>0.98</v>
      </c>
      <c r="Q139" s="0" t="n">
        <v>0.9875</v>
      </c>
      <c r="R139" s="0" t="n">
        <v>0.9875</v>
      </c>
      <c r="S139" s="0" t="n">
        <v>0.9875</v>
      </c>
      <c r="T139" s="0" t="n">
        <v>0.98</v>
      </c>
      <c r="U139" s="0" t="n">
        <v>0.98</v>
      </c>
      <c r="V139" s="0" t="n">
        <v>0.98</v>
      </c>
      <c r="W139" s="0" t="n">
        <v>0.98</v>
      </c>
      <c r="X139" s="0" t="n">
        <v>0.975987000000002</v>
      </c>
      <c r="Y139" s="0" t="n">
        <v>0.975987000000002</v>
      </c>
      <c r="Z139" s="0" t="n">
        <v>0.975987000000002</v>
      </c>
      <c r="AA139" s="0" t="n">
        <v>0.975987000000002</v>
      </c>
      <c r="AB139" s="0" t="n">
        <v>0.98</v>
      </c>
      <c r="AC139" s="0" t="n">
        <v>0.98</v>
      </c>
      <c r="AD139" s="0" t="n">
        <v>0.975987000000002</v>
      </c>
      <c r="AE139" s="0" t="n">
        <v>0.975987000000002</v>
      </c>
      <c r="AF139" s="0" t="n">
        <v>0.98</v>
      </c>
      <c r="AG139" s="0" t="n">
        <v>0.99</v>
      </c>
      <c r="AH139" s="0" t="n">
        <v>0.978853149999998</v>
      </c>
      <c r="AI139" s="0" t="n">
        <v>0.978853149999998</v>
      </c>
      <c r="AJ139" s="0" t="n">
        <v>0.98</v>
      </c>
      <c r="AK139" s="0" t="n">
        <v>1</v>
      </c>
      <c r="AL139" s="0" t="n">
        <v>0.985</v>
      </c>
      <c r="AM139" s="0" t="n">
        <v>0</v>
      </c>
      <c r="BB139" s="0" t="n">
        <v>0.64</v>
      </c>
      <c r="BC139" s="0" t="n">
        <f aca="false">BC138</f>
        <v>1</v>
      </c>
      <c r="BE139" s="0" t="n">
        <v>1.10205260000001</v>
      </c>
      <c r="BF139" s="0" t="n">
        <v>1.1158</v>
      </c>
      <c r="BG139" s="0" t="n">
        <v>1.0827</v>
      </c>
      <c r="BH139" s="0" t="n">
        <v>1.0182</v>
      </c>
      <c r="BI139" s="0" t="n">
        <v>1</v>
      </c>
      <c r="BJ139" s="0" t="n">
        <v>2.32620000000001</v>
      </c>
      <c r="BK139" s="0" t="n">
        <v>2.29460633333333</v>
      </c>
      <c r="BL139" s="0" t="n">
        <v>1.11234999999999</v>
      </c>
      <c r="BM139" s="0" t="n">
        <v>1.2885</v>
      </c>
      <c r="BN139" s="0" t="n">
        <v>2.001</v>
      </c>
      <c r="BO139" s="0" t="n">
        <v>1.53150499999999</v>
      </c>
      <c r="BP139" s="0" t="n">
        <v>1.53150499999999</v>
      </c>
      <c r="BQ139" s="0" t="n">
        <v>1.272405</v>
      </c>
      <c r="BR139" s="0" t="n">
        <v>1.08443</v>
      </c>
      <c r="BS139" s="0" t="n">
        <v>1.43940499999999</v>
      </c>
      <c r="BT139" s="309"/>
      <c r="BU139" s="0" t="n">
        <v>1.099835</v>
      </c>
      <c r="BV139" s="309"/>
      <c r="BW139" s="309"/>
      <c r="BX139" s="309"/>
      <c r="BY139" s="309"/>
      <c r="BZ139" s="309"/>
      <c r="CA139" s="309"/>
      <c r="CB139" s="309"/>
      <c r="CC139" s="0" t="n">
        <v>0.865</v>
      </c>
      <c r="CD139" s="0" t="n">
        <v>0.89</v>
      </c>
      <c r="CG139" s="0" t="n">
        <v>0.99895</v>
      </c>
      <c r="CH139" s="0" t="n">
        <v>0.54</v>
      </c>
      <c r="CI139" s="0" t="n">
        <v>0.45</v>
      </c>
      <c r="CJ139" s="0" t="n">
        <v>0.875</v>
      </c>
      <c r="CK139" s="0" t="n">
        <v>0.875</v>
      </c>
      <c r="CL139" s="0" t="n">
        <v>0.515</v>
      </c>
      <c r="CM139" s="0" t="n">
        <v>0.785</v>
      </c>
      <c r="CN139" s="0" t="n">
        <v>0.8175</v>
      </c>
      <c r="CO139" s="0" t="n">
        <v>0.8</v>
      </c>
      <c r="CP139" s="0" t="n">
        <v>0.9</v>
      </c>
      <c r="CQ139" s="0" t="n">
        <v>0.83</v>
      </c>
      <c r="CR139" s="0" t="n">
        <v>0.89</v>
      </c>
      <c r="DA139" s="309" t="n">
        <v>0.000285</v>
      </c>
      <c r="DB139" s="309" t="n">
        <v>0.0002</v>
      </c>
      <c r="DC139" s="309" t="n">
        <v>0</v>
      </c>
      <c r="DD139" s="309" t="n">
        <v>0.0001</v>
      </c>
      <c r="DE139" s="309" t="n">
        <v>0</v>
      </c>
      <c r="DF139" s="309" t="n">
        <v>0.0036</v>
      </c>
      <c r="DG139" s="309" t="n">
        <v>0.00047</v>
      </c>
      <c r="DH139" s="309" t="n">
        <v>0.0007</v>
      </c>
      <c r="DI139" s="309" t="n">
        <v>0</v>
      </c>
      <c r="DJ139" s="309" t="n">
        <v>0</v>
      </c>
      <c r="DK139" s="309" t="n">
        <v>0.0005</v>
      </c>
      <c r="DL139" s="309" t="n">
        <v>0.0005</v>
      </c>
      <c r="DM139" s="309" t="n">
        <v>0.0003</v>
      </c>
      <c r="DN139" s="309" t="n">
        <v>0.000275</v>
      </c>
      <c r="DO139" s="309" t="n">
        <v>0.000400000000000006</v>
      </c>
      <c r="DQ139" s="309" t="n">
        <v>6.5E-005</v>
      </c>
    </row>
    <row r="140" customFormat="false" ht="12.75" hidden="false" customHeight="false" outlineLevel="0" collapsed="false">
      <c r="A140" s="306" t="n">
        <v>40634</v>
      </c>
      <c r="B140" s="0" t="n">
        <v>0.986592152000009</v>
      </c>
      <c r="C140" s="0" t="n">
        <v>0.988</v>
      </c>
      <c r="D140" s="0" t="n">
        <v>0</v>
      </c>
      <c r="E140" s="0" t="n">
        <v>0</v>
      </c>
      <c r="F140" s="0" t="n">
        <v>0.977</v>
      </c>
      <c r="G140" s="0" t="n">
        <v>0.9875</v>
      </c>
      <c r="H140" s="0" t="n">
        <v>0.963932059999998</v>
      </c>
      <c r="I140" s="0" t="n">
        <v>0.9875</v>
      </c>
      <c r="J140" s="0" t="n">
        <v>0.985</v>
      </c>
      <c r="K140" s="0" t="n">
        <v>0.985</v>
      </c>
      <c r="L140" s="0" t="n">
        <v>0.9875</v>
      </c>
      <c r="M140" s="0" t="n">
        <v>0.9875</v>
      </c>
      <c r="N140" s="0" t="n">
        <v>0.98</v>
      </c>
      <c r="O140" s="0" t="n">
        <v>0.979488615000003</v>
      </c>
      <c r="P140" s="0" t="n">
        <v>0.98</v>
      </c>
      <c r="Q140" s="0" t="n">
        <v>0.9875</v>
      </c>
      <c r="R140" s="0" t="n">
        <v>0.9875</v>
      </c>
      <c r="S140" s="0" t="n">
        <v>0.9875</v>
      </c>
      <c r="T140" s="0" t="n">
        <v>0.98</v>
      </c>
      <c r="U140" s="0" t="n">
        <v>0.98</v>
      </c>
      <c r="V140" s="0" t="n">
        <v>0.98</v>
      </c>
      <c r="W140" s="0" t="n">
        <v>0.98</v>
      </c>
      <c r="X140" s="0" t="n">
        <v>0.979488615000003</v>
      </c>
      <c r="Y140" s="0" t="n">
        <v>0.979488615000003</v>
      </c>
      <c r="Z140" s="0" t="n">
        <v>0.979488615000003</v>
      </c>
      <c r="AA140" s="0" t="n">
        <v>0.979488615000003</v>
      </c>
      <c r="AB140" s="0" t="n">
        <v>0.98</v>
      </c>
      <c r="AC140" s="0" t="n">
        <v>0.98</v>
      </c>
      <c r="AD140" s="0" t="n">
        <v>0.979488615000003</v>
      </c>
      <c r="AE140" s="0" t="n">
        <v>0.979488615000003</v>
      </c>
      <c r="AF140" s="0" t="n">
        <v>0.98</v>
      </c>
      <c r="AG140" s="0" t="n">
        <v>0.99</v>
      </c>
      <c r="AH140" s="0" t="n">
        <v>0.978910999999998</v>
      </c>
      <c r="AI140" s="0" t="n">
        <v>0.978910999999998</v>
      </c>
      <c r="AJ140" s="0" t="n">
        <v>0.98</v>
      </c>
      <c r="AK140" s="0" t="n">
        <v>1</v>
      </c>
      <c r="AL140" s="0" t="n">
        <v>0.985</v>
      </c>
      <c r="AM140" s="0" t="n">
        <v>0</v>
      </c>
      <c r="BB140" s="0" t="n">
        <v>0.64</v>
      </c>
      <c r="BC140" s="0" t="n">
        <f aca="false">BC139</f>
        <v>1</v>
      </c>
      <c r="BE140" s="0" t="n">
        <v>1.10233760000001</v>
      </c>
      <c r="BF140" s="0" t="n">
        <v>1.116</v>
      </c>
      <c r="BG140" s="0" t="n">
        <v>1.0827</v>
      </c>
      <c r="BH140" s="0" t="n">
        <v>1.0183</v>
      </c>
      <c r="BI140" s="0" t="n">
        <v>1</v>
      </c>
      <c r="BJ140" s="0" t="n">
        <v>2.32980000000001</v>
      </c>
      <c r="BK140" s="0" t="n">
        <v>2.29507633333333</v>
      </c>
      <c r="BL140" s="0" t="n">
        <v>1.11304999999999</v>
      </c>
      <c r="BM140" s="0" t="n">
        <v>1.2885</v>
      </c>
      <c r="BN140" s="0" t="n">
        <v>2.001</v>
      </c>
      <c r="BO140" s="0" t="n">
        <v>1.53200499999999</v>
      </c>
      <c r="BP140" s="0" t="n">
        <v>1.53200499999999</v>
      </c>
      <c r="BQ140" s="0" t="n">
        <v>1.272705</v>
      </c>
      <c r="BR140" s="0" t="n">
        <v>1.084705</v>
      </c>
      <c r="BS140" s="0" t="n">
        <v>1.43980499999999</v>
      </c>
      <c r="BT140" s="309"/>
      <c r="BU140" s="0" t="n">
        <v>1.0999</v>
      </c>
      <c r="BV140" s="309"/>
      <c r="BW140" s="309"/>
      <c r="BX140" s="309"/>
      <c r="BY140" s="309"/>
      <c r="BZ140" s="309"/>
      <c r="CA140" s="309"/>
      <c r="CB140" s="309"/>
      <c r="CC140" s="0" t="n">
        <v>0.895</v>
      </c>
      <c r="CD140" s="0" t="n">
        <v>0.9</v>
      </c>
      <c r="CG140" s="0" t="n">
        <v>0.99895</v>
      </c>
      <c r="CH140" s="0" t="n">
        <v>0.48</v>
      </c>
      <c r="CI140" s="0" t="n">
        <v>0.42</v>
      </c>
      <c r="CJ140" s="0" t="n">
        <v>0.935</v>
      </c>
      <c r="CK140" s="0" t="n">
        <v>0.865</v>
      </c>
      <c r="CL140" s="0" t="n">
        <v>0.575</v>
      </c>
      <c r="CM140" s="0" t="n">
        <v>0.895</v>
      </c>
      <c r="CN140" s="0" t="n">
        <v>0.9275</v>
      </c>
      <c r="CO140" s="0" t="n">
        <v>0.85</v>
      </c>
      <c r="CP140" s="0" t="n">
        <v>0.903</v>
      </c>
      <c r="CQ140" s="0" t="n">
        <v>0.92</v>
      </c>
      <c r="CR140" s="0" t="n">
        <v>0.89</v>
      </c>
      <c r="DA140" s="309" t="n">
        <v>0.000285</v>
      </c>
      <c r="DB140" s="309" t="n">
        <v>0.0002</v>
      </c>
      <c r="DC140" s="309" t="n">
        <v>0</v>
      </c>
      <c r="DD140" s="309" t="n">
        <v>0.0001</v>
      </c>
      <c r="DE140" s="309" t="n">
        <v>0</v>
      </c>
      <c r="DF140" s="309" t="n">
        <v>0.0036</v>
      </c>
      <c r="DG140" s="309" t="n">
        <v>0.00047</v>
      </c>
      <c r="DH140" s="309" t="n">
        <v>0.0007</v>
      </c>
      <c r="DI140" s="309" t="n">
        <v>0</v>
      </c>
      <c r="DJ140" s="309" t="n">
        <v>0</v>
      </c>
      <c r="DK140" s="309" t="n">
        <v>0.0005</v>
      </c>
      <c r="DL140" s="309" t="n">
        <v>0.0005</v>
      </c>
      <c r="DM140" s="309" t="n">
        <v>0.0003</v>
      </c>
      <c r="DN140" s="309" t="n">
        <v>0.000275</v>
      </c>
      <c r="DO140" s="309" t="n">
        <v>0.000400000000000006</v>
      </c>
      <c r="DQ140" s="309" t="n">
        <v>6.5E-005</v>
      </c>
    </row>
    <row r="141" customFormat="false" ht="12.75" hidden="false" customHeight="false" outlineLevel="0" collapsed="false">
      <c r="A141" s="306" t="n">
        <v>40664</v>
      </c>
      <c r="B141" s="0" t="n">
        <v>0.988</v>
      </c>
      <c r="C141" s="0" t="n">
        <v>0.988</v>
      </c>
      <c r="D141" s="0" t="n">
        <v>0</v>
      </c>
      <c r="E141" s="0" t="n">
        <v>0</v>
      </c>
      <c r="F141" s="0" t="n">
        <v>0.977</v>
      </c>
      <c r="G141" s="0" t="n">
        <v>0.793356000000002</v>
      </c>
      <c r="H141" s="0" t="n">
        <v>0.964129459999998</v>
      </c>
      <c r="I141" s="0" t="n">
        <v>0.9875</v>
      </c>
      <c r="J141" s="0" t="n">
        <v>0.985</v>
      </c>
      <c r="K141" s="0" t="n">
        <v>0.985</v>
      </c>
      <c r="L141" s="0" t="n">
        <v>0.9875</v>
      </c>
      <c r="M141" s="0" t="n">
        <v>0.9875</v>
      </c>
      <c r="N141" s="0" t="n">
        <v>0.98</v>
      </c>
      <c r="O141" s="0" t="n">
        <v>0.976482000000003</v>
      </c>
      <c r="P141" s="0" t="n">
        <v>0.98</v>
      </c>
      <c r="Q141" s="0" t="n">
        <v>0.9875</v>
      </c>
      <c r="R141" s="0" t="n">
        <v>0.9875</v>
      </c>
      <c r="S141" s="0" t="n">
        <v>0.9875</v>
      </c>
      <c r="T141" s="0" t="n">
        <v>0.98</v>
      </c>
      <c r="U141" s="0" t="n">
        <v>0.98</v>
      </c>
      <c r="V141" s="0" t="n">
        <v>0.98</v>
      </c>
      <c r="W141" s="0" t="n">
        <v>0.98</v>
      </c>
      <c r="X141" s="0" t="n">
        <v>0.976482000000003</v>
      </c>
      <c r="Y141" s="0" t="n">
        <v>0.976482000000003</v>
      </c>
      <c r="Z141" s="0" t="n">
        <v>0.976482000000003</v>
      </c>
      <c r="AA141" s="0" t="n">
        <v>0.976482000000003</v>
      </c>
      <c r="AB141" s="0" t="n">
        <v>0.98</v>
      </c>
      <c r="AC141" s="0" t="n">
        <v>0.98</v>
      </c>
      <c r="AD141" s="0" t="n">
        <v>0.976482000000003</v>
      </c>
      <c r="AE141" s="0" t="n">
        <v>0.976482000000003</v>
      </c>
      <c r="AF141" s="0" t="n">
        <v>0.98</v>
      </c>
      <c r="AG141" s="0" t="n">
        <v>0.99</v>
      </c>
      <c r="AH141" s="0" t="n">
        <v>0.978968849999998</v>
      </c>
      <c r="AI141" s="0" t="n">
        <v>0.978968849999998</v>
      </c>
      <c r="AJ141" s="0" t="n">
        <v>0.98</v>
      </c>
      <c r="AK141" s="0" t="n">
        <v>1</v>
      </c>
      <c r="AL141" s="0" t="n">
        <v>0.985</v>
      </c>
      <c r="AM141" s="0" t="n">
        <v>0</v>
      </c>
      <c r="BB141" s="0" t="n">
        <v>0.64</v>
      </c>
      <c r="BC141" s="0" t="n">
        <f aca="false">BC140</f>
        <v>1</v>
      </c>
      <c r="BE141" s="0" t="n">
        <v>1.10262260000001</v>
      </c>
      <c r="BF141" s="0" t="n">
        <v>1.1162</v>
      </c>
      <c r="BG141" s="0" t="n">
        <v>1.0827</v>
      </c>
      <c r="BH141" s="0" t="n">
        <v>1.0184</v>
      </c>
      <c r="BI141" s="0" t="n">
        <v>1</v>
      </c>
      <c r="BJ141" s="0" t="n">
        <v>2.33340000000001</v>
      </c>
      <c r="BK141" s="0" t="n">
        <v>2.29554633333333</v>
      </c>
      <c r="BL141" s="0" t="n">
        <v>1.11374999999999</v>
      </c>
      <c r="BM141" s="0" t="n">
        <v>1.2885</v>
      </c>
      <c r="BN141" s="0" t="n">
        <v>2.001</v>
      </c>
      <c r="BO141" s="0" t="n">
        <v>1.53250499999999</v>
      </c>
      <c r="BP141" s="0" t="n">
        <v>1.53250499999999</v>
      </c>
      <c r="BQ141" s="0" t="n">
        <v>1.273005</v>
      </c>
      <c r="BR141" s="0" t="n">
        <v>1.08498</v>
      </c>
      <c r="BS141" s="0" t="n">
        <v>1.44020499999999</v>
      </c>
      <c r="BT141" s="309"/>
      <c r="BU141" s="0" t="n">
        <v>1.099965</v>
      </c>
      <c r="BV141" s="309"/>
      <c r="BW141" s="309"/>
      <c r="BX141" s="309"/>
      <c r="BY141" s="309"/>
      <c r="BZ141" s="309"/>
      <c r="CA141" s="309"/>
      <c r="CB141" s="309"/>
      <c r="CC141" s="0" t="n">
        <v>0.965</v>
      </c>
      <c r="CD141" s="0" t="n">
        <v>0.91</v>
      </c>
      <c r="CG141" s="0" t="n">
        <v>0.99895</v>
      </c>
      <c r="CH141" s="0" t="n">
        <v>0.34</v>
      </c>
      <c r="CI141" s="0" t="n">
        <v>0.42</v>
      </c>
      <c r="CJ141" s="0" t="n">
        <v>0.935</v>
      </c>
      <c r="CK141" s="0" t="n">
        <v>0.765</v>
      </c>
      <c r="CL141" s="0" t="n">
        <v>0.625</v>
      </c>
      <c r="CM141" s="0" t="n">
        <v>0.9175</v>
      </c>
      <c r="CN141" s="0" t="n">
        <v>0.95</v>
      </c>
      <c r="CO141" s="0" t="n">
        <v>0.88</v>
      </c>
      <c r="CP141" s="0" t="n">
        <v>0.9</v>
      </c>
      <c r="CQ141" s="0" t="n">
        <v>0.935</v>
      </c>
      <c r="CR141" s="0" t="n">
        <v>0.89</v>
      </c>
      <c r="DA141" s="309" t="n">
        <v>0.000285</v>
      </c>
      <c r="DB141" s="309" t="n">
        <v>0.0002</v>
      </c>
      <c r="DC141" s="309" t="n">
        <v>0</v>
      </c>
      <c r="DD141" s="309" t="n">
        <v>0.0001</v>
      </c>
      <c r="DE141" s="309" t="n">
        <v>0</v>
      </c>
      <c r="DF141" s="309" t="n">
        <v>0.0036</v>
      </c>
      <c r="DG141" s="309" t="n">
        <v>0.00047</v>
      </c>
      <c r="DH141" s="309" t="n">
        <v>0.0007</v>
      </c>
      <c r="DI141" s="309" t="n">
        <v>0</v>
      </c>
      <c r="DJ141" s="309" t="n">
        <v>0</v>
      </c>
      <c r="DK141" s="309" t="n">
        <v>0.0005</v>
      </c>
      <c r="DL141" s="309" t="n">
        <v>0.0005</v>
      </c>
      <c r="DM141" s="309" t="n">
        <v>0.0003</v>
      </c>
      <c r="DN141" s="309" t="n">
        <v>0.000275</v>
      </c>
      <c r="DO141" s="309" t="n">
        <v>0.000400000000000006</v>
      </c>
      <c r="DQ141" s="309" t="n">
        <v>6.5E-005</v>
      </c>
    </row>
    <row r="142" customFormat="false" ht="12.75" hidden="false" customHeight="false" outlineLevel="0" collapsed="false">
      <c r="A142" s="306" t="n">
        <v>40695</v>
      </c>
      <c r="B142" s="0" t="n">
        <v>0.988</v>
      </c>
      <c r="C142" s="0" t="n">
        <v>0.988</v>
      </c>
      <c r="D142" s="0" t="n">
        <v>0</v>
      </c>
      <c r="E142" s="0" t="n">
        <v>0</v>
      </c>
      <c r="F142" s="0" t="n">
        <v>0.977</v>
      </c>
      <c r="G142" s="0" t="n">
        <v>0.794580000000002</v>
      </c>
      <c r="H142" s="0" t="n">
        <v>0.9875</v>
      </c>
      <c r="I142" s="0" t="n">
        <v>0.9875</v>
      </c>
      <c r="J142" s="0" t="n">
        <v>0.8697375</v>
      </c>
      <c r="K142" s="0" t="n">
        <v>0.985</v>
      </c>
      <c r="L142" s="0" t="n">
        <v>0.9875</v>
      </c>
      <c r="M142" s="0" t="n">
        <v>0.9875</v>
      </c>
      <c r="N142" s="0" t="n">
        <v>0.98</v>
      </c>
      <c r="O142" s="0" t="n">
        <v>0.979442637500003</v>
      </c>
      <c r="P142" s="0" t="n">
        <v>0.98</v>
      </c>
      <c r="Q142" s="0" t="n">
        <v>0.9875</v>
      </c>
      <c r="R142" s="0" t="n">
        <v>0.9875</v>
      </c>
      <c r="S142" s="0" t="n">
        <v>0.9875</v>
      </c>
      <c r="T142" s="0" t="n">
        <v>0.98</v>
      </c>
      <c r="U142" s="0" t="n">
        <v>0.98</v>
      </c>
      <c r="V142" s="0" t="n">
        <v>0.98</v>
      </c>
      <c r="W142" s="0" t="n">
        <v>0.98</v>
      </c>
      <c r="X142" s="0" t="n">
        <v>0.979442637500003</v>
      </c>
      <c r="Y142" s="0" t="n">
        <v>0.979442637500003</v>
      </c>
      <c r="Z142" s="0" t="n">
        <v>0.979442637500003</v>
      </c>
      <c r="AA142" s="0" t="n">
        <v>0.979442637500003</v>
      </c>
      <c r="AB142" s="0" t="n">
        <v>0.98</v>
      </c>
      <c r="AC142" s="0" t="n">
        <v>0.98</v>
      </c>
      <c r="AD142" s="0" t="n">
        <v>0.979442637500003</v>
      </c>
      <c r="AE142" s="0" t="n">
        <v>0.979442637500003</v>
      </c>
      <c r="AF142" s="0" t="n">
        <v>0.98</v>
      </c>
      <c r="AG142" s="0" t="n">
        <v>0.99</v>
      </c>
      <c r="AH142" s="0" t="n">
        <v>0.979026699999998</v>
      </c>
      <c r="AI142" s="0" t="n">
        <v>0.979026699999998</v>
      </c>
      <c r="AJ142" s="0" t="n">
        <v>0.98</v>
      </c>
      <c r="AK142" s="0" t="n">
        <v>1</v>
      </c>
      <c r="AL142" s="0" t="n">
        <v>0.985</v>
      </c>
      <c r="AM142" s="0" t="n">
        <v>0</v>
      </c>
      <c r="BB142" s="0" t="n">
        <v>0.64</v>
      </c>
      <c r="BC142" s="0" t="n">
        <f aca="false">BC141</f>
        <v>1</v>
      </c>
      <c r="BE142" s="0" t="n">
        <v>1.10290760000001</v>
      </c>
      <c r="BF142" s="0" t="n">
        <v>1.1164</v>
      </c>
      <c r="BG142" s="0" t="n">
        <v>1.0827</v>
      </c>
      <c r="BH142" s="0" t="n">
        <v>1.0185</v>
      </c>
      <c r="BI142" s="0" t="n">
        <v>1</v>
      </c>
      <c r="BJ142" s="0" t="n">
        <v>2.33700000000001</v>
      </c>
      <c r="BK142" s="0" t="n">
        <v>2.29601633333333</v>
      </c>
      <c r="BL142" s="0" t="n">
        <v>1.11444999999999</v>
      </c>
      <c r="BM142" s="0" t="n">
        <v>1.2885</v>
      </c>
      <c r="BN142" s="0" t="n">
        <v>2.001</v>
      </c>
      <c r="BO142" s="0" t="n">
        <v>1.53300499999999</v>
      </c>
      <c r="BP142" s="0" t="n">
        <v>1.53300499999999</v>
      </c>
      <c r="BQ142" s="0" t="n">
        <v>1.273305</v>
      </c>
      <c r="BR142" s="0" t="n">
        <v>1.085255</v>
      </c>
      <c r="BS142" s="0" t="n">
        <v>1.44060499999999</v>
      </c>
      <c r="BT142" s="309"/>
      <c r="BU142" s="0" t="n">
        <v>1.10003</v>
      </c>
      <c r="BV142" s="309"/>
      <c r="BW142" s="309"/>
      <c r="BX142" s="309"/>
      <c r="BY142" s="309"/>
      <c r="BZ142" s="309"/>
      <c r="CA142" s="309"/>
      <c r="CB142" s="309"/>
      <c r="CC142" s="0" t="n">
        <v>0.965</v>
      </c>
      <c r="CD142" s="0" t="n">
        <v>0.91</v>
      </c>
      <c r="CG142" s="0" t="n">
        <v>0.99895</v>
      </c>
      <c r="CH142" s="0" t="n">
        <v>0.34</v>
      </c>
      <c r="CI142" s="0" t="n">
        <v>0.47</v>
      </c>
      <c r="CJ142" s="0" t="n">
        <v>0.935</v>
      </c>
      <c r="CK142" s="0" t="n">
        <v>0.675</v>
      </c>
      <c r="CL142" s="0" t="n">
        <v>0.725</v>
      </c>
      <c r="CM142" s="0" t="n">
        <v>0.8825</v>
      </c>
      <c r="CN142" s="0" t="n">
        <v>0.915</v>
      </c>
      <c r="CO142" s="0" t="n">
        <v>0.88</v>
      </c>
      <c r="CP142" s="0" t="n">
        <v>0.9025</v>
      </c>
      <c r="CQ142" s="0" t="n">
        <v>0.915</v>
      </c>
      <c r="CR142" s="0" t="n">
        <v>0.89</v>
      </c>
      <c r="DA142" s="309" t="n">
        <v>0.000285</v>
      </c>
      <c r="DB142" s="309" t="n">
        <v>0.0002</v>
      </c>
      <c r="DC142" s="309" t="n">
        <v>0</v>
      </c>
      <c r="DD142" s="309" t="n">
        <v>0.0001</v>
      </c>
      <c r="DE142" s="309" t="n">
        <v>0</v>
      </c>
      <c r="DF142" s="309" t="n">
        <v>0.0036</v>
      </c>
      <c r="DG142" s="309" t="n">
        <v>0.00047</v>
      </c>
      <c r="DH142" s="309" t="n">
        <v>0.0007</v>
      </c>
      <c r="DI142" s="309" t="n">
        <v>0</v>
      </c>
      <c r="DJ142" s="309" t="n">
        <v>0</v>
      </c>
      <c r="DK142" s="309" t="n">
        <v>0.0005</v>
      </c>
      <c r="DL142" s="309" t="n">
        <v>0.0005</v>
      </c>
      <c r="DM142" s="309" t="n">
        <v>0.0003</v>
      </c>
      <c r="DN142" s="309" t="n">
        <v>0.000275</v>
      </c>
      <c r="DO142" s="309" t="n">
        <v>0.000400000000000006</v>
      </c>
      <c r="DQ142" s="309" t="n">
        <v>6.5E-005</v>
      </c>
    </row>
    <row r="143" customFormat="false" ht="12.75" hidden="false" customHeight="false" outlineLevel="0" collapsed="false">
      <c r="A143" s="306" t="n">
        <v>40725</v>
      </c>
      <c r="B143" s="0" t="n">
        <v>0.988</v>
      </c>
      <c r="C143" s="0" t="n">
        <v>0.988</v>
      </c>
      <c r="D143" s="0" t="n">
        <v>0</v>
      </c>
      <c r="E143" s="0" t="n">
        <v>0</v>
      </c>
      <c r="F143" s="0" t="n">
        <v>0.977</v>
      </c>
      <c r="G143" s="0" t="n">
        <v>0.959646000000003</v>
      </c>
      <c r="H143" s="0" t="n">
        <v>0.9875</v>
      </c>
      <c r="I143" s="0" t="n">
        <v>0.9875</v>
      </c>
      <c r="J143" s="0" t="n">
        <v>0.8955075</v>
      </c>
      <c r="K143" s="0" t="n">
        <v>0.985</v>
      </c>
      <c r="L143" s="0" t="n">
        <v>0.9875</v>
      </c>
      <c r="M143" s="0" t="n">
        <v>0.9875</v>
      </c>
      <c r="N143" s="0" t="n">
        <v>0.98</v>
      </c>
      <c r="O143" s="0" t="n">
        <v>0.985118475000003</v>
      </c>
      <c r="P143" s="0" t="n">
        <v>0.98</v>
      </c>
      <c r="Q143" s="0" t="n">
        <v>0.9875</v>
      </c>
      <c r="R143" s="0" t="n">
        <v>0.9875</v>
      </c>
      <c r="S143" s="0" t="n">
        <v>0.9875</v>
      </c>
      <c r="T143" s="0" t="n">
        <v>0.98</v>
      </c>
      <c r="U143" s="0" t="n">
        <v>0.98</v>
      </c>
      <c r="V143" s="0" t="n">
        <v>0.98</v>
      </c>
      <c r="W143" s="0" t="n">
        <v>0.98</v>
      </c>
      <c r="X143" s="0" t="n">
        <v>0.985118475000003</v>
      </c>
      <c r="Y143" s="0" t="n">
        <v>0.985118475000003</v>
      </c>
      <c r="Z143" s="0" t="n">
        <v>0.985118475000003</v>
      </c>
      <c r="AA143" s="0" t="n">
        <v>0.985118475000003</v>
      </c>
      <c r="AB143" s="0" t="n">
        <v>0.98</v>
      </c>
      <c r="AC143" s="0" t="n">
        <v>0.98</v>
      </c>
      <c r="AD143" s="0" t="n">
        <v>0.985118475000003</v>
      </c>
      <c r="AE143" s="0" t="n">
        <v>0.985118475000003</v>
      </c>
      <c r="AF143" s="0" t="n">
        <v>0.98</v>
      </c>
      <c r="AG143" s="0" t="n">
        <v>0.99</v>
      </c>
      <c r="AH143" s="0" t="n">
        <v>0.979084549999998</v>
      </c>
      <c r="AI143" s="0" t="n">
        <v>0.979084549999998</v>
      </c>
      <c r="AJ143" s="0" t="n">
        <v>0.98</v>
      </c>
      <c r="AK143" s="0" t="n">
        <v>1</v>
      </c>
      <c r="AL143" s="0" t="n">
        <v>0.985</v>
      </c>
      <c r="AM143" s="0" t="n">
        <v>0</v>
      </c>
      <c r="BB143" s="0" t="n">
        <v>0.64</v>
      </c>
      <c r="BC143" s="0" t="n">
        <f aca="false">BC142</f>
        <v>1</v>
      </c>
      <c r="BE143" s="0" t="n">
        <v>1.10319260000001</v>
      </c>
      <c r="BF143" s="0" t="n">
        <v>1.1166</v>
      </c>
      <c r="BG143" s="0" t="n">
        <v>1.0827</v>
      </c>
      <c r="BH143" s="0" t="n">
        <v>1.0186</v>
      </c>
      <c r="BI143" s="0" t="n">
        <v>1</v>
      </c>
      <c r="BJ143" s="0" t="n">
        <v>2.34060000000001</v>
      </c>
      <c r="BK143" s="0" t="n">
        <v>2.29648633333333</v>
      </c>
      <c r="BL143" s="0" t="n">
        <v>1.11514999999999</v>
      </c>
      <c r="BM143" s="0" t="n">
        <v>1.2885</v>
      </c>
      <c r="BN143" s="0" t="n">
        <v>2.001</v>
      </c>
      <c r="BO143" s="0" t="n">
        <v>1.53350499999999</v>
      </c>
      <c r="BP143" s="0" t="n">
        <v>1.53350499999999</v>
      </c>
      <c r="BQ143" s="0" t="n">
        <v>1.273605</v>
      </c>
      <c r="BR143" s="0" t="n">
        <v>1.08553</v>
      </c>
      <c r="BS143" s="0" t="n">
        <v>1.44100499999999</v>
      </c>
      <c r="BT143" s="309"/>
      <c r="BU143" s="0" t="n">
        <v>1.100095</v>
      </c>
      <c r="BV143" s="309"/>
      <c r="BW143" s="309"/>
      <c r="BX143" s="309"/>
      <c r="BY143" s="309"/>
      <c r="BZ143" s="309"/>
      <c r="CA143" s="309"/>
      <c r="CB143" s="309"/>
      <c r="CC143" s="0" t="n">
        <v>0.975</v>
      </c>
      <c r="CD143" s="0" t="n">
        <v>0.91</v>
      </c>
      <c r="CG143" s="0" t="n">
        <v>0.99895</v>
      </c>
      <c r="CH143" s="0" t="n">
        <v>0.41</v>
      </c>
      <c r="CI143" s="0" t="n">
        <v>0.47</v>
      </c>
      <c r="CJ143" s="0" t="n">
        <v>0.935</v>
      </c>
      <c r="CK143" s="0" t="n">
        <v>0.695</v>
      </c>
      <c r="CL143" s="0" t="n">
        <v>0.725</v>
      </c>
      <c r="CM143" s="0" t="n">
        <v>0.8775</v>
      </c>
      <c r="CN143" s="0" t="n">
        <v>0.91</v>
      </c>
      <c r="CO143" s="0" t="n">
        <v>0.89</v>
      </c>
      <c r="CP143" s="0" t="n">
        <v>0.9075</v>
      </c>
      <c r="CQ143" s="0" t="n">
        <v>0.915</v>
      </c>
      <c r="CR143" s="0" t="n">
        <v>0.89</v>
      </c>
      <c r="DA143" s="309" t="n">
        <v>0.000285</v>
      </c>
      <c r="DB143" s="309" t="n">
        <v>0.0002</v>
      </c>
      <c r="DC143" s="309" t="n">
        <v>0</v>
      </c>
      <c r="DD143" s="309" t="n">
        <v>0.0001</v>
      </c>
      <c r="DE143" s="309" t="n">
        <v>0</v>
      </c>
      <c r="DF143" s="309" t="n">
        <v>0.0036</v>
      </c>
      <c r="DG143" s="309" t="n">
        <v>0.00047</v>
      </c>
      <c r="DH143" s="309" t="n">
        <v>0.0007</v>
      </c>
      <c r="DI143" s="309" t="n">
        <v>0</v>
      </c>
      <c r="DJ143" s="309" t="n">
        <v>0</v>
      </c>
      <c r="DK143" s="309" t="n">
        <v>0.0005</v>
      </c>
      <c r="DL143" s="309" t="n">
        <v>0.0005</v>
      </c>
      <c r="DM143" s="309" t="n">
        <v>0.0003</v>
      </c>
      <c r="DN143" s="309" t="n">
        <v>0.000275</v>
      </c>
      <c r="DO143" s="309" t="n">
        <v>0.000400000000000006</v>
      </c>
      <c r="DQ143" s="309" t="n">
        <v>6.5E-005</v>
      </c>
    </row>
    <row r="144" customFormat="false" ht="12.75" hidden="false" customHeight="false" outlineLevel="0" collapsed="false">
      <c r="A144" s="306" t="n">
        <v>40756</v>
      </c>
      <c r="B144" s="0" t="n">
        <v>0.988</v>
      </c>
      <c r="C144" s="0" t="n">
        <v>0.988</v>
      </c>
      <c r="D144" s="0" t="n">
        <v>0</v>
      </c>
      <c r="E144" s="0" t="n">
        <v>0</v>
      </c>
      <c r="F144" s="0" t="n">
        <v>0.977</v>
      </c>
      <c r="G144" s="0" t="n">
        <v>0.9875</v>
      </c>
      <c r="H144" s="0" t="n">
        <v>0.9875</v>
      </c>
      <c r="I144" s="0" t="n">
        <v>0.9875</v>
      </c>
      <c r="J144" s="0" t="n">
        <v>0.985</v>
      </c>
      <c r="K144" s="0" t="n">
        <v>0.985</v>
      </c>
      <c r="L144" s="0" t="n">
        <v>0.9875</v>
      </c>
      <c r="M144" s="0" t="n">
        <v>0.9875</v>
      </c>
      <c r="N144" s="0" t="n">
        <v>0.98</v>
      </c>
      <c r="O144" s="0" t="n">
        <v>0.9875</v>
      </c>
      <c r="P144" s="0" t="n">
        <v>0.98</v>
      </c>
      <c r="Q144" s="0" t="n">
        <v>0.9875</v>
      </c>
      <c r="R144" s="0" t="n">
        <v>0.9875</v>
      </c>
      <c r="S144" s="0" t="n">
        <v>0.9875</v>
      </c>
      <c r="T144" s="0" t="n">
        <v>0.98</v>
      </c>
      <c r="U144" s="0" t="n">
        <v>0.98</v>
      </c>
      <c r="V144" s="0" t="n">
        <v>0.98</v>
      </c>
      <c r="W144" s="0" t="n">
        <v>0.98</v>
      </c>
      <c r="X144" s="0" t="n">
        <v>0.9875</v>
      </c>
      <c r="Y144" s="0" t="n">
        <v>0.9875</v>
      </c>
      <c r="Z144" s="0" t="n">
        <v>0.9875</v>
      </c>
      <c r="AA144" s="0" t="n">
        <v>0.9875</v>
      </c>
      <c r="AB144" s="0" t="n">
        <v>0.98</v>
      </c>
      <c r="AC144" s="0" t="n">
        <v>0.98</v>
      </c>
      <c r="AD144" s="0" t="n">
        <v>0.9875</v>
      </c>
      <c r="AE144" s="0" t="n">
        <v>0.9875</v>
      </c>
      <c r="AF144" s="0" t="n">
        <v>0.98</v>
      </c>
      <c r="AG144" s="0" t="n">
        <v>0.99</v>
      </c>
      <c r="AH144" s="0" t="n">
        <v>0.979142399999998</v>
      </c>
      <c r="AI144" s="0" t="n">
        <v>0.979142399999998</v>
      </c>
      <c r="AJ144" s="0" t="n">
        <v>0.98</v>
      </c>
      <c r="AK144" s="0" t="n">
        <v>1</v>
      </c>
      <c r="AL144" s="0" t="n">
        <v>0.985</v>
      </c>
      <c r="AM144" s="0" t="n">
        <v>0</v>
      </c>
      <c r="BB144" s="0" t="n">
        <v>0.64</v>
      </c>
      <c r="BC144" s="0" t="n">
        <f aca="false">BC143</f>
        <v>1</v>
      </c>
      <c r="BE144" s="0" t="n">
        <v>1.10347760000001</v>
      </c>
      <c r="BF144" s="0" t="n">
        <v>1.1168</v>
      </c>
      <c r="BG144" s="0" t="n">
        <v>1.0827</v>
      </c>
      <c r="BH144" s="0" t="n">
        <v>1.0187</v>
      </c>
      <c r="BI144" s="0" t="n">
        <v>1</v>
      </c>
      <c r="BJ144" s="0" t="n">
        <v>2.34420000000001</v>
      </c>
      <c r="BK144" s="0" t="n">
        <v>2.29695633333333</v>
      </c>
      <c r="BL144" s="0" t="n">
        <v>1.11584999999999</v>
      </c>
      <c r="BM144" s="0" t="n">
        <v>1.2885</v>
      </c>
      <c r="BN144" s="0" t="n">
        <v>2.001</v>
      </c>
      <c r="BO144" s="0" t="n">
        <v>1.53400499999999</v>
      </c>
      <c r="BP144" s="0" t="n">
        <v>1.53400499999999</v>
      </c>
      <c r="BQ144" s="0" t="n">
        <v>1.273905</v>
      </c>
      <c r="BR144" s="0" t="n">
        <v>1.085805</v>
      </c>
      <c r="BS144" s="0" t="n">
        <v>1.44140499999999</v>
      </c>
      <c r="BT144" s="309"/>
      <c r="BU144" s="0" t="n">
        <v>1.10016</v>
      </c>
      <c r="BV144" s="309"/>
      <c r="BW144" s="309"/>
      <c r="BX144" s="309"/>
      <c r="BY144" s="309"/>
      <c r="BZ144" s="309"/>
      <c r="CA144" s="309"/>
      <c r="CB144" s="309"/>
      <c r="CC144" s="0" t="n">
        <v>0.975</v>
      </c>
      <c r="CD144" s="0" t="n">
        <v>0.91</v>
      </c>
      <c r="CG144" s="0" t="n">
        <v>0.99895</v>
      </c>
      <c r="CH144" s="0" t="n">
        <v>0.43</v>
      </c>
      <c r="CI144" s="0" t="n">
        <v>0.52</v>
      </c>
      <c r="CJ144" s="0" t="n">
        <v>0.925</v>
      </c>
      <c r="CK144" s="0" t="n">
        <v>0.785</v>
      </c>
      <c r="CL144" s="0" t="n">
        <v>0.725</v>
      </c>
      <c r="CM144" s="0" t="n">
        <v>0.89</v>
      </c>
      <c r="CN144" s="0" t="n">
        <v>0.9225</v>
      </c>
      <c r="CO144" s="0" t="n">
        <v>0.915</v>
      </c>
      <c r="CP144" s="0" t="n">
        <v>0.9275</v>
      </c>
      <c r="CQ144" s="0" t="n">
        <v>0.915</v>
      </c>
      <c r="CR144" s="0" t="n">
        <v>0.89</v>
      </c>
      <c r="DA144" s="309" t="n">
        <v>0.000285</v>
      </c>
      <c r="DB144" s="309" t="n">
        <v>0.0002</v>
      </c>
      <c r="DC144" s="309" t="n">
        <v>0</v>
      </c>
      <c r="DD144" s="309" t="n">
        <v>0.0001</v>
      </c>
      <c r="DE144" s="309" t="n">
        <v>0</v>
      </c>
      <c r="DF144" s="309" t="n">
        <v>0.0036</v>
      </c>
      <c r="DG144" s="309" t="n">
        <v>0.00047</v>
      </c>
      <c r="DH144" s="309" t="n">
        <v>0.0007</v>
      </c>
      <c r="DI144" s="309" t="n">
        <v>0</v>
      </c>
      <c r="DJ144" s="309" t="n">
        <v>0</v>
      </c>
      <c r="DK144" s="309" t="n">
        <v>0.0005</v>
      </c>
      <c r="DL144" s="309" t="n">
        <v>0.0005</v>
      </c>
      <c r="DM144" s="309" t="n">
        <v>0.0003</v>
      </c>
      <c r="DN144" s="309" t="n">
        <v>0.000275</v>
      </c>
      <c r="DO144" s="309" t="n">
        <v>0.000400000000000006</v>
      </c>
      <c r="DQ144" s="309" t="n">
        <v>6.5E-005</v>
      </c>
    </row>
    <row r="145" customFormat="false" ht="12.75" hidden="false" customHeight="false" outlineLevel="0" collapsed="false">
      <c r="A145" s="306" t="n">
        <v>40787</v>
      </c>
      <c r="B145" s="0" t="n">
        <v>0.988</v>
      </c>
      <c r="C145" s="0" t="n">
        <v>0.988</v>
      </c>
      <c r="D145" s="0" t="n">
        <v>0</v>
      </c>
      <c r="E145" s="0" t="n">
        <v>0</v>
      </c>
      <c r="F145" s="0" t="n">
        <v>0.977</v>
      </c>
      <c r="G145" s="0" t="n">
        <v>0.9875</v>
      </c>
      <c r="H145" s="0" t="n">
        <v>0.9875</v>
      </c>
      <c r="I145" s="0" t="n">
        <v>0.9875</v>
      </c>
      <c r="J145" s="0" t="n">
        <v>0.8310825</v>
      </c>
      <c r="K145" s="0" t="n">
        <v>0.985</v>
      </c>
      <c r="L145" s="0" t="n">
        <v>0.9875</v>
      </c>
      <c r="M145" s="0" t="n">
        <v>0.9875</v>
      </c>
      <c r="N145" s="0" t="n">
        <v>0.98</v>
      </c>
      <c r="O145" s="0" t="n">
        <v>0.9875</v>
      </c>
      <c r="P145" s="0" t="n">
        <v>0.98</v>
      </c>
      <c r="Q145" s="0" t="n">
        <v>0.9875</v>
      </c>
      <c r="R145" s="0" t="n">
        <v>0.9875</v>
      </c>
      <c r="S145" s="0" t="n">
        <v>0.9875</v>
      </c>
      <c r="T145" s="0" t="n">
        <v>0.98</v>
      </c>
      <c r="U145" s="0" t="n">
        <v>0.98</v>
      </c>
      <c r="V145" s="0" t="n">
        <v>0.98</v>
      </c>
      <c r="W145" s="0" t="n">
        <v>0.98</v>
      </c>
      <c r="X145" s="0" t="n">
        <v>0.9875</v>
      </c>
      <c r="Y145" s="0" t="n">
        <v>0.9875</v>
      </c>
      <c r="Z145" s="0" t="n">
        <v>0.9875</v>
      </c>
      <c r="AA145" s="0" t="n">
        <v>0.9875</v>
      </c>
      <c r="AB145" s="0" t="n">
        <v>0.98</v>
      </c>
      <c r="AC145" s="0" t="n">
        <v>0.98</v>
      </c>
      <c r="AD145" s="0" t="n">
        <v>0.9875</v>
      </c>
      <c r="AE145" s="0" t="n">
        <v>0.9875</v>
      </c>
      <c r="AF145" s="0" t="n">
        <v>0.98</v>
      </c>
      <c r="AG145" s="0" t="n">
        <v>0.99</v>
      </c>
      <c r="AH145" s="0" t="n">
        <v>0.979200249999998</v>
      </c>
      <c r="AI145" s="0" t="n">
        <v>0.979200249999998</v>
      </c>
      <c r="AJ145" s="0" t="n">
        <v>0.98</v>
      </c>
      <c r="AK145" s="0" t="n">
        <v>1</v>
      </c>
      <c r="AL145" s="0" t="n">
        <v>0.985</v>
      </c>
      <c r="AM145" s="0" t="n">
        <v>0</v>
      </c>
      <c r="BB145" s="0" t="n">
        <v>0.64</v>
      </c>
      <c r="BC145" s="0" t="n">
        <f aca="false">BC144</f>
        <v>1</v>
      </c>
      <c r="BE145" s="0" t="n">
        <v>1.10376260000001</v>
      </c>
      <c r="BF145" s="0" t="n">
        <v>1.117</v>
      </c>
      <c r="BG145" s="0" t="n">
        <v>1.0827</v>
      </c>
      <c r="BH145" s="0" t="n">
        <v>1.0188</v>
      </c>
      <c r="BI145" s="0" t="n">
        <v>1</v>
      </c>
      <c r="BJ145" s="0" t="n">
        <v>2.34780000000001</v>
      </c>
      <c r="BK145" s="0" t="n">
        <v>2.29742633333333</v>
      </c>
      <c r="BL145" s="0" t="n">
        <v>1.11654999999999</v>
      </c>
      <c r="BM145" s="0" t="n">
        <v>1.2885</v>
      </c>
      <c r="BN145" s="0" t="n">
        <v>2.001</v>
      </c>
      <c r="BO145" s="0" t="n">
        <v>1.53450499999999</v>
      </c>
      <c r="BP145" s="0" t="n">
        <v>1.53450499999999</v>
      </c>
      <c r="BQ145" s="0" t="n">
        <v>1.274205</v>
      </c>
      <c r="BR145" s="0" t="n">
        <v>1.08608</v>
      </c>
      <c r="BS145" s="0" t="n">
        <v>1.44180499999999</v>
      </c>
      <c r="BT145" s="309"/>
      <c r="BU145" s="0" t="n">
        <v>1.100225</v>
      </c>
      <c r="BV145" s="309"/>
      <c r="BW145" s="309"/>
      <c r="BX145" s="309"/>
      <c r="BY145" s="309"/>
      <c r="BZ145" s="309"/>
      <c r="CA145" s="309"/>
      <c r="CB145" s="309"/>
      <c r="CC145" s="0" t="n">
        <v>0.975</v>
      </c>
      <c r="CD145" s="0" t="n">
        <v>0.91</v>
      </c>
      <c r="CG145" s="0" t="n">
        <v>0.99895</v>
      </c>
      <c r="CH145" s="0" t="n">
        <v>0.46</v>
      </c>
      <c r="CI145" s="0" t="n">
        <v>0.55</v>
      </c>
      <c r="CJ145" s="0" t="n">
        <v>0.925</v>
      </c>
      <c r="CK145" s="0" t="n">
        <v>0.645</v>
      </c>
      <c r="CL145" s="0" t="n">
        <v>0.575</v>
      </c>
      <c r="CM145" s="0" t="n">
        <v>0.945</v>
      </c>
      <c r="CN145" s="0" t="n">
        <v>0.9775</v>
      </c>
      <c r="CO145" s="0" t="n">
        <v>0.945</v>
      </c>
      <c r="CP145" s="0" t="n">
        <v>0.92</v>
      </c>
      <c r="CQ145" s="0" t="n">
        <v>0.915</v>
      </c>
      <c r="CR145" s="0" t="n">
        <v>0.89</v>
      </c>
      <c r="DA145" s="309" t="n">
        <v>0.000285</v>
      </c>
      <c r="DB145" s="309" t="n">
        <v>0.0002</v>
      </c>
      <c r="DC145" s="309" t="n">
        <v>0</v>
      </c>
      <c r="DD145" s="309" t="n">
        <v>0.0001</v>
      </c>
      <c r="DE145" s="309" t="n">
        <v>0</v>
      </c>
      <c r="DF145" s="309" t="n">
        <v>0.0036</v>
      </c>
      <c r="DG145" s="309" t="n">
        <v>0.00047</v>
      </c>
      <c r="DH145" s="309" t="n">
        <v>0.0007</v>
      </c>
      <c r="DI145" s="309" t="n">
        <v>0</v>
      </c>
      <c r="DJ145" s="309" t="n">
        <v>0</v>
      </c>
      <c r="DK145" s="309" t="n">
        <v>0.0005</v>
      </c>
      <c r="DL145" s="309" t="n">
        <v>0.0005</v>
      </c>
      <c r="DM145" s="309" t="n">
        <v>0.0003</v>
      </c>
      <c r="DN145" s="309" t="n">
        <v>0.000275</v>
      </c>
      <c r="DO145" s="309" t="n">
        <v>0.000400000000000006</v>
      </c>
      <c r="DQ145" s="309" t="n">
        <v>6.5E-005</v>
      </c>
    </row>
    <row r="146" customFormat="false" ht="12.75" hidden="false" customHeight="false" outlineLevel="0" collapsed="false">
      <c r="A146" s="306" t="n">
        <v>40817</v>
      </c>
      <c r="B146" s="0" t="n">
        <v>0.988</v>
      </c>
      <c r="C146" s="0" t="n">
        <v>0.988</v>
      </c>
      <c r="D146" s="0" t="n">
        <v>0</v>
      </c>
      <c r="E146" s="0" t="n">
        <v>0</v>
      </c>
      <c r="F146" s="0" t="n">
        <v>0.977</v>
      </c>
      <c r="G146" s="0" t="n">
        <v>0.9875</v>
      </c>
      <c r="H146" s="0" t="n">
        <v>0.9875</v>
      </c>
      <c r="I146" s="0" t="n">
        <v>0.9875</v>
      </c>
      <c r="J146" s="0" t="n">
        <v>0.8181975</v>
      </c>
      <c r="K146" s="0" t="n">
        <v>0.985</v>
      </c>
      <c r="L146" s="0" t="n">
        <v>0.9875</v>
      </c>
      <c r="M146" s="0" t="n">
        <v>0.9875</v>
      </c>
      <c r="N146" s="0" t="n">
        <v>0.98</v>
      </c>
      <c r="O146" s="0" t="n">
        <v>0.980435387500003</v>
      </c>
      <c r="P146" s="0" t="n">
        <v>0.98</v>
      </c>
      <c r="Q146" s="0" t="n">
        <v>0.9875</v>
      </c>
      <c r="R146" s="0" t="n">
        <v>0.9875</v>
      </c>
      <c r="S146" s="0" t="n">
        <v>0.9875</v>
      </c>
      <c r="T146" s="0" t="n">
        <v>0.98</v>
      </c>
      <c r="U146" s="0" t="n">
        <v>0.98</v>
      </c>
      <c r="V146" s="0" t="n">
        <v>0.98</v>
      </c>
      <c r="W146" s="0" t="n">
        <v>0.98</v>
      </c>
      <c r="X146" s="0" t="n">
        <v>0.980435387500003</v>
      </c>
      <c r="Y146" s="0" t="n">
        <v>0.980435387500003</v>
      </c>
      <c r="Z146" s="0" t="n">
        <v>0.980435387500003</v>
      </c>
      <c r="AA146" s="0" t="n">
        <v>0.980435387500003</v>
      </c>
      <c r="AB146" s="0" t="n">
        <v>0.98</v>
      </c>
      <c r="AC146" s="0" t="n">
        <v>0.98</v>
      </c>
      <c r="AD146" s="0" t="n">
        <v>0.980435387500003</v>
      </c>
      <c r="AE146" s="0" t="n">
        <v>0.980435387500003</v>
      </c>
      <c r="AF146" s="0" t="n">
        <v>0.98</v>
      </c>
      <c r="AG146" s="0" t="n">
        <v>0.99</v>
      </c>
      <c r="AH146" s="0" t="n">
        <v>0.979258099999998</v>
      </c>
      <c r="AI146" s="0" t="n">
        <v>0.979258099999998</v>
      </c>
      <c r="AJ146" s="0" t="n">
        <v>0.98</v>
      </c>
      <c r="AK146" s="0" t="n">
        <v>1</v>
      </c>
      <c r="AL146" s="0" t="n">
        <v>0.985</v>
      </c>
      <c r="AM146" s="0" t="n">
        <v>0</v>
      </c>
      <c r="BB146" s="0" t="n">
        <v>0.64</v>
      </c>
      <c r="BC146" s="0" t="n">
        <f aca="false">BC145</f>
        <v>1</v>
      </c>
      <c r="BE146" s="0" t="n">
        <v>1.10404760000001</v>
      </c>
      <c r="BF146" s="0" t="n">
        <v>1.1172</v>
      </c>
      <c r="BG146" s="0" t="n">
        <v>1.0827</v>
      </c>
      <c r="BH146" s="0" t="n">
        <v>1.0189</v>
      </c>
      <c r="BI146" s="0" t="n">
        <v>1</v>
      </c>
      <c r="BJ146" s="0" t="n">
        <v>2.35140000000001</v>
      </c>
      <c r="BK146" s="0" t="n">
        <v>2.29789633333333</v>
      </c>
      <c r="BL146" s="0" t="n">
        <v>1.11724999999999</v>
      </c>
      <c r="BM146" s="0" t="n">
        <v>1.2885</v>
      </c>
      <c r="BN146" s="0" t="n">
        <v>2.001</v>
      </c>
      <c r="BO146" s="0" t="n">
        <v>1.53500499999999</v>
      </c>
      <c r="BP146" s="0" t="n">
        <v>1.53500499999999</v>
      </c>
      <c r="BQ146" s="0" t="n">
        <v>1.274505</v>
      </c>
      <c r="BR146" s="0" t="n">
        <v>1.086355</v>
      </c>
      <c r="BS146" s="0" t="n">
        <v>1.44220499999999</v>
      </c>
      <c r="BT146" s="309"/>
      <c r="BU146" s="0" t="n">
        <v>1.10029</v>
      </c>
      <c r="BV146" s="309"/>
      <c r="BW146" s="309"/>
      <c r="BX146" s="309"/>
      <c r="BY146" s="309"/>
      <c r="BZ146" s="309"/>
      <c r="CA146" s="309"/>
      <c r="CB146" s="309"/>
      <c r="CC146" s="0" t="n">
        <v>0.955</v>
      </c>
      <c r="CD146" s="0" t="n">
        <v>0.9</v>
      </c>
      <c r="CG146" s="0" t="n">
        <v>0.99895</v>
      </c>
      <c r="CH146" s="0" t="n">
        <v>0.46</v>
      </c>
      <c r="CI146" s="0" t="n">
        <v>0.45</v>
      </c>
      <c r="CJ146" s="0" t="n">
        <v>0.925</v>
      </c>
      <c r="CK146" s="0" t="n">
        <v>0.635</v>
      </c>
      <c r="CL146" s="0" t="n">
        <v>0.505</v>
      </c>
      <c r="CM146" s="0" t="n">
        <v>0.805</v>
      </c>
      <c r="CN146" s="0" t="n">
        <v>0.8375</v>
      </c>
      <c r="CO146" s="0" t="n">
        <v>0.875</v>
      </c>
      <c r="CP146" s="0" t="n">
        <v>0.9025</v>
      </c>
      <c r="CQ146" s="0" t="n">
        <v>0.82</v>
      </c>
      <c r="CR146" s="0" t="n">
        <v>0.89</v>
      </c>
      <c r="DA146" s="309" t="n">
        <v>0.000285</v>
      </c>
      <c r="DB146" s="309" t="n">
        <v>0.0002</v>
      </c>
      <c r="DC146" s="309" t="n">
        <v>0</v>
      </c>
      <c r="DD146" s="309" t="n">
        <v>0.0001</v>
      </c>
      <c r="DE146" s="309" t="n">
        <v>0</v>
      </c>
      <c r="DF146" s="309" t="n">
        <v>0.0036</v>
      </c>
      <c r="DG146" s="309" t="n">
        <v>0.00047</v>
      </c>
      <c r="DH146" s="309" t="n">
        <v>0.0007</v>
      </c>
      <c r="DI146" s="309" t="n">
        <v>0</v>
      </c>
      <c r="DJ146" s="309" t="n">
        <v>0</v>
      </c>
      <c r="DK146" s="309" t="n">
        <v>0.0005</v>
      </c>
      <c r="DL146" s="309" t="n">
        <v>0.0005</v>
      </c>
      <c r="DM146" s="309" t="n">
        <v>0.0003</v>
      </c>
      <c r="DN146" s="309" t="n">
        <v>0.000275</v>
      </c>
      <c r="DO146" s="309" t="n">
        <v>0.000400000000000006</v>
      </c>
      <c r="DQ146" s="309" t="n">
        <v>6.5E-005</v>
      </c>
    </row>
    <row r="147" customFormat="false" ht="12.75" hidden="false" customHeight="false" outlineLevel="0" collapsed="false">
      <c r="A147" s="306" t="n">
        <v>40848</v>
      </c>
      <c r="B147" s="0" t="n">
        <v>0.988</v>
      </c>
      <c r="C147" s="0" t="n">
        <v>0.988</v>
      </c>
      <c r="D147" s="0" t="n">
        <v>0</v>
      </c>
      <c r="E147" s="0" t="n">
        <v>0</v>
      </c>
      <c r="F147" s="0" t="n">
        <v>0.977</v>
      </c>
      <c r="G147" s="0" t="n">
        <v>0.9875</v>
      </c>
      <c r="H147" s="0" t="n">
        <v>0.9875</v>
      </c>
      <c r="I147" s="0" t="n">
        <v>0.9875</v>
      </c>
      <c r="J147" s="0" t="n">
        <v>0.7666575</v>
      </c>
      <c r="K147" s="0" t="n">
        <v>0.970485</v>
      </c>
      <c r="L147" s="0" t="n">
        <v>0.9875</v>
      </c>
      <c r="M147" s="0" t="n">
        <v>0.9875</v>
      </c>
      <c r="N147" s="0" t="n">
        <v>0.98</v>
      </c>
      <c r="O147" s="0" t="n">
        <v>0.980683575000003</v>
      </c>
      <c r="P147" s="0" t="n">
        <v>0.98</v>
      </c>
      <c r="Q147" s="0" t="n">
        <v>0.9875</v>
      </c>
      <c r="R147" s="0" t="n">
        <v>0.9875</v>
      </c>
      <c r="S147" s="0" t="n">
        <v>0.9875</v>
      </c>
      <c r="T147" s="0" t="n">
        <v>0.98</v>
      </c>
      <c r="U147" s="0" t="n">
        <v>0.98</v>
      </c>
      <c r="V147" s="0" t="n">
        <v>0.98</v>
      </c>
      <c r="W147" s="0" t="n">
        <v>0.98</v>
      </c>
      <c r="X147" s="0" t="n">
        <v>0.980683575000003</v>
      </c>
      <c r="Y147" s="0" t="n">
        <v>0.980683575000003</v>
      </c>
      <c r="Z147" s="0" t="n">
        <v>0.980683575000003</v>
      </c>
      <c r="AA147" s="0" t="n">
        <v>0.980683575000003</v>
      </c>
      <c r="AB147" s="0" t="n">
        <v>0.98</v>
      </c>
      <c r="AC147" s="0" t="n">
        <v>0.98</v>
      </c>
      <c r="AD147" s="0" t="n">
        <v>0.980683575000003</v>
      </c>
      <c r="AE147" s="0" t="n">
        <v>0.980683575000003</v>
      </c>
      <c r="AF147" s="0" t="n">
        <v>0.98</v>
      </c>
      <c r="AG147" s="0" t="n">
        <v>0.99</v>
      </c>
      <c r="AH147" s="0" t="n">
        <v>0.979315949999998</v>
      </c>
      <c r="AI147" s="0" t="n">
        <v>0.979315949999998</v>
      </c>
      <c r="AJ147" s="0" t="n">
        <v>0.98</v>
      </c>
      <c r="AK147" s="0" t="n">
        <v>1</v>
      </c>
      <c r="AL147" s="0" t="n">
        <v>0.970485</v>
      </c>
      <c r="AM147" s="0" t="n">
        <v>0</v>
      </c>
      <c r="BB147" s="0" t="n">
        <v>0.64</v>
      </c>
      <c r="BC147" s="0" t="n">
        <f aca="false">BC146</f>
        <v>1</v>
      </c>
      <c r="BE147" s="0" t="n">
        <v>1.10433260000001</v>
      </c>
      <c r="BF147" s="0" t="n">
        <v>1.1174</v>
      </c>
      <c r="BG147" s="0" t="n">
        <v>1.0827</v>
      </c>
      <c r="BH147" s="0" t="n">
        <v>1.019</v>
      </c>
      <c r="BI147" s="0" t="n">
        <v>1</v>
      </c>
      <c r="BJ147" s="0" t="n">
        <v>2.35500000000001</v>
      </c>
      <c r="BK147" s="0" t="n">
        <v>2.29836633333333</v>
      </c>
      <c r="BL147" s="0" t="n">
        <v>1.11794999999999</v>
      </c>
      <c r="BM147" s="0" t="n">
        <v>1.2885</v>
      </c>
      <c r="BN147" s="0" t="n">
        <v>2.001</v>
      </c>
      <c r="BO147" s="0" t="n">
        <v>1.53550499999999</v>
      </c>
      <c r="BP147" s="0" t="n">
        <v>1.53550499999999</v>
      </c>
      <c r="BQ147" s="0" t="n">
        <v>1.274805</v>
      </c>
      <c r="BR147" s="0" t="n">
        <v>1.08663</v>
      </c>
      <c r="BS147" s="0" t="n">
        <v>1.44260499999999</v>
      </c>
      <c r="BT147" s="309"/>
      <c r="BU147" s="0" t="n">
        <v>1.100355</v>
      </c>
      <c r="BV147" s="309"/>
      <c r="BW147" s="309"/>
      <c r="BX147" s="309"/>
      <c r="BY147" s="309"/>
      <c r="BZ147" s="309"/>
      <c r="CA147" s="309"/>
      <c r="CB147" s="309"/>
      <c r="CC147" s="0" t="n">
        <v>0.955</v>
      </c>
      <c r="CD147" s="0" t="n">
        <v>0.9</v>
      </c>
      <c r="CG147" s="0" t="n">
        <v>0.999</v>
      </c>
      <c r="CH147" s="0" t="n">
        <v>0.48</v>
      </c>
      <c r="CI147" s="0" t="n">
        <v>0.46</v>
      </c>
      <c r="CJ147" s="0" t="n">
        <v>0.905</v>
      </c>
      <c r="CK147" s="0" t="n">
        <v>0.595</v>
      </c>
      <c r="CL147" s="0" t="n">
        <v>0.485</v>
      </c>
      <c r="CM147" s="0" t="n">
        <v>0.795</v>
      </c>
      <c r="CN147" s="0" t="n">
        <v>0.8275</v>
      </c>
      <c r="CO147" s="0" t="n">
        <v>0.85</v>
      </c>
      <c r="CP147" s="0" t="n">
        <v>0.9025</v>
      </c>
      <c r="CQ147" s="0" t="n">
        <v>0.82</v>
      </c>
      <c r="CR147" s="0" t="n">
        <v>0.89</v>
      </c>
      <c r="DA147" s="309" t="n">
        <v>0.000285</v>
      </c>
      <c r="DB147" s="309" t="n">
        <v>0.0002</v>
      </c>
      <c r="DC147" s="309" t="n">
        <v>0</v>
      </c>
      <c r="DD147" s="309" t="n">
        <v>0.0001</v>
      </c>
      <c r="DE147" s="309" t="n">
        <v>0</v>
      </c>
      <c r="DF147" s="309" t="n">
        <v>0.0036</v>
      </c>
      <c r="DG147" s="309" t="n">
        <v>0.00047</v>
      </c>
      <c r="DH147" s="309" t="n">
        <v>0.0007</v>
      </c>
      <c r="DI147" s="309" t="n">
        <v>0</v>
      </c>
      <c r="DJ147" s="309" t="n">
        <v>0</v>
      </c>
      <c r="DK147" s="309" t="n">
        <v>0.0005</v>
      </c>
      <c r="DL147" s="309" t="n">
        <v>0.0005</v>
      </c>
      <c r="DM147" s="309" t="n">
        <v>0.0003</v>
      </c>
      <c r="DN147" s="309" t="n">
        <v>0.000275</v>
      </c>
      <c r="DO147" s="309" t="n">
        <v>0.000400000000000006</v>
      </c>
      <c r="DQ147" s="309" t="n">
        <v>6.5E-005</v>
      </c>
    </row>
    <row r="148" customFormat="false" ht="12.75" hidden="false" customHeight="false" outlineLevel="0" collapsed="false">
      <c r="A148" s="306" t="n">
        <v>40878</v>
      </c>
      <c r="B148" s="0" t="n">
        <v>0.988</v>
      </c>
      <c r="C148" s="0" t="n">
        <v>0.988</v>
      </c>
      <c r="D148" s="0" t="n">
        <v>0</v>
      </c>
      <c r="E148" s="0" t="n">
        <v>0</v>
      </c>
      <c r="F148" s="0" t="n">
        <v>0.977</v>
      </c>
      <c r="G148" s="0" t="n">
        <v>0.9875</v>
      </c>
      <c r="H148" s="0" t="n">
        <v>0.9875</v>
      </c>
      <c r="I148" s="0" t="n">
        <v>0.978818749999992</v>
      </c>
      <c r="J148" s="0" t="n">
        <v>0.7731</v>
      </c>
      <c r="K148" s="0" t="n">
        <v>0.970485</v>
      </c>
      <c r="L148" s="0" t="n">
        <v>0.906242949999996</v>
      </c>
      <c r="M148" s="0" t="n">
        <v>0.956163112499995</v>
      </c>
      <c r="N148" s="0" t="n">
        <v>0.879822449999997</v>
      </c>
      <c r="O148" s="0" t="n">
        <v>0.970062712500003</v>
      </c>
      <c r="P148" s="0" t="n">
        <v>0.879822449999997</v>
      </c>
      <c r="Q148" s="0" t="n">
        <v>0.906242949999996</v>
      </c>
      <c r="R148" s="0" t="n">
        <v>0.906242949999996</v>
      </c>
      <c r="S148" s="0" t="n">
        <v>0.906242949999996</v>
      </c>
      <c r="T148" s="0" t="n">
        <v>0.879822449999997</v>
      </c>
      <c r="U148" s="0" t="n">
        <v>0.879822449999997</v>
      </c>
      <c r="V148" s="0" t="n">
        <v>0.879822449999997</v>
      </c>
      <c r="W148" s="0" t="n">
        <v>0.879822449999997</v>
      </c>
      <c r="X148" s="0" t="n">
        <v>0.970062712500003</v>
      </c>
      <c r="Y148" s="0" t="n">
        <v>0.970062712500003</v>
      </c>
      <c r="Z148" s="0" t="n">
        <v>0.970062712500003</v>
      </c>
      <c r="AA148" s="0" t="n">
        <v>0.970062712500003</v>
      </c>
      <c r="AB148" s="0" t="n">
        <v>0.879822449999997</v>
      </c>
      <c r="AC148" s="0" t="n">
        <v>0.879822449999997</v>
      </c>
      <c r="AD148" s="0" t="n">
        <v>0.970062712500003</v>
      </c>
      <c r="AE148" s="0" t="n">
        <v>0.970062712500003</v>
      </c>
      <c r="AF148" s="0" t="n">
        <v>0.879822449999997</v>
      </c>
      <c r="AG148" s="0" t="n">
        <v>0.98</v>
      </c>
      <c r="AH148" s="0" t="n">
        <v>0.979373799999998</v>
      </c>
      <c r="AI148" s="0" t="n">
        <v>0.979373799999998</v>
      </c>
      <c r="AJ148" s="0" t="n">
        <v>0.879822449999997</v>
      </c>
      <c r="AK148" s="0" t="n">
        <v>1</v>
      </c>
      <c r="AL148" s="0" t="n">
        <v>0.970485</v>
      </c>
      <c r="AM148" s="0" t="n">
        <v>0</v>
      </c>
      <c r="BB148" s="0" t="n">
        <v>0.64</v>
      </c>
      <c r="BC148" s="0" t="n">
        <f aca="false">BC147</f>
        <v>1</v>
      </c>
      <c r="BE148" s="0" t="n">
        <v>1.10461760000001</v>
      </c>
      <c r="BF148" s="0" t="n">
        <v>1.1176</v>
      </c>
      <c r="BG148" s="0" t="n">
        <v>1.0827</v>
      </c>
      <c r="BH148" s="0" t="n">
        <v>1.0191</v>
      </c>
      <c r="BI148" s="0" t="n">
        <v>1</v>
      </c>
      <c r="BJ148" s="0" t="n">
        <v>2.35860000000001</v>
      </c>
      <c r="BK148" s="0" t="n">
        <v>2.29883633333333</v>
      </c>
      <c r="BL148" s="0" t="n">
        <v>1.11864999999999</v>
      </c>
      <c r="BM148" s="0" t="n">
        <v>1.2885</v>
      </c>
      <c r="BN148" s="0" t="n">
        <v>2.001</v>
      </c>
      <c r="BO148" s="0" t="n">
        <v>1.53600499999999</v>
      </c>
      <c r="BP148" s="0" t="n">
        <v>1.53600499999999</v>
      </c>
      <c r="BQ148" s="0" t="n">
        <v>1.275105</v>
      </c>
      <c r="BR148" s="0" t="n">
        <v>1.086905</v>
      </c>
      <c r="BS148" s="0" t="n">
        <v>1.44300499999999</v>
      </c>
      <c r="BT148" s="309"/>
      <c r="BU148" s="0" t="n">
        <v>1.10042</v>
      </c>
      <c r="BV148" s="309"/>
      <c r="BW148" s="309"/>
      <c r="BX148" s="309"/>
      <c r="BY148" s="309"/>
      <c r="BZ148" s="309"/>
      <c r="CA148" s="309"/>
      <c r="CB148" s="309"/>
      <c r="CC148" s="0" t="n">
        <v>0.935</v>
      </c>
      <c r="CD148" s="0" t="n">
        <v>0.89</v>
      </c>
      <c r="CG148" s="0" t="n">
        <v>0.999</v>
      </c>
      <c r="CH148" s="0" t="n">
        <v>0.51</v>
      </c>
      <c r="CI148" s="0" t="n">
        <v>0.48</v>
      </c>
      <c r="CJ148" s="0" t="n">
        <v>0.875</v>
      </c>
      <c r="CK148" s="0" t="n">
        <v>0.6</v>
      </c>
      <c r="CL148" s="0" t="n">
        <v>0.485</v>
      </c>
      <c r="CM148" s="0" t="n">
        <v>0.59</v>
      </c>
      <c r="CN148" s="0" t="n">
        <v>0.6225</v>
      </c>
      <c r="CO148" s="0" t="n">
        <v>0.69</v>
      </c>
      <c r="CP148" s="0" t="n">
        <v>0.8925</v>
      </c>
      <c r="CQ148" s="0" t="n">
        <v>0.715</v>
      </c>
      <c r="CR148" s="0" t="n">
        <v>0.89</v>
      </c>
      <c r="DA148" s="309" t="n">
        <v>0.000285</v>
      </c>
      <c r="DB148" s="309" t="n">
        <v>0.0002</v>
      </c>
      <c r="DC148" s="309" t="n">
        <v>0</v>
      </c>
      <c r="DD148" s="309" t="n">
        <v>0.0001</v>
      </c>
      <c r="DE148" s="309" t="n">
        <v>0</v>
      </c>
      <c r="DF148" s="309" t="n">
        <v>0.0036</v>
      </c>
      <c r="DG148" s="309" t="n">
        <v>0.00047</v>
      </c>
      <c r="DH148" s="309" t="n">
        <v>0.0007</v>
      </c>
      <c r="DI148" s="309" t="n">
        <v>0</v>
      </c>
      <c r="DJ148" s="309" t="n">
        <v>0</v>
      </c>
      <c r="DK148" s="309" t="n">
        <v>0.0005</v>
      </c>
      <c r="DL148" s="309" t="n">
        <v>0.0005</v>
      </c>
      <c r="DM148" s="309" t="n">
        <v>0.0003</v>
      </c>
      <c r="DN148" s="309" t="n">
        <v>0.000275</v>
      </c>
      <c r="DO148" s="309" t="n">
        <v>0.000400000000000006</v>
      </c>
      <c r="DQ148" s="309" t="n">
        <v>6.5E-005</v>
      </c>
    </row>
    <row r="149" customFormat="false" ht="12.75" hidden="false" customHeight="false" outlineLevel="0" collapsed="false">
      <c r="A149" s="306" t="n">
        <v>40909</v>
      </c>
      <c r="B149" s="0" t="n">
        <v>0.988</v>
      </c>
      <c r="C149" s="0" t="n">
        <v>0</v>
      </c>
      <c r="D149" s="0" t="n">
        <v>0</v>
      </c>
      <c r="E149" s="0" t="n">
        <v>0</v>
      </c>
      <c r="F149" s="0" t="n">
        <v>0.977</v>
      </c>
      <c r="G149" s="0" t="n">
        <v>0.9875</v>
      </c>
      <c r="H149" s="0" t="n">
        <v>0.9875</v>
      </c>
      <c r="I149" s="0" t="n">
        <v>0.901076749999992</v>
      </c>
      <c r="J149" s="0" t="n">
        <v>0.785985</v>
      </c>
      <c r="K149" s="0" t="n">
        <v>0.985</v>
      </c>
      <c r="L149" s="0" t="n">
        <v>0.929585524999995</v>
      </c>
      <c r="M149" s="0" t="n">
        <v>0.979521937499995</v>
      </c>
      <c r="N149" s="0" t="n">
        <v>0.880029449999997</v>
      </c>
      <c r="O149" s="0" t="n">
        <v>0.956718400000003</v>
      </c>
      <c r="P149" s="0" t="n">
        <v>0.880029449999997</v>
      </c>
      <c r="Q149" s="0" t="n">
        <v>0.929585524999995</v>
      </c>
      <c r="R149" s="0" t="n">
        <v>0.929585524999995</v>
      </c>
      <c r="S149" s="0" t="n">
        <v>0.929585524999995</v>
      </c>
      <c r="T149" s="0" t="n">
        <v>0.880029449999997</v>
      </c>
      <c r="U149" s="0" t="n">
        <v>0.880029449999997</v>
      </c>
      <c r="V149" s="0" t="n">
        <v>0.880029449999997</v>
      </c>
      <c r="W149" s="0" t="n">
        <v>0.880029449999997</v>
      </c>
      <c r="X149" s="0" t="n">
        <v>0.956718400000003</v>
      </c>
      <c r="Y149" s="0" t="n">
        <v>0.956718400000003</v>
      </c>
      <c r="Z149" s="0" t="n">
        <v>0.956718400000003</v>
      </c>
      <c r="AA149" s="0" t="n">
        <v>0.956718400000003</v>
      </c>
      <c r="AB149" s="0" t="n">
        <v>0.880029449999997</v>
      </c>
      <c r="AC149" s="0" t="n">
        <v>0.880029449999997</v>
      </c>
      <c r="AD149" s="0" t="n">
        <v>0.956718400000003</v>
      </c>
      <c r="AE149" s="0" t="n">
        <v>0.956718400000003</v>
      </c>
      <c r="AF149" s="0" t="n">
        <v>0.880029449999997</v>
      </c>
      <c r="AG149" s="0" t="n">
        <v>0.98</v>
      </c>
      <c r="AH149" s="0" t="n">
        <v>0.979431649999998</v>
      </c>
      <c r="AI149" s="0" t="n">
        <v>0.979431649999998</v>
      </c>
      <c r="AJ149" s="0" t="n">
        <v>0.880029449999997</v>
      </c>
      <c r="AK149" s="0" t="n">
        <v>1</v>
      </c>
      <c r="AL149" s="0" t="n">
        <v>0.985</v>
      </c>
      <c r="AM149" s="0" t="n">
        <v>0</v>
      </c>
      <c r="BB149" s="0" t="n">
        <v>0.64</v>
      </c>
      <c r="BC149" s="0" t="n">
        <f aca="false">BC148</f>
        <v>1</v>
      </c>
      <c r="BE149" s="0" t="n">
        <v>1.10490260000001</v>
      </c>
      <c r="BF149" s="0" t="n">
        <v>1.1178</v>
      </c>
      <c r="BG149" s="0" t="n">
        <v>1.0827</v>
      </c>
      <c r="BH149" s="0" t="n">
        <v>1.0192</v>
      </c>
      <c r="BI149" s="0" t="n">
        <v>1</v>
      </c>
      <c r="BJ149" s="0" t="n">
        <v>2.36220000000001</v>
      </c>
      <c r="BK149" s="0" t="n">
        <v>2.29930633333333</v>
      </c>
      <c r="BL149" s="0" t="n">
        <v>1.11934999999999</v>
      </c>
      <c r="BM149" s="0" t="n">
        <v>1.2885</v>
      </c>
      <c r="BN149" s="0" t="n">
        <v>2.001</v>
      </c>
      <c r="BO149" s="0" t="n">
        <v>1.53650499999999</v>
      </c>
      <c r="BP149" s="0" t="n">
        <v>1.53650499999999</v>
      </c>
      <c r="BQ149" s="0" t="n">
        <v>1.275405</v>
      </c>
      <c r="BR149" s="0" t="n">
        <v>1.08718</v>
      </c>
      <c r="BS149" s="0" t="n">
        <v>1.44340499999999</v>
      </c>
      <c r="BT149" s="309"/>
      <c r="BU149" s="0" t="n">
        <v>1.100485</v>
      </c>
      <c r="BV149" s="309"/>
      <c r="BW149" s="309"/>
      <c r="BX149" s="309"/>
      <c r="BY149" s="309"/>
      <c r="BZ149" s="309"/>
      <c r="CA149" s="309"/>
      <c r="CB149" s="309"/>
      <c r="CC149" s="0" t="n">
        <v>0.895</v>
      </c>
      <c r="CG149" s="0" t="n">
        <v>0.999</v>
      </c>
      <c r="CH149" s="0" t="n">
        <v>0.58</v>
      </c>
      <c r="CI149" s="0" t="n">
        <v>0.45</v>
      </c>
      <c r="CJ149" s="0" t="n">
        <v>0.805</v>
      </c>
      <c r="CK149" s="0" t="n">
        <v>0.61</v>
      </c>
      <c r="CL149" s="0" t="n">
        <v>0.505</v>
      </c>
      <c r="CM149" s="0" t="n">
        <v>0.605</v>
      </c>
      <c r="CN149" s="0" t="n">
        <v>0.6375</v>
      </c>
      <c r="CO149" s="0" t="n">
        <v>0.69</v>
      </c>
      <c r="CP149" s="0" t="n">
        <v>0.88</v>
      </c>
      <c r="CQ149" s="0" t="n">
        <v>0.64</v>
      </c>
      <c r="CR149" s="0" t="n">
        <v>0.89</v>
      </c>
      <c r="DA149" s="309" t="n">
        <v>0.000285</v>
      </c>
      <c r="DB149" s="309" t="n">
        <v>0.0002</v>
      </c>
      <c r="DC149" s="309" t="n">
        <v>0</v>
      </c>
      <c r="DD149" s="309" t="n">
        <v>0.0001</v>
      </c>
      <c r="DE149" s="309" t="n">
        <v>0</v>
      </c>
      <c r="DF149" s="309" t="n">
        <v>0.0036</v>
      </c>
      <c r="DG149" s="309" t="n">
        <v>0.00047</v>
      </c>
      <c r="DH149" s="309" t="n">
        <v>0.0007</v>
      </c>
      <c r="DI149" s="309" t="n">
        <v>0</v>
      </c>
      <c r="DJ149" s="309" t="n">
        <v>0</v>
      </c>
      <c r="DK149" s="309" t="n">
        <v>0.0005</v>
      </c>
      <c r="DL149" s="309" t="n">
        <v>0.0005</v>
      </c>
      <c r="DM149" s="309" t="n">
        <v>0.0003</v>
      </c>
      <c r="DN149" s="309" t="n">
        <v>0.000275</v>
      </c>
      <c r="DO149" s="309" t="n">
        <v>0.000400000000000006</v>
      </c>
      <c r="DQ149" s="309" t="n">
        <v>6.5E-005</v>
      </c>
    </row>
    <row r="150" customFormat="false" ht="12.75" hidden="false" customHeight="false" outlineLevel="0" collapsed="false">
      <c r="A150" s="306" t="n">
        <v>40940</v>
      </c>
      <c r="B150" s="0" t="n">
        <v>0.95598727400001</v>
      </c>
      <c r="C150" s="0" t="n">
        <v>0</v>
      </c>
      <c r="D150" s="0" t="n">
        <v>0</v>
      </c>
      <c r="E150" s="0" t="n">
        <v>0</v>
      </c>
      <c r="F150" s="0" t="n">
        <v>0.977</v>
      </c>
      <c r="G150" s="0" t="n">
        <v>0.9875</v>
      </c>
      <c r="H150" s="0" t="n">
        <v>0.9875</v>
      </c>
      <c r="I150" s="0" t="n">
        <v>0.946442249999992</v>
      </c>
      <c r="J150" s="0" t="n">
        <v>0.9212775</v>
      </c>
      <c r="K150" s="0" t="n">
        <v>0.985</v>
      </c>
      <c r="L150" s="0" t="n">
        <v>0.975998174999995</v>
      </c>
      <c r="M150" s="0" t="n">
        <v>0.9875</v>
      </c>
      <c r="N150" s="0" t="n">
        <v>0.905750549999997</v>
      </c>
      <c r="O150" s="0" t="n">
        <v>0.954241762500003</v>
      </c>
      <c r="P150" s="0" t="n">
        <v>0.905750549999997</v>
      </c>
      <c r="Q150" s="0" t="n">
        <v>0.975998174999995</v>
      </c>
      <c r="R150" s="0" t="n">
        <v>0.975998174999995</v>
      </c>
      <c r="S150" s="0" t="n">
        <v>0.975998174999995</v>
      </c>
      <c r="T150" s="0" t="n">
        <v>0.905750549999997</v>
      </c>
      <c r="U150" s="0" t="n">
        <v>0.905750549999997</v>
      </c>
      <c r="V150" s="0" t="n">
        <v>0.905750549999997</v>
      </c>
      <c r="W150" s="0" t="n">
        <v>0.905750549999997</v>
      </c>
      <c r="X150" s="0" t="n">
        <v>0.954241762500003</v>
      </c>
      <c r="Y150" s="0" t="n">
        <v>0.954241762500003</v>
      </c>
      <c r="Z150" s="0" t="n">
        <v>0.954241762500003</v>
      </c>
      <c r="AA150" s="0" t="n">
        <v>0.954241762500003</v>
      </c>
      <c r="AB150" s="0" t="n">
        <v>0.905750549999997</v>
      </c>
      <c r="AC150" s="0" t="n">
        <v>0.905750549999997</v>
      </c>
      <c r="AD150" s="0" t="n">
        <v>0.954241762500003</v>
      </c>
      <c r="AE150" s="0" t="n">
        <v>0.954241762500003</v>
      </c>
      <c r="AF150" s="0" t="n">
        <v>0.905750549999997</v>
      </c>
      <c r="AG150" s="0" t="n">
        <v>0.98</v>
      </c>
      <c r="AH150" s="0" t="n">
        <v>0.979489499999998</v>
      </c>
      <c r="AI150" s="0" t="n">
        <v>0.979489499999998</v>
      </c>
      <c r="AJ150" s="0" t="n">
        <v>0.905750549999997</v>
      </c>
      <c r="AK150" s="0" t="n">
        <v>1</v>
      </c>
      <c r="AL150" s="0" t="n">
        <v>0.985</v>
      </c>
      <c r="AM150" s="0" t="n">
        <v>0</v>
      </c>
      <c r="BB150" s="0" t="n">
        <v>0.64</v>
      </c>
      <c r="BC150" s="0" t="n">
        <f aca="false">BC149</f>
        <v>1</v>
      </c>
      <c r="BE150" s="0" t="n">
        <v>1.10518760000001</v>
      </c>
      <c r="BF150" s="0" t="n">
        <v>1.118</v>
      </c>
      <c r="BG150" s="0" t="n">
        <v>1.0827</v>
      </c>
      <c r="BH150" s="0" t="n">
        <v>1.0193</v>
      </c>
      <c r="BI150" s="0" t="n">
        <v>1</v>
      </c>
      <c r="BJ150" s="0" t="n">
        <v>2.36580000000001</v>
      </c>
      <c r="BK150" s="0" t="n">
        <v>2.29977633333333</v>
      </c>
      <c r="BL150" s="0" t="n">
        <v>1.12004999999999</v>
      </c>
      <c r="BM150" s="0" t="n">
        <v>1.2885</v>
      </c>
      <c r="BN150" s="0" t="n">
        <v>2.001</v>
      </c>
      <c r="BO150" s="0" t="n">
        <v>1.53700499999999</v>
      </c>
      <c r="BP150" s="0" t="n">
        <v>1.53700499999999</v>
      </c>
      <c r="BQ150" s="0" t="n">
        <v>1.275705</v>
      </c>
      <c r="BR150" s="0" t="n">
        <v>1.087455</v>
      </c>
      <c r="BS150" s="0" t="n">
        <v>1.44380499999999</v>
      </c>
      <c r="BT150" s="309"/>
      <c r="BU150" s="0" t="n">
        <v>1.10055</v>
      </c>
      <c r="BV150" s="309"/>
      <c r="BW150" s="309"/>
      <c r="BX150" s="309"/>
      <c r="BY150" s="309"/>
      <c r="BZ150" s="309"/>
      <c r="CA150" s="309"/>
      <c r="CB150" s="309"/>
      <c r="CC150" s="0" t="n">
        <v>0.865</v>
      </c>
      <c r="CG150" s="0" t="n">
        <v>0.99895</v>
      </c>
      <c r="CH150" s="0" t="n">
        <v>0.58</v>
      </c>
      <c r="CI150" s="0" t="n">
        <v>0.45</v>
      </c>
      <c r="CJ150" s="0" t="n">
        <v>0.845</v>
      </c>
      <c r="CK150" s="0" t="n">
        <v>0.715</v>
      </c>
      <c r="CL150" s="0" t="n">
        <v>0.505</v>
      </c>
      <c r="CM150" s="0" t="n">
        <v>0.635</v>
      </c>
      <c r="CN150" s="0" t="n">
        <v>0.6675</v>
      </c>
      <c r="CO150" s="0" t="n">
        <v>0.71</v>
      </c>
      <c r="CP150" s="0" t="n">
        <v>0.8775</v>
      </c>
      <c r="CQ150" s="0" t="n">
        <v>0.67</v>
      </c>
      <c r="CR150" s="0" t="n">
        <v>0.89</v>
      </c>
      <c r="DA150" s="309" t="n">
        <v>0.000285</v>
      </c>
      <c r="DB150" s="309" t="n">
        <v>0.0002</v>
      </c>
      <c r="DC150" s="309" t="n">
        <v>0</v>
      </c>
      <c r="DD150" s="309" t="n">
        <v>0.0001</v>
      </c>
      <c r="DE150" s="309" t="n">
        <v>0</v>
      </c>
      <c r="DF150" s="309" t="n">
        <v>0.0036</v>
      </c>
      <c r="DG150" s="309" t="n">
        <v>0.00047</v>
      </c>
      <c r="DH150" s="309" t="n">
        <v>0.0007</v>
      </c>
      <c r="DI150" s="309" t="n">
        <v>0</v>
      </c>
      <c r="DJ150" s="309" t="n">
        <v>0</v>
      </c>
      <c r="DK150" s="309" t="n">
        <v>0.0005</v>
      </c>
      <c r="DL150" s="309" t="n">
        <v>0.0005</v>
      </c>
      <c r="DM150" s="309" t="n">
        <v>0.0003</v>
      </c>
      <c r="DN150" s="309" t="n">
        <v>0.000275</v>
      </c>
      <c r="DO150" s="309" t="n">
        <v>0.000400000000000006</v>
      </c>
      <c r="DQ150" s="309" t="n">
        <v>6.5E-005</v>
      </c>
    </row>
    <row r="151" customFormat="false" ht="12.75" hidden="false" customHeight="false" outlineLevel="0" collapsed="false">
      <c r="A151" s="306" t="n">
        <v>40969</v>
      </c>
      <c r="B151" s="0" t="n">
        <v>0.95623379900001</v>
      </c>
      <c r="C151" s="0" t="n">
        <v>0</v>
      </c>
      <c r="D151" s="0" t="n">
        <v>0</v>
      </c>
      <c r="E151" s="0" t="n">
        <v>0</v>
      </c>
      <c r="F151" s="0" t="n">
        <v>0.977</v>
      </c>
      <c r="G151" s="0" t="n">
        <v>0.9875</v>
      </c>
      <c r="H151" s="0" t="n">
        <v>0.9875</v>
      </c>
      <c r="I151" s="0" t="n">
        <v>0.980656249999992</v>
      </c>
      <c r="J151" s="0" t="n">
        <v>0.985</v>
      </c>
      <c r="K151" s="0" t="n">
        <v>0.985</v>
      </c>
      <c r="L151" s="0" t="n">
        <v>0.9875</v>
      </c>
      <c r="M151" s="0" t="n">
        <v>0.9875</v>
      </c>
      <c r="N151" s="0" t="n">
        <v>0.98</v>
      </c>
      <c r="O151" s="0" t="n">
        <v>0.978957000000003</v>
      </c>
      <c r="P151" s="0" t="n">
        <v>0.98</v>
      </c>
      <c r="Q151" s="0" t="n">
        <v>0.9875</v>
      </c>
      <c r="R151" s="0" t="n">
        <v>0.9875</v>
      </c>
      <c r="S151" s="0" t="n">
        <v>0.9875</v>
      </c>
      <c r="T151" s="0" t="n">
        <v>0.98</v>
      </c>
      <c r="U151" s="0" t="n">
        <v>0.98</v>
      </c>
      <c r="V151" s="0" t="n">
        <v>0.98</v>
      </c>
      <c r="W151" s="0" t="n">
        <v>0.98</v>
      </c>
      <c r="X151" s="0" t="n">
        <v>0.978957000000003</v>
      </c>
      <c r="Y151" s="0" t="n">
        <v>0.978957000000003</v>
      </c>
      <c r="Z151" s="0" t="n">
        <v>0.978957000000003</v>
      </c>
      <c r="AA151" s="0" t="n">
        <v>0.978957000000003</v>
      </c>
      <c r="AB151" s="0" t="n">
        <v>0.98</v>
      </c>
      <c r="AC151" s="0" t="n">
        <v>0.98</v>
      </c>
      <c r="AD151" s="0" t="n">
        <v>0.978957000000003</v>
      </c>
      <c r="AE151" s="0" t="n">
        <v>0.978957000000003</v>
      </c>
      <c r="AF151" s="0" t="n">
        <v>0.98</v>
      </c>
      <c r="AG151" s="0" t="n">
        <v>0.99</v>
      </c>
      <c r="AH151" s="0" t="n">
        <v>0.979547349999998</v>
      </c>
      <c r="AI151" s="0" t="n">
        <v>0.979547349999998</v>
      </c>
      <c r="AJ151" s="0" t="n">
        <v>0.98</v>
      </c>
      <c r="AK151" s="0" t="n">
        <v>1</v>
      </c>
      <c r="AL151" s="0" t="n">
        <v>0.985</v>
      </c>
      <c r="AM151" s="0" t="n">
        <v>0</v>
      </c>
      <c r="BB151" s="0" t="n">
        <v>0.64</v>
      </c>
      <c r="BC151" s="0" t="n">
        <f aca="false">BC150</f>
        <v>1</v>
      </c>
      <c r="BE151" s="0" t="n">
        <v>1.10547260000001</v>
      </c>
      <c r="BF151" s="0" t="n">
        <v>1.1182</v>
      </c>
      <c r="BG151" s="0" t="n">
        <v>1.0827</v>
      </c>
      <c r="BH151" s="0" t="n">
        <v>1.0194</v>
      </c>
      <c r="BI151" s="0" t="n">
        <v>1</v>
      </c>
      <c r="BJ151" s="0" t="n">
        <v>2.36940000000001</v>
      </c>
      <c r="BK151" s="0" t="n">
        <v>2.30024633333333</v>
      </c>
      <c r="BL151" s="0" t="n">
        <v>1.12074999999999</v>
      </c>
      <c r="BM151" s="0" t="n">
        <v>1.2885</v>
      </c>
      <c r="BN151" s="0" t="n">
        <v>2.001</v>
      </c>
      <c r="BO151" s="0" t="n">
        <v>1.53750499999999</v>
      </c>
      <c r="BP151" s="0" t="n">
        <v>1.53750499999999</v>
      </c>
      <c r="BQ151" s="0" t="n">
        <v>1.276005</v>
      </c>
      <c r="BR151" s="0" t="n">
        <v>1.08773</v>
      </c>
      <c r="BS151" s="0" t="n">
        <v>1.44420499999999</v>
      </c>
      <c r="BT151" s="309"/>
      <c r="BU151" s="0" t="n">
        <v>1.100615</v>
      </c>
      <c r="BV151" s="309"/>
      <c r="BW151" s="309"/>
      <c r="BX151" s="309"/>
      <c r="BY151" s="309"/>
      <c r="BZ151" s="309"/>
      <c r="CA151" s="309"/>
      <c r="CB151" s="309"/>
      <c r="CC151" s="0" t="n">
        <v>0.865</v>
      </c>
      <c r="CG151" s="0" t="n">
        <v>0.99895</v>
      </c>
      <c r="CH151" s="0" t="n">
        <v>0.54</v>
      </c>
      <c r="CI151" s="0" t="n">
        <v>0.45</v>
      </c>
      <c r="CJ151" s="0" t="n">
        <v>0.875</v>
      </c>
      <c r="CK151" s="0" t="n">
        <v>0.885</v>
      </c>
      <c r="CL151" s="0" t="n">
        <v>0.515</v>
      </c>
      <c r="CM151" s="0" t="n">
        <v>0.785</v>
      </c>
      <c r="CN151" s="0" t="n">
        <v>0.8175</v>
      </c>
      <c r="CO151" s="0" t="n">
        <v>0.8</v>
      </c>
      <c r="CP151" s="0" t="n">
        <v>0.9</v>
      </c>
      <c r="CQ151" s="0" t="n">
        <v>0.83</v>
      </c>
      <c r="CR151" s="0" t="n">
        <v>0.89</v>
      </c>
      <c r="DA151" s="309" t="n">
        <v>0.000285</v>
      </c>
      <c r="DB151" s="309" t="n">
        <v>0.0002</v>
      </c>
      <c r="DC151" s="309" t="n">
        <v>0</v>
      </c>
      <c r="DD151" s="309" t="n">
        <v>0.0001</v>
      </c>
      <c r="DE151" s="309" t="n">
        <v>0</v>
      </c>
      <c r="DF151" s="309" t="n">
        <v>0.0036</v>
      </c>
      <c r="DG151" s="309" t="n">
        <v>0.00047</v>
      </c>
      <c r="DH151" s="309" t="n">
        <v>0.0007</v>
      </c>
      <c r="DI151" s="309" t="n">
        <v>0</v>
      </c>
      <c r="DJ151" s="309" t="n">
        <v>0</v>
      </c>
      <c r="DK151" s="309" t="n">
        <v>0.0005</v>
      </c>
      <c r="DL151" s="309" t="n">
        <v>0.0005</v>
      </c>
      <c r="DM151" s="309" t="n">
        <v>0.0003</v>
      </c>
      <c r="DN151" s="309" t="n">
        <v>0.000275</v>
      </c>
      <c r="DO151" s="309" t="n">
        <v>0.000400000000000006</v>
      </c>
      <c r="DQ151" s="309" t="n">
        <v>6.5E-005</v>
      </c>
    </row>
    <row r="152" customFormat="false" ht="12.75" hidden="false" customHeight="false" outlineLevel="0" collapsed="false">
      <c r="A152" s="306" t="n">
        <v>41000</v>
      </c>
      <c r="B152" s="0" t="n">
        <v>0.988</v>
      </c>
      <c r="C152" s="0" t="n">
        <v>0</v>
      </c>
      <c r="D152" s="0" t="n">
        <v>0</v>
      </c>
      <c r="E152" s="0" t="n">
        <v>0</v>
      </c>
      <c r="F152" s="0" t="n">
        <v>0.977</v>
      </c>
      <c r="G152" s="0" t="n">
        <v>0.9875</v>
      </c>
      <c r="H152" s="0" t="n">
        <v>0.966300859999998</v>
      </c>
      <c r="I152" s="0" t="n">
        <v>0.9875</v>
      </c>
      <c r="J152" s="0" t="n">
        <v>0.985</v>
      </c>
      <c r="K152" s="0" t="n">
        <v>0.985</v>
      </c>
      <c r="L152" s="0" t="n">
        <v>0.9875</v>
      </c>
      <c r="M152" s="0" t="n">
        <v>0.9875</v>
      </c>
      <c r="N152" s="0" t="n">
        <v>0.98</v>
      </c>
      <c r="O152" s="0" t="n">
        <v>0.982468515000003</v>
      </c>
      <c r="P152" s="0" t="n">
        <v>0.98</v>
      </c>
      <c r="Q152" s="0" t="n">
        <v>0.9875</v>
      </c>
      <c r="R152" s="0" t="n">
        <v>0.9875</v>
      </c>
      <c r="S152" s="0" t="n">
        <v>0.9875</v>
      </c>
      <c r="T152" s="0" t="n">
        <v>0.98</v>
      </c>
      <c r="U152" s="0" t="n">
        <v>0.98</v>
      </c>
      <c r="V152" s="0" t="n">
        <v>0.98</v>
      </c>
      <c r="W152" s="0" t="n">
        <v>0.98</v>
      </c>
      <c r="X152" s="0" t="n">
        <v>0.982468515000003</v>
      </c>
      <c r="Y152" s="0" t="n">
        <v>0.982468515000003</v>
      </c>
      <c r="Z152" s="0" t="n">
        <v>0.982468515000003</v>
      </c>
      <c r="AA152" s="0" t="n">
        <v>0.982468515000003</v>
      </c>
      <c r="AB152" s="0" t="n">
        <v>0.98</v>
      </c>
      <c r="AC152" s="0" t="n">
        <v>0.98</v>
      </c>
      <c r="AD152" s="0" t="n">
        <v>0.982468515000003</v>
      </c>
      <c r="AE152" s="0" t="n">
        <v>0.982468515000003</v>
      </c>
      <c r="AF152" s="0" t="n">
        <v>0.98</v>
      </c>
      <c r="AG152" s="0" t="n">
        <v>0.99</v>
      </c>
      <c r="AH152" s="0" t="n">
        <v>0.979605199999998</v>
      </c>
      <c r="AI152" s="0" t="n">
        <v>0.979605199999998</v>
      </c>
      <c r="AJ152" s="0" t="n">
        <v>0.98</v>
      </c>
      <c r="AK152" s="0" t="n">
        <v>1</v>
      </c>
      <c r="AL152" s="0" t="n">
        <v>0.985</v>
      </c>
      <c r="AM152" s="0" t="n">
        <v>0</v>
      </c>
      <c r="BB152" s="0" t="n">
        <v>0.64</v>
      </c>
      <c r="BC152" s="0" t="n">
        <f aca="false">BC151</f>
        <v>1</v>
      </c>
      <c r="BE152" s="0" t="n">
        <v>1.10575760000001</v>
      </c>
      <c r="BF152" s="0" t="n">
        <v>1.1184</v>
      </c>
      <c r="BG152" s="0" t="n">
        <v>1.0827</v>
      </c>
      <c r="BH152" s="0" t="n">
        <v>1.0195</v>
      </c>
      <c r="BI152" s="0" t="n">
        <v>1</v>
      </c>
      <c r="BJ152" s="0" t="n">
        <v>2.37300000000001</v>
      </c>
      <c r="BK152" s="0" t="n">
        <v>2.30071633333333</v>
      </c>
      <c r="BL152" s="0" t="n">
        <v>1.12144999999999</v>
      </c>
      <c r="BM152" s="0" t="n">
        <v>1.2885</v>
      </c>
      <c r="BN152" s="0" t="n">
        <v>2.001</v>
      </c>
      <c r="BO152" s="0" t="n">
        <v>1.53800499999999</v>
      </c>
      <c r="BP152" s="0" t="n">
        <v>1.53800499999999</v>
      </c>
      <c r="BQ152" s="0" t="n">
        <v>1.276305</v>
      </c>
      <c r="BR152" s="0" t="n">
        <v>1.088005</v>
      </c>
      <c r="BS152" s="0" t="n">
        <v>1.44460499999999</v>
      </c>
      <c r="BT152" s="309"/>
      <c r="BU152" s="0" t="n">
        <v>1.10068</v>
      </c>
      <c r="BV152" s="309"/>
      <c r="BW152" s="309"/>
      <c r="BX152" s="309"/>
      <c r="BY152" s="309"/>
      <c r="BZ152" s="309"/>
      <c r="CA152" s="309"/>
      <c r="CB152" s="309"/>
      <c r="CC152" s="0" t="n">
        <v>0.895</v>
      </c>
      <c r="CG152" s="0" t="n">
        <v>0.99895</v>
      </c>
      <c r="CH152" s="0" t="n">
        <v>0.48</v>
      </c>
      <c r="CI152" s="0" t="n">
        <v>0.42</v>
      </c>
      <c r="CJ152" s="0" t="n">
        <v>0.935</v>
      </c>
      <c r="CK152" s="0" t="n">
        <v>0.875</v>
      </c>
      <c r="CL152" s="0" t="n">
        <v>0.575</v>
      </c>
      <c r="CM152" s="0" t="n">
        <v>0.895</v>
      </c>
      <c r="CN152" s="0" t="n">
        <v>0.9275</v>
      </c>
      <c r="CO152" s="0" t="n">
        <v>0.85</v>
      </c>
      <c r="CP152" s="0" t="n">
        <v>0.903</v>
      </c>
      <c r="CQ152" s="0" t="n">
        <v>0.92</v>
      </c>
      <c r="CR152" s="0" t="n">
        <v>0.89</v>
      </c>
      <c r="DA152" s="309" t="n">
        <v>0.000285</v>
      </c>
      <c r="DB152" s="309" t="n">
        <v>0.0002</v>
      </c>
      <c r="DC152" s="309" t="n">
        <v>0</v>
      </c>
      <c r="DD152" s="309" t="n">
        <v>0.0001</v>
      </c>
      <c r="DE152" s="309" t="n">
        <v>0</v>
      </c>
      <c r="DF152" s="309" t="n">
        <v>0.0036</v>
      </c>
      <c r="DG152" s="309" t="n">
        <v>0.00047</v>
      </c>
      <c r="DH152" s="309" t="n">
        <v>0.0007</v>
      </c>
      <c r="DI152" s="309" t="n">
        <v>0</v>
      </c>
      <c r="DJ152" s="309" t="n">
        <v>0</v>
      </c>
      <c r="DK152" s="309" t="n">
        <v>0.0005</v>
      </c>
      <c r="DL152" s="309" t="n">
        <v>0.0005</v>
      </c>
      <c r="DM152" s="309" t="n">
        <v>0.0003</v>
      </c>
      <c r="DN152" s="309" t="n">
        <v>0.000275</v>
      </c>
      <c r="DO152" s="309" t="n">
        <v>0.000400000000000006</v>
      </c>
      <c r="DQ152" s="309" t="n">
        <v>6.5E-005</v>
      </c>
    </row>
    <row r="153" customFormat="false" ht="12.75" hidden="false" customHeight="false" outlineLevel="0" collapsed="false">
      <c r="A153" s="306" t="n">
        <v>41030</v>
      </c>
      <c r="B153" s="0" t="n">
        <v>0.988</v>
      </c>
      <c r="C153" s="0" t="n">
        <v>0</v>
      </c>
      <c r="D153" s="0" t="n">
        <v>0</v>
      </c>
      <c r="E153" s="0" t="n">
        <v>0</v>
      </c>
      <c r="F153" s="0" t="n">
        <v>0.977</v>
      </c>
      <c r="G153" s="0" t="n">
        <v>0.808044000000002</v>
      </c>
      <c r="H153" s="0" t="n">
        <v>0.966498259999998</v>
      </c>
      <c r="I153" s="0" t="n">
        <v>0.9875</v>
      </c>
      <c r="J153" s="0" t="n">
        <v>0.985</v>
      </c>
      <c r="K153" s="0" t="n">
        <v>0.985</v>
      </c>
      <c r="L153" s="0" t="n">
        <v>0.9875</v>
      </c>
      <c r="M153" s="0" t="n">
        <v>0.9875</v>
      </c>
      <c r="N153" s="0" t="n">
        <v>0.98</v>
      </c>
      <c r="O153" s="0" t="n">
        <v>0.979452000000003</v>
      </c>
      <c r="P153" s="0" t="n">
        <v>0.98</v>
      </c>
      <c r="Q153" s="0" t="n">
        <v>0.9875</v>
      </c>
      <c r="R153" s="0" t="n">
        <v>0.9875</v>
      </c>
      <c r="S153" s="0" t="n">
        <v>0.9875</v>
      </c>
      <c r="T153" s="0" t="n">
        <v>0.98</v>
      </c>
      <c r="U153" s="0" t="n">
        <v>0.98</v>
      </c>
      <c r="V153" s="0" t="n">
        <v>0.98</v>
      </c>
      <c r="W153" s="0" t="n">
        <v>0.98</v>
      </c>
      <c r="X153" s="0" t="n">
        <v>0.979452000000003</v>
      </c>
      <c r="Y153" s="0" t="n">
        <v>0.979452000000003</v>
      </c>
      <c r="Z153" s="0" t="n">
        <v>0.979452000000003</v>
      </c>
      <c r="AA153" s="0" t="n">
        <v>0.979452000000003</v>
      </c>
      <c r="AB153" s="0" t="n">
        <v>0.98</v>
      </c>
      <c r="AC153" s="0" t="n">
        <v>0.98</v>
      </c>
      <c r="AD153" s="0" t="n">
        <v>0.979452000000003</v>
      </c>
      <c r="AE153" s="0" t="n">
        <v>0.979452000000003</v>
      </c>
      <c r="AF153" s="0" t="n">
        <v>0.98</v>
      </c>
      <c r="AG153" s="0" t="n">
        <v>0.99</v>
      </c>
      <c r="AH153" s="0" t="n">
        <v>0.979663049999998</v>
      </c>
      <c r="AI153" s="0" t="n">
        <v>0.979663049999998</v>
      </c>
      <c r="AJ153" s="0" t="n">
        <v>0.98</v>
      </c>
      <c r="AK153" s="0" t="n">
        <v>1</v>
      </c>
      <c r="AL153" s="0" t="n">
        <v>0.985</v>
      </c>
      <c r="AM153" s="0" t="n">
        <v>0</v>
      </c>
      <c r="BB153" s="0" t="n">
        <v>0.64</v>
      </c>
      <c r="BC153" s="0" t="n">
        <f aca="false">BC152</f>
        <v>1</v>
      </c>
      <c r="BE153" s="0" t="n">
        <v>1.10604260000001</v>
      </c>
      <c r="BF153" s="0" t="n">
        <v>1.1186</v>
      </c>
      <c r="BG153" s="0" t="n">
        <v>1.0827</v>
      </c>
      <c r="BH153" s="0" t="n">
        <v>1.0196</v>
      </c>
      <c r="BI153" s="0" t="n">
        <v>1</v>
      </c>
      <c r="BJ153" s="0" t="n">
        <v>2.37660000000001</v>
      </c>
      <c r="BK153" s="0" t="n">
        <v>2.30118633333333</v>
      </c>
      <c r="BL153" s="0" t="n">
        <v>1.12214999999999</v>
      </c>
      <c r="BM153" s="0" t="n">
        <v>1.2885</v>
      </c>
      <c r="BN153" s="0" t="n">
        <v>2.001</v>
      </c>
      <c r="BO153" s="0" t="n">
        <v>1.53850499999999</v>
      </c>
      <c r="BP153" s="0" t="n">
        <v>1.53850499999999</v>
      </c>
      <c r="BQ153" s="0" t="n">
        <v>1.276605</v>
      </c>
      <c r="BR153" s="0" t="n">
        <v>1.08828</v>
      </c>
      <c r="BS153" s="0" t="n">
        <v>1.44500499999999</v>
      </c>
      <c r="BT153" s="309"/>
      <c r="BU153" s="0" t="n">
        <v>1.100745</v>
      </c>
      <c r="BV153" s="309"/>
      <c r="BW153" s="309"/>
      <c r="BX153" s="309"/>
      <c r="BY153" s="309"/>
      <c r="BZ153" s="309"/>
      <c r="CA153" s="309"/>
      <c r="CB153" s="309"/>
      <c r="CC153" s="0" t="n">
        <v>0.965</v>
      </c>
      <c r="CG153" s="0" t="n">
        <v>0.99895</v>
      </c>
      <c r="CH153" s="0" t="n">
        <v>0.34</v>
      </c>
      <c r="CI153" s="0" t="n">
        <v>0.42</v>
      </c>
      <c r="CJ153" s="0" t="n">
        <v>0.935</v>
      </c>
      <c r="CK153" s="0" t="n">
        <v>0.775</v>
      </c>
      <c r="CL153" s="0" t="n">
        <v>0.625</v>
      </c>
      <c r="CM153" s="0" t="n">
        <v>0.9175</v>
      </c>
      <c r="CN153" s="0" t="n">
        <v>0.95</v>
      </c>
      <c r="CO153" s="0" t="n">
        <v>0.88</v>
      </c>
      <c r="CP153" s="0" t="n">
        <v>0.9</v>
      </c>
      <c r="CQ153" s="0" t="n">
        <v>0.935</v>
      </c>
      <c r="CR153" s="0" t="n">
        <v>0.89</v>
      </c>
      <c r="DA153" s="309" t="n">
        <v>0.000285</v>
      </c>
      <c r="DB153" s="309" t="n">
        <v>0.0002</v>
      </c>
      <c r="DC153" s="309" t="n">
        <v>0</v>
      </c>
      <c r="DD153" s="309" t="n">
        <v>0.0001</v>
      </c>
      <c r="DE153" s="309" t="n">
        <v>0</v>
      </c>
      <c r="DF153" s="309" t="n">
        <v>0.0036</v>
      </c>
      <c r="DG153" s="309" t="n">
        <v>0.00047</v>
      </c>
      <c r="DH153" s="309" t="n">
        <v>0.0007</v>
      </c>
      <c r="DI153" s="309" t="n">
        <v>0</v>
      </c>
      <c r="DJ153" s="309" t="n">
        <v>0</v>
      </c>
      <c r="DK153" s="309" t="n">
        <v>0.0005</v>
      </c>
      <c r="DL153" s="309" t="n">
        <v>0.0005</v>
      </c>
      <c r="DM153" s="309" t="n">
        <v>0.0003</v>
      </c>
      <c r="DN153" s="309" t="n">
        <v>0.000275</v>
      </c>
      <c r="DO153" s="309" t="n">
        <v>0.000400000000000006</v>
      </c>
      <c r="DQ153" s="309" t="n">
        <v>6.5E-005</v>
      </c>
    </row>
    <row r="154" customFormat="false" ht="12.75" hidden="false" customHeight="false" outlineLevel="0" collapsed="false">
      <c r="A154" s="306" t="n">
        <v>41061</v>
      </c>
      <c r="B154" s="0" t="n">
        <v>0.988</v>
      </c>
      <c r="C154" s="0" t="n">
        <v>0</v>
      </c>
      <c r="D154" s="0" t="n">
        <v>0</v>
      </c>
      <c r="E154" s="0" t="n">
        <v>0</v>
      </c>
      <c r="F154" s="0" t="n">
        <v>0.977</v>
      </c>
      <c r="G154" s="0" t="n">
        <v>0.809268000000002</v>
      </c>
      <c r="H154" s="0" t="n">
        <v>0.9875</v>
      </c>
      <c r="I154" s="0" t="n">
        <v>0.9875</v>
      </c>
      <c r="J154" s="0" t="n">
        <v>0.8826225</v>
      </c>
      <c r="K154" s="0" t="n">
        <v>0.985</v>
      </c>
      <c r="L154" s="0" t="n">
        <v>0.9875</v>
      </c>
      <c r="M154" s="0" t="n">
        <v>0.9875</v>
      </c>
      <c r="N154" s="0" t="n">
        <v>0.98</v>
      </c>
      <c r="O154" s="0" t="n">
        <v>0.982420887500003</v>
      </c>
      <c r="P154" s="0" t="n">
        <v>0.98</v>
      </c>
      <c r="Q154" s="0" t="n">
        <v>0.9875</v>
      </c>
      <c r="R154" s="0" t="n">
        <v>0.9875</v>
      </c>
      <c r="S154" s="0" t="n">
        <v>0.9875</v>
      </c>
      <c r="T154" s="0" t="n">
        <v>0.98</v>
      </c>
      <c r="U154" s="0" t="n">
        <v>0.98</v>
      </c>
      <c r="V154" s="0" t="n">
        <v>0.98</v>
      </c>
      <c r="W154" s="0" t="n">
        <v>0.98</v>
      </c>
      <c r="X154" s="0" t="n">
        <v>0.982420887500003</v>
      </c>
      <c r="Y154" s="0" t="n">
        <v>0.982420887500003</v>
      </c>
      <c r="Z154" s="0" t="n">
        <v>0.982420887500003</v>
      </c>
      <c r="AA154" s="0" t="n">
        <v>0.982420887500003</v>
      </c>
      <c r="AB154" s="0" t="n">
        <v>0.98</v>
      </c>
      <c r="AC154" s="0" t="n">
        <v>0.98</v>
      </c>
      <c r="AD154" s="0" t="n">
        <v>0.982420887500003</v>
      </c>
      <c r="AE154" s="0" t="n">
        <v>0.982420887500003</v>
      </c>
      <c r="AF154" s="0" t="n">
        <v>0.98</v>
      </c>
      <c r="AG154" s="0" t="n">
        <v>0.99</v>
      </c>
      <c r="AH154" s="0" t="n">
        <v>0.979720899999998</v>
      </c>
      <c r="AI154" s="0" t="n">
        <v>0.979720899999998</v>
      </c>
      <c r="AJ154" s="0" t="n">
        <v>0.98</v>
      </c>
      <c r="AK154" s="0" t="n">
        <v>1</v>
      </c>
      <c r="AL154" s="0" t="n">
        <v>0.985</v>
      </c>
      <c r="AM154" s="0" t="n">
        <v>0</v>
      </c>
      <c r="BB154" s="0" t="n">
        <v>0.64</v>
      </c>
      <c r="BC154" s="0" t="n">
        <f aca="false">BC153</f>
        <v>1</v>
      </c>
      <c r="BE154" s="0" t="n">
        <v>1.10632760000001</v>
      </c>
      <c r="BF154" s="0" t="n">
        <v>1.1188</v>
      </c>
      <c r="BG154" s="0" t="n">
        <v>1.0827</v>
      </c>
      <c r="BH154" s="0" t="n">
        <v>1.0197</v>
      </c>
      <c r="BI154" s="0" t="n">
        <v>1</v>
      </c>
      <c r="BJ154" s="0" t="n">
        <v>2.38020000000001</v>
      </c>
      <c r="BK154" s="0" t="n">
        <v>2.30165633333333</v>
      </c>
      <c r="BL154" s="0" t="n">
        <v>1.12284999999999</v>
      </c>
      <c r="BM154" s="0" t="n">
        <v>1.2885</v>
      </c>
      <c r="BN154" s="0" t="n">
        <v>2.001</v>
      </c>
      <c r="BO154" s="0" t="n">
        <v>1.53900499999999</v>
      </c>
      <c r="BP154" s="0" t="n">
        <v>1.53900499999999</v>
      </c>
      <c r="BQ154" s="0" t="n">
        <v>1.276905</v>
      </c>
      <c r="BR154" s="0" t="n">
        <v>1.088555</v>
      </c>
      <c r="BS154" s="0" t="n">
        <v>1.44540499999999</v>
      </c>
      <c r="BT154" s="309"/>
      <c r="BU154" s="0" t="n">
        <v>1.10081</v>
      </c>
      <c r="BV154" s="309"/>
      <c r="BW154" s="309"/>
      <c r="BX154" s="309"/>
      <c r="BY154" s="309"/>
      <c r="BZ154" s="309"/>
      <c r="CA154" s="309"/>
      <c r="CB154" s="309"/>
      <c r="CC154" s="0" t="n">
        <v>0.965</v>
      </c>
      <c r="CG154" s="0" t="n">
        <v>0.99895</v>
      </c>
      <c r="CH154" s="0" t="n">
        <v>0.34</v>
      </c>
      <c r="CI154" s="0" t="n">
        <v>0.47</v>
      </c>
      <c r="CJ154" s="0" t="n">
        <v>0.935</v>
      </c>
      <c r="CK154" s="0" t="n">
        <v>0.685</v>
      </c>
      <c r="CL154" s="0" t="n">
        <v>0.725</v>
      </c>
      <c r="CM154" s="0" t="n">
        <v>0.8825</v>
      </c>
      <c r="CN154" s="0" t="n">
        <v>0.915</v>
      </c>
      <c r="CO154" s="0" t="n">
        <v>0.88</v>
      </c>
      <c r="CP154" s="0" t="n">
        <v>0.9025</v>
      </c>
      <c r="CQ154" s="0" t="n">
        <v>0.915</v>
      </c>
      <c r="CR154" s="0" t="n">
        <v>0.89</v>
      </c>
      <c r="DA154" s="309" t="n">
        <v>0.000285</v>
      </c>
      <c r="DB154" s="309" t="n">
        <v>0.0002</v>
      </c>
      <c r="DC154" s="309" t="n">
        <v>0</v>
      </c>
      <c r="DD154" s="309" t="n">
        <v>0.0001</v>
      </c>
      <c r="DE154" s="309" t="n">
        <v>0</v>
      </c>
      <c r="DF154" s="309" t="n">
        <v>0.0036</v>
      </c>
      <c r="DG154" s="309" t="n">
        <v>0.00047</v>
      </c>
      <c r="DH154" s="309" t="n">
        <v>0.0007</v>
      </c>
      <c r="DI154" s="309" t="n">
        <v>0</v>
      </c>
      <c r="DJ154" s="309" t="n">
        <v>0</v>
      </c>
      <c r="DK154" s="309" t="n">
        <v>0.0005</v>
      </c>
      <c r="DL154" s="309" t="n">
        <v>0.0005</v>
      </c>
      <c r="DM154" s="309" t="n">
        <v>0.0003</v>
      </c>
      <c r="DN154" s="309" t="n">
        <v>0.000275</v>
      </c>
      <c r="DO154" s="309" t="n">
        <v>0.000400000000000006</v>
      </c>
      <c r="DQ154" s="309" t="n">
        <v>6.5E-005</v>
      </c>
    </row>
    <row r="155" customFormat="false" ht="12.75" hidden="false" customHeight="false" outlineLevel="0" collapsed="false">
      <c r="A155" s="306" t="n">
        <v>41091</v>
      </c>
      <c r="B155" s="0" t="n">
        <v>0.988</v>
      </c>
      <c r="C155" s="0" t="n">
        <v>0</v>
      </c>
      <c r="D155" s="0" t="n">
        <v>0</v>
      </c>
      <c r="E155" s="0" t="n">
        <v>0</v>
      </c>
      <c r="F155" s="0" t="n">
        <v>0.977</v>
      </c>
      <c r="G155" s="0" t="n">
        <v>0.977358000000003</v>
      </c>
      <c r="H155" s="0" t="n">
        <v>0.9875</v>
      </c>
      <c r="I155" s="0" t="n">
        <v>0.9875</v>
      </c>
      <c r="J155" s="0" t="n">
        <v>0.9083925</v>
      </c>
      <c r="K155" s="0" t="n">
        <v>0.985</v>
      </c>
      <c r="L155" s="0" t="n">
        <v>0.9875</v>
      </c>
      <c r="M155" s="0" t="n">
        <v>0.9875</v>
      </c>
      <c r="N155" s="0" t="n">
        <v>0.98</v>
      </c>
      <c r="O155" s="0" t="n">
        <v>0.9875</v>
      </c>
      <c r="P155" s="0" t="n">
        <v>0.98</v>
      </c>
      <c r="Q155" s="0" t="n">
        <v>0.9875</v>
      </c>
      <c r="R155" s="0" t="n">
        <v>0.9875</v>
      </c>
      <c r="S155" s="0" t="n">
        <v>0.9875</v>
      </c>
      <c r="T155" s="0" t="n">
        <v>0.98</v>
      </c>
      <c r="U155" s="0" t="n">
        <v>0.98</v>
      </c>
      <c r="V155" s="0" t="n">
        <v>0.98</v>
      </c>
      <c r="W155" s="0" t="n">
        <v>0.98</v>
      </c>
      <c r="X155" s="0" t="n">
        <v>0.9875</v>
      </c>
      <c r="Y155" s="0" t="n">
        <v>0.9875</v>
      </c>
      <c r="Z155" s="0" t="n">
        <v>0.9875</v>
      </c>
      <c r="AA155" s="0" t="n">
        <v>0.9875</v>
      </c>
      <c r="AB155" s="0" t="n">
        <v>0.98</v>
      </c>
      <c r="AC155" s="0" t="n">
        <v>0.98</v>
      </c>
      <c r="AD155" s="0" t="n">
        <v>0.9875</v>
      </c>
      <c r="AE155" s="0" t="n">
        <v>0.9875</v>
      </c>
      <c r="AF155" s="0" t="n">
        <v>0.98</v>
      </c>
      <c r="AG155" s="0" t="n">
        <v>0.99</v>
      </c>
      <c r="AH155" s="0" t="n">
        <v>0.979778749999998</v>
      </c>
      <c r="AI155" s="0" t="n">
        <v>0.979778749999998</v>
      </c>
      <c r="AJ155" s="0" t="n">
        <v>0.98</v>
      </c>
      <c r="AK155" s="0" t="n">
        <v>1</v>
      </c>
      <c r="AL155" s="0" t="n">
        <v>0.985</v>
      </c>
      <c r="AM155" s="0" t="n">
        <v>0</v>
      </c>
      <c r="BB155" s="0" t="n">
        <v>0.64</v>
      </c>
      <c r="BC155" s="0" t="n">
        <f aca="false">BC154</f>
        <v>1</v>
      </c>
      <c r="BE155" s="0" t="n">
        <v>1.10661260000001</v>
      </c>
      <c r="BF155" s="0" t="n">
        <v>1.119</v>
      </c>
      <c r="BG155" s="0" t="n">
        <v>1.0827</v>
      </c>
      <c r="BH155" s="0" t="n">
        <v>1.0198</v>
      </c>
      <c r="BI155" s="0" t="n">
        <v>1</v>
      </c>
      <c r="BJ155" s="0" t="n">
        <v>2.38380000000001</v>
      </c>
      <c r="BK155" s="0" t="n">
        <v>2.30212633333333</v>
      </c>
      <c r="BL155" s="0" t="n">
        <v>1.12354999999999</v>
      </c>
      <c r="BM155" s="0" t="n">
        <v>1.2885</v>
      </c>
      <c r="BN155" s="0" t="n">
        <v>2.001</v>
      </c>
      <c r="BO155" s="0" t="n">
        <v>1.53950499999999</v>
      </c>
      <c r="BP155" s="0" t="n">
        <v>1.53950499999999</v>
      </c>
      <c r="BQ155" s="0" t="n">
        <v>1.277205</v>
      </c>
      <c r="BR155" s="0" t="n">
        <v>1.08883</v>
      </c>
      <c r="BS155" s="0" t="n">
        <v>1.44580499999999</v>
      </c>
      <c r="BT155" s="309"/>
      <c r="BU155" s="0" t="n">
        <v>1.100875</v>
      </c>
      <c r="BV155" s="309"/>
      <c r="BW155" s="309"/>
      <c r="BX155" s="309"/>
      <c r="BY155" s="309"/>
      <c r="BZ155" s="309"/>
      <c r="CA155" s="309"/>
      <c r="CB155" s="309"/>
      <c r="CC155" s="0" t="n">
        <v>0.975</v>
      </c>
      <c r="CG155" s="0" t="n">
        <v>0.99895</v>
      </c>
      <c r="CH155" s="0" t="n">
        <v>0.41</v>
      </c>
      <c r="CI155" s="0" t="n">
        <v>0.47</v>
      </c>
      <c r="CJ155" s="0" t="n">
        <v>0.935</v>
      </c>
      <c r="CK155" s="0" t="n">
        <v>0.705</v>
      </c>
      <c r="CL155" s="0" t="n">
        <v>0.725</v>
      </c>
      <c r="CM155" s="0" t="n">
        <v>0.8775</v>
      </c>
      <c r="CN155" s="0" t="n">
        <v>0.91</v>
      </c>
      <c r="CO155" s="0" t="n">
        <v>0.89</v>
      </c>
      <c r="CP155" s="0" t="n">
        <v>0.9075</v>
      </c>
      <c r="CQ155" s="0" t="n">
        <v>0.915</v>
      </c>
      <c r="CR155" s="0" t="n">
        <v>0.89</v>
      </c>
      <c r="DA155" s="309" t="n">
        <v>0.000285</v>
      </c>
      <c r="DB155" s="309" t="n">
        <v>0.0002</v>
      </c>
      <c r="DC155" s="309" t="n">
        <v>0</v>
      </c>
      <c r="DD155" s="309" t="n">
        <v>0.0001</v>
      </c>
      <c r="DE155" s="309" t="n">
        <v>0</v>
      </c>
      <c r="DF155" s="309" t="n">
        <v>0.0036</v>
      </c>
      <c r="DG155" s="309" t="n">
        <v>0.00047</v>
      </c>
      <c r="DH155" s="309" t="n">
        <v>0.0007</v>
      </c>
      <c r="DI155" s="309" t="n">
        <v>0</v>
      </c>
      <c r="DJ155" s="309" t="n">
        <v>0</v>
      </c>
      <c r="DK155" s="309" t="n">
        <v>0.0005</v>
      </c>
      <c r="DL155" s="309" t="n">
        <v>0.0005</v>
      </c>
      <c r="DM155" s="309" t="n">
        <v>0.0003</v>
      </c>
      <c r="DN155" s="309" t="n">
        <v>0.000275</v>
      </c>
      <c r="DO155" s="309" t="n">
        <v>0.000400000000000006</v>
      </c>
      <c r="DQ155" s="309" t="n">
        <v>6.5E-005</v>
      </c>
    </row>
    <row r="156" customFormat="false" ht="12.75" hidden="false" customHeight="false" outlineLevel="0" collapsed="false">
      <c r="A156" s="306" t="n">
        <v>41122</v>
      </c>
      <c r="B156" s="0" t="n">
        <v>0.988</v>
      </c>
      <c r="C156" s="0" t="n">
        <v>0</v>
      </c>
      <c r="D156" s="0" t="n">
        <v>0</v>
      </c>
      <c r="E156" s="0" t="n">
        <v>0</v>
      </c>
      <c r="F156" s="0" t="n">
        <v>0.977</v>
      </c>
      <c r="G156" s="0" t="n">
        <v>0.9875</v>
      </c>
      <c r="H156" s="0" t="n">
        <v>0.9875</v>
      </c>
      <c r="I156" s="0" t="n">
        <v>0.9875</v>
      </c>
      <c r="J156" s="0" t="n">
        <v>0.985</v>
      </c>
      <c r="K156" s="0" t="n">
        <v>0.985</v>
      </c>
      <c r="L156" s="0" t="n">
        <v>0.9875</v>
      </c>
      <c r="M156" s="0" t="n">
        <v>0.9875</v>
      </c>
      <c r="N156" s="0" t="n">
        <v>0.98</v>
      </c>
      <c r="O156" s="0" t="n">
        <v>0.9875</v>
      </c>
      <c r="P156" s="0" t="n">
        <v>0.98</v>
      </c>
      <c r="Q156" s="0" t="n">
        <v>0.9875</v>
      </c>
      <c r="R156" s="0" t="n">
        <v>0.9875</v>
      </c>
      <c r="S156" s="0" t="n">
        <v>0.9875</v>
      </c>
      <c r="T156" s="0" t="n">
        <v>0.98</v>
      </c>
      <c r="U156" s="0" t="n">
        <v>0.98</v>
      </c>
      <c r="V156" s="0" t="n">
        <v>0.98</v>
      </c>
      <c r="W156" s="0" t="n">
        <v>0.98</v>
      </c>
      <c r="X156" s="0" t="n">
        <v>0.9875</v>
      </c>
      <c r="Y156" s="0" t="n">
        <v>0.9875</v>
      </c>
      <c r="Z156" s="0" t="n">
        <v>0.9875</v>
      </c>
      <c r="AA156" s="0" t="n">
        <v>0.9875</v>
      </c>
      <c r="AB156" s="0" t="n">
        <v>0.98</v>
      </c>
      <c r="AC156" s="0" t="n">
        <v>0.98</v>
      </c>
      <c r="AD156" s="0" t="n">
        <v>0.9875</v>
      </c>
      <c r="AE156" s="0" t="n">
        <v>0.9875</v>
      </c>
      <c r="AF156" s="0" t="n">
        <v>0.98</v>
      </c>
      <c r="AG156" s="0" t="n">
        <v>0.99</v>
      </c>
      <c r="AH156" s="0" t="n">
        <v>0.979836599999998</v>
      </c>
      <c r="AI156" s="0" t="n">
        <v>0.979836599999998</v>
      </c>
      <c r="AJ156" s="0" t="n">
        <v>0.98</v>
      </c>
      <c r="AK156" s="0" t="n">
        <v>1</v>
      </c>
      <c r="AL156" s="0" t="n">
        <v>0.985</v>
      </c>
      <c r="AM156" s="0" t="n">
        <v>0</v>
      </c>
      <c r="BB156" s="0" t="n">
        <v>0.64</v>
      </c>
      <c r="BC156" s="0" t="n">
        <f aca="false">BC155</f>
        <v>1</v>
      </c>
      <c r="BE156" s="0" t="n">
        <v>1.10689760000001</v>
      </c>
      <c r="BF156" s="0" t="n">
        <v>1.1192</v>
      </c>
      <c r="BG156" s="0" t="n">
        <v>1.0827</v>
      </c>
      <c r="BH156" s="0" t="n">
        <v>1.0199</v>
      </c>
      <c r="BI156" s="0" t="n">
        <v>1</v>
      </c>
      <c r="BJ156" s="0" t="n">
        <v>2.38740000000001</v>
      </c>
      <c r="BK156" s="0" t="n">
        <v>2.30259633333333</v>
      </c>
      <c r="BL156" s="0" t="n">
        <v>1.12424999999999</v>
      </c>
      <c r="BM156" s="0" t="n">
        <v>1.2885</v>
      </c>
      <c r="BN156" s="0" t="n">
        <v>2.001</v>
      </c>
      <c r="BO156" s="0" t="n">
        <v>1.54000499999999</v>
      </c>
      <c r="BP156" s="0" t="n">
        <v>1.54000499999999</v>
      </c>
      <c r="BQ156" s="0" t="n">
        <v>1.277505</v>
      </c>
      <c r="BR156" s="0" t="n">
        <v>1.089105</v>
      </c>
      <c r="BS156" s="0" t="n">
        <v>1.44620499999999</v>
      </c>
      <c r="BT156" s="309"/>
      <c r="BU156" s="0" t="n">
        <v>1.10094</v>
      </c>
      <c r="BV156" s="309"/>
      <c r="BW156" s="309"/>
      <c r="BX156" s="309"/>
      <c r="BY156" s="309"/>
      <c r="BZ156" s="309"/>
      <c r="CA156" s="309"/>
      <c r="CB156" s="309"/>
      <c r="CC156" s="0" t="n">
        <v>0.975</v>
      </c>
      <c r="CG156" s="0" t="n">
        <v>0.99895</v>
      </c>
      <c r="CH156" s="0" t="n">
        <v>0.43</v>
      </c>
      <c r="CI156" s="0" t="n">
        <v>0.52</v>
      </c>
      <c r="CJ156" s="0" t="n">
        <v>0.925</v>
      </c>
      <c r="CK156" s="0" t="n">
        <v>0.795</v>
      </c>
      <c r="CL156" s="0" t="n">
        <v>0.725</v>
      </c>
      <c r="CM156" s="0" t="n">
        <v>0.89</v>
      </c>
      <c r="CN156" s="0" t="n">
        <v>0.9225</v>
      </c>
      <c r="CO156" s="0" t="n">
        <v>0.915</v>
      </c>
      <c r="CP156" s="0" t="n">
        <v>0.9275</v>
      </c>
      <c r="CQ156" s="0" t="n">
        <v>0.915</v>
      </c>
      <c r="CR156" s="0" t="n">
        <v>0.89</v>
      </c>
      <c r="DA156" s="309" t="n">
        <v>0.000285</v>
      </c>
      <c r="DB156" s="309" t="n">
        <v>0.0002</v>
      </c>
      <c r="DC156" s="309" t="n">
        <v>0</v>
      </c>
      <c r="DD156" s="309" t="n">
        <v>0.0001</v>
      </c>
      <c r="DE156" s="309" t="n">
        <v>0</v>
      </c>
      <c r="DF156" s="309" t="n">
        <v>0.0036</v>
      </c>
      <c r="DG156" s="309" t="n">
        <v>0.00047</v>
      </c>
      <c r="DH156" s="309" t="n">
        <v>0.0007</v>
      </c>
      <c r="DI156" s="309" t="n">
        <v>0</v>
      </c>
      <c r="DJ156" s="309" t="n">
        <v>0</v>
      </c>
      <c r="DK156" s="309" t="n">
        <v>0.0005</v>
      </c>
      <c r="DL156" s="309" t="n">
        <v>0.0005</v>
      </c>
      <c r="DM156" s="309" t="n">
        <v>0.0003</v>
      </c>
      <c r="DN156" s="309" t="n">
        <v>0.000275</v>
      </c>
      <c r="DO156" s="309" t="n">
        <v>0.000400000000000006</v>
      </c>
      <c r="DQ156" s="309" t="n">
        <v>6.5E-005</v>
      </c>
    </row>
    <row r="157" customFormat="false" ht="12.75" hidden="false" customHeight="false" outlineLevel="0" collapsed="false">
      <c r="A157" s="306" t="n">
        <v>41153</v>
      </c>
      <c r="B157" s="0" t="n">
        <v>0.988</v>
      </c>
      <c r="C157" s="0" t="n">
        <v>0</v>
      </c>
      <c r="D157" s="0" t="n">
        <v>0</v>
      </c>
      <c r="E157" s="0" t="n">
        <v>0</v>
      </c>
      <c r="F157" s="0" t="n">
        <v>0.977</v>
      </c>
      <c r="G157" s="0" t="n">
        <v>0.9875</v>
      </c>
      <c r="H157" s="0" t="n">
        <v>0.9875</v>
      </c>
      <c r="I157" s="0" t="n">
        <v>0.9875</v>
      </c>
      <c r="J157" s="0" t="n">
        <v>0.8439675</v>
      </c>
      <c r="K157" s="0" t="n">
        <v>0.985</v>
      </c>
      <c r="L157" s="0" t="n">
        <v>0.9875</v>
      </c>
      <c r="M157" s="0" t="n">
        <v>0.9875</v>
      </c>
      <c r="N157" s="0" t="n">
        <v>0.98</v>
      </c>
      <c r="O157" s="0" t="n">
        <v>0.9875</v>
      </c>
      <c r="P157" s="0" t="n">
        <v>0.98</v>
      </c>
      <c r="Q157" s="0" t="n">
        <v>0.9875</v>
      </c>
      <c r="R157" s="0" t="n">
        <v>0.9875</v>
      </c>
      <c r="S157" s="0" t="n">
        <v>0.9875</v>
      </c>
      <c r="T157" s="0" t="n">
        <v>0.98</v>
      </c>
      <c r="U157" s="0" t="n">
        <v>0.98</v>
      </c>
      <c r="V157" s="0" t="n">
        <v>0.98</v>
      </c>
      <c r="W157" s="0" t="n">
        <v>0.98</v>
      </c>
      <c r="X157" s="0" t="n">
        <v>0.9875</v>
      </c>
      <c r="Y157" s="0" t="n">
        <v>0.9875</v>
      </c>
      <c r="Z157" s="0" t="n">
        <v>0.9875</v>
      </c>
      <c r="AA157" s="0" t="n">
        <v>0.9875</v>
      </c>
      <c r="AB157" s="0" t="n">
        <v>0.98</v>
      </c>
      <c r="AC157" s="0" t="n">
        <v>0.98</v>
      </c>
      <c r="AD157" s="0" t="n">
        <v>0.9875</v>
      </c>
      <c r="AE157" s="0" t="n">
        <v>0.9875</v>
      </c>
      <c r="AF157" s="0" t="n">
        <v>0.98</v>
      </c>
      <c r="AG157" s="0" t="n">
        <v>0.99</v>
      </c>
      <c r="AH157" s="0" t="n">
        <v>0.979894449999998</v>
      </c>
      <c r="AI157" s="0" t="n">
        <v>0.979894449999998</v>
      </c>
      <c r="AJ157" s="0" t="n">
        <v>0.98</v>
      </c>
      <c r="AK157" s="0" t="n">
        <v>1</v>
      </c>
      <c r="AL157" s="0" t="n">
        <v>0.985</v>
      </c>
      <c r="AM157" s="0" t="n">
        <v>0</v>
      </c>
      <c r="BB157" s="0" t="n">
        <v>0.64</v>
      </c>
      <c r="BC157" s="0" t="n">
        <f aca="false">BC156</f>
        <v>1</v>
      </c>
      <c r="BE157" s="0" t="n">
        <v>1.10718260000001</v>
      </c>
      <c r="BF157" s="0" t="n">
        <v>1.1194</v>
      </c>
      <c r="BG157" s="0" t="n">
        <v>1.0827</v>
      </c>
      <c r="BH157" s="0" t="n">
        <v>1.02</v>
      </c>
      <c r="BI157" s="0" t="n">
        <v>1</v>
      </c>
      <c r="BJ157" s="0" t="n">
        <v>2.39100000000001</v>
      </c>
      <c r="BK157" s="0" t="n">
        <v>2.30306633333333</v>
      </c>
      <c r="BL157" s="0" t="n">
        <v>1.12494999999999</v>
      </c>
      <c r="BM157" s="0" t="n">
        <v>1.2885</v>
      </c>
      <c r="BN157" s="0" t="n">
        <v>2.001</v>
      </c>
      <c r="BO157" s="0" t="n">
        <v>1.54050499999999</v>
      </c>
      <c r="BP157" s="0" t="n">
        <v>1.54050499999999</v>
      </c>
      <c r="BQ157" s="0" t="n">
        <v>1.277805</v>
      </c>
      <c r="BR157" s="0" t="n">
        <v>1.08938</v>
      </c>
      <c r="BS157" s="0" t="n">
        <v>1.44660499999999</v>
      </c>
      <c r="BT157" s="309"/>
      <c r="BU157" s="0" t="n">
        <v>1.101005</v>
      </c>
      <c r="BV157" s="309"/>
      <c r="BW157" s="309"/>
      <c r="BX157" s="309"/>
      <c r="BY157" s="309"/>
      <c r="BZ157" s="309"/>
      <c r="CA157" s="309"/>
      <c r="CB157" s="309"/>
      <c r="CC157" s="0" t="n">
        <v>0.975</v>
      </c>
      <c r="CG157" s="0" t="n">
        <v>0.99895</v>
      </c>
      <c r="CH157" s="0" t="n">
        <v>0.46</v>
      </c>
      <c r="CI157" s="0" t="n">
        <v>0.55</v>
      </c>
      <c r="CJ157" s="0" t="n">
        <v>0.925</v>
      </c>
      <c r="CK157" s="0" t="n">
        <v>0.655</v>
      </c>
      <c r="CL157" s="0" t="n">
        <v>0.575</v>
      </c>
      <c r="CM157" s="0" t="n">
        <v>0.945</v>
      </c>
      <c r="CN157" s="0" t="n">
        <v>0.9775</v>
      </c>
      <c r="CO157" s="0" t="n">
        <v>0.945</v>
      </c>
      <c r="CP157" s="0" t="n">
        <v>0.92</v>
      </c>
      <c r="CQ157" s="0" t="n">
        <v>0.915</v>
      </c>
      <c r="CR157" s="0" t="n">
        <v>0.89</v>
      </c>
      <c r="DA157" s="309" t="n">
        <v>0.000285</v>
      </c>
      <c r="DB157" s="309" t="n">
        <v>0.0002</v>
      </c>
      <c r="DC157" s="309" t="n">
        <v>0</v>
      </c>
      <c r="DD157" s="309" t="n">
        <v>0.0001</v>
      </c>
      <c r="DE157" s="309" t="n">
        <v>0</v>
      </c>
      <c r="DF157" s="309" t="n">
        <v>0.0036</v>
      </c>
      <c r="DG157" s="309" t="n">
        <v>0.00047</v>
      </c>
      <c r="DH157" s="309" t="n">
        <v>0.0007</v>
      </c>
      <c r="DI157" s="309" t="n">
        <v>0</v>
      </c>
      <c r="DJ157" s="309" t="n">
        <v>0</v>
      </c>
      <c r="DK157" s="309" t="n">
        <v>0.0005</v>
      </c>
      <c r="DL157" s="309" t="n">
        <v>0.0005</v>
      </c>
      <c r="DM157" s="309" t="n">
        <v>0.0003</v>
      </c>
      <c r="DN157" s="309" t="n">
        <v>0.000275</v>
      </c>
      <c r="DO157" s="309" t="n">
        <v>0.000400000000000006</v>
      </c>
      <c r="DQ157" s="309" t="n">
        <v>6.5E-005</v>
      </c>
    </row>
    <row r="158" customFormat="false" ht="12.75" hidden="false" customHeight="false" outlineLevel="0" collapsed="false">
      <c r="A158" s="306" t="n">
        <v>41183</v>
      </c>
      <c r="B158" s="0" t="n">
        <v>0.988</v>
      </c>
      <c r="C158" s="0" t="n">
        <v>0</v>
      </c>
      <c r="D158" s="0" t="n">
        <v>0</v>
      </c>
      <c r="E158" s="0" t="n">
        <v>0</v>
      </c>
      <c r="F158" s="0" t="n">
        <v>0.977</v>
      </c>
      <c r="G158" s="0" t="n">
        <v>0.9875</v>
      </c>
      <c r="H158" s="0" t="n">
        <v>0.9875</v>
      </c>
      <c r="I158" s="0" t="n">
        <v>0.9875</v>
      </c>
      <c r="J158" s="0" t="n">
        <v>0.8310825</v>
      </c>
      <c r="K158" s="0" t="n">
        <v>0.985</v>
      </c>
      <c r="L158" s="0" t="n">
        <v>0.9875</v>
      </c>
      <c r="M158" s="0" t="n">
        <v>0.9875</v>
      </c>
      <c r="N158" s="0" t="n">
        <v>0.98</v>
      </c>
      <c r="O158" s="0" t="n">
        <v>0.983413637500003</v>
      </c>
      <c r="P158" s="0" t="n">
        <v>0.98</v>
      </c>
      <c r="Q158" s="0" t="n">
        <v>0.9875</v>
      </c>
      <c r="R158" s="0" t="n">
        <v>0.9875</v>
      </c>
      <c r="S158" s="0" t="n">
        <v>0.9875</v>
      </c>
      <c r="T158" s="0" t="n">
        <v>0.98</v>
      </c>
      <c r="U158" s="0" t="n">
        <v>0.98</v>
      </c>
      <c r="V158" s="0" t="n">
        <v>0.98</v>
      </c>
      <c r="W158" s="0" t="n">
        <v>0.98</v>
      </c>
      <c r="X158" s="0" t="n">
        <v>0.983413637500003</v>
      </c>
      <c r="Y158" s="0" t="n">
        <v>0.983413637500003</v>
      </c>
      <c r="Z158" s="0" t="n">
        <v>0.983413637500003</v>
      </c>
      <c r="AA158" s="0" t="n">
        <v>0.983413637500003</v>
      </c>
      <c r="AB158" s="0" t="n">
        <v>0.98</v>
      </c>
      <c r="AC158" s="0" t="n">
        <v>0.98</v>
      </c>
      <c r="AD158" s="0" t="n">
        <v>0.983413637500003</v>
      </c>
      <c r="AE158" s="0" t="n">
        <v>0.983413637500003</v>
      </c>
      <c r="AF158" s="0" t="n">
        <v>0.98</v>
      </c>
      <c r="AG158" s="0" t="n">
        <v>0.99</v>
      </c>
      <c r="AH158" s="0" t="n">
        <v>0.979952299999998</v>
      </c>
      <c r="AI158" s="0" t="n">
        <v>0.979952299999998</v>
      </c>
      <c r="AJ158" s="0" t="n">
        <v>0.98</v>
      </c>
      <c r="AK158" s="0" t="n">
        <v>1</v>
      </c>
      <c r="AL158" s="0" t="n">
        <v>0.985</v>
      </c>
      <c r="AM158" s="0" t="n">
        <v>0</v>
      </c>
      <c r="BB158" s="0" t="n">
        <v>0.64</v>
      </c>
      <c r="BC158" s="0" t="n">
        <f aca="false">BC157</f>
        <v>1</v>
      </c>
      <c r="BE158" s="0" t="n">
        <v>1.10746760000001</v>
      </c>
      <c r="BF158" s="0" t="n">
        <v>1.1196</v>
      </c>
      <c r="BG158" s="0" t="n">
        <v>1.0827</v>
      </c>
      <c r="BH158" s="0" t="n">
        <v>1.0201</v>
      </c>
      <c r="BI158" s="0" t="n">
        <v>1</v>
      </c>
      <c r="BJ158" s="0" t="n">
        <v>2.39460000000001</v>
      </c>
      <c r="BK158" s="0" t="n">
        <v>2.30353633333333</v>
      </c>
      <c r="BL158" s="0" t="n">
        <v>1.12564999999999</v>
      </c>
      <c r="BM158" s="0" t="n">
        <v>1.2885</v>
      </c>
      <c r="BN158" s="0" t="n">
        <v>2.001</v>
      </c>
      <c r="BO158" s="0" t="n">
        <v>1.54100499999999</v>
      </c>
      <c r="BP158" s="0" t="n">
        <v>1.54100499999999</v>
      </c>
      <c r="BQ158" s="0" t="n">
        <v>1.278105</v>
      </c>
      <c r="BR158" s="0" t="n">
        <v>1.089655</v>
      </c>
      <c r="BS158" s="0" t="n">
        <v>1.44700499999999</v>
      </c>
      <c r="BT158" s="309"/>
      <c r="BU158" s="0" t="n">
        <v>1.10107</v>
      </c>
      <c r="BV158" s="309"/>
      <c r="BW158" s="309"/>
      <c r="BX158" s="309"/>
      <c r="BY158" s="309"/>
      <c r="BZ158" s="309"/>
      <c r="CA158" s="309"/>
      <c r="CB158" s="309"/>
      <c r="CC158" s="0" t="n">
        <v>0.955</v>
      </c>
      <c r="CG158" s="0" t="n">
        <v>0.99895</v>
      </c>
      <c r="CH158" s="0" t="n">
        <v>0.46</v>
      </c>
      <c r="CI158" s="0" t="n">
        <v>0.45</v>
      </c>
      <c r="CJ158" s="0" t="n">
        <v>0.925</v>
      </c>
      <c r="CK158" s="0" t="n">
        <v>0.645</v>
      </c>
      <c r="CL158" s="0" t="n">
        <v>0.505</v>
      </c>
      <c r="CM158" s="0" t="n">
        <v>0.805</v>
      </c>
      <c r="CN158" s="0" t="n">
        <v>0.8375</v>
      </c>
      <c r="CO158" s="0" t="n">
        <v>0.875</v>
      </c>
      <c r="CP158" s="0" t="n">
        <v>0.9025</v>
      </c>
      <c r="CQ158" s="0" t="n">
        <v>0.82</v>
      </c>
      <c r="CR158" s="0" t="n">
        <v>0.89</v>
      </c>
      <c r="DA158" s="309" t="n">
        <v>0.000285</v>
      </c>
      <c r="DB158" s="309" t="n">
        <v>0.0002</v>
      </c>
      <c r="DC158" s="309" t="n">
        <v>0</v>
      </c>
      <c r="DD158" s="309" t="n">
        <v>0.0001</v>
      </c>
      <c r="DE158" s="309" t="n">
        <v>0</v>
      </c>
      <c r="DF158" s="309" t="n">
        <v>0.0036</v>
      </c>
      <c r="DG158" s="309" t="n">
        <v>0.00047</v>
      </c>
      <c r="DH158" s="309" t="n">
        <v>0.0007</v>
      </c>
      <c r="DI158" s="309" t="n">
        <v>0</v>
      </c>
      <c r="DJ158" s="309" t="n">
        <v>0</v>
      </c>
      <c r="DK158" s="309" t="n">
        <v>0.0005</v>
      </c>
      <c r="DL158" s="309" t="n">
        <v>0.0005</v>
      </c>
      <c r="DM158" s="309" t="n">
        <v>0.0003</v>
      </c>
      <c r="DN158" s="309" t="n">
        <v>0.000275</v>
      </c>
      <c r="DO158" s="309" t="n">
        <v>0.000400000000000006</v>
      </c>
      <c r="DQ158" s="309" t="n">
        <v>6.5E-005</v>
      </c>
    </row>
    <row r="159" customFormat="false" ht="12.75" hidden="false" customHeight="false" outlineLevel="0" collapsed="false">
      <c r="A159" s="306" t="n">
        <v>41214</v>
      </c>
      <c r="B159" s="0" t="n">
        <v>0.988</v>
      </c>
      <c r="C159" s="0" t="n">
        <v>0</v>
      </c>
      <c r="D159" s="0" t="n">
        <v>0</v>
      </c>
      <c r="E159" s="0" t="n">
        <v>0</v>
      </c>
      <c r="F159" s="0" t="n">
        <v>0.977</v>
      </c>
      <c r="G159" s="0" t="n">
        <v>0.9875</v>
      </c>
      <c r="H159" s="0" t="n">
        <v>0.9875</v>
      </c>
      <c r="I159" s="0" t="n">
        <v>0.9875</v>
      </c>
      <c r="J159" s="0" t="n">
        <v>0.7795425</v>
      </c>
      <c r="K159" s="0" t="n">
        <v>0.970485</v>
      </c>
      <c r="L159" s="0" t="n">
        <v>0.9875</v>
      </c>
      <c r="M159" s="0" t="n">
        <v>0.9875</v>
      </c>
      <c r="N159" s="0" t="n">
        <v>0.98</v>
      </c>
      <c r="O159" s="0" t="n">
        <v>0.983661825000003</v>
      </c>
      <c r="P159" s="0" t="n">
        <v>0.98</v>
      </c>
      <c r="Q159" s="0" t="n">
        <v>0.9875</v>
      </c>
      <c r="R159" s="0" t="n">
        <v>0.9875</v>
      </c>
      <c r="S159" s="0" t="n">
        <v>0.9875</v>
      </c>
      <c r="T159" s="0" t="n">
        <v>0.98</v>
      </c>
      <c r="U159" s="0" t="n">
        <v>0.98</v>
      </c>
      <c r="V159" s="0" t="n">
        <v>0.98</v>
      </c>
      <c r="W159" s="0" t="n">
        <v>0.98</v>
      </c>
      <c r="X159" s="0" t="n">
        <v>0.983661825000003</v>
      </c>
      <c r="Y159" s="0" t="n">
        <v>0.983661825000003</v>
      </c>
      <c r="Z159" s="0" t="n">
        <v>0.983661825000003</v>
      </c>
      <c r="AA159" s="0" t="n">
        <v>0.983661825000003</v>
      </c>
      <c r="AB159" s="0" t="n">
        <v>0.98</v>
      </c>
      <c r="AC159" s="0" t="n">
        <v>0.98</v>
      </c>
      <c r="AD159" s="0" t="n">
        <v>0.983661825000003</v>
      </c>
      <c r="AE159" s="0" t="n">
        <v>0.983661825000003</v>
      </c>
      <c r="AF159" s="0" t="n">
        <v>0.98</v>
      </c>
      <c r="AG159" s="0" t="n">
        <v>0.99</v>
      </c>
      <c r="AH159" s="0" t="n">
        <v>0.980010149999998</v>
      </c>
      <c r="AI159" s="0" t="n">
        <v>0.980010149999998</v>
      </c>
      <c r="AJ159" s="0" t="n">
        <v>0.98</v>
      </c>
      <c r="AK159" s="0" t="n">
        <v>1</v>
      </c>
      <c r="AL159" s="0" t="n">
        <v>0.970485</v>
      </c>
      <c r="AM159" s="0" t="n">
        <v>0</v>
      </c>
      <c r="BB159" s="0" t="n">
        <v>0.64</v>
      </c>
      <c r="BC159" s="0" t="n">
        <f aca="false">BC158</f>
        <v>1</v>
      </c>
      <c r="BE159" s="0" t="n">
        <v>1.10775260000001</v>
      </c>
      <c r="BF159" s="0" t="n">
        <v>1.1198</v>
      </c>
      <c r="BG159" s="0" t="n">
        <v>1.0827</v>
      </c>
      <c r="BH159" s="0" t="n">
        <v>1.0202</v>
      </c>
      <c r="BI159" s="0" t="n">
        <v>1</v>
      </c>
      <c r="BJ159" s="0" t="n">
        <v>2.39820000000001</v>
      </c>
      <c r="BK159" s="0" t="n">
        <v>2.30400633333333</v>
      </c>
      <c r="BL159" s="0" t="n">
        <v>1.12634999999999</v>
      </c>
      <c r="BM159" s="0" t="n">
        <v>1.2885</v>
      </c>
      <c r="BN159" s="0" t="n">
        <v>2.001</v>
      </c>
      <c r="BO159" s="0" t="n">
        <v>1.54150499999999</v>
      </c>
      <c r="BP159" s="0" t="n">
        <v>1.54150499999999</v>
      </c>
      <c r="BQ159" s="0" t="n">
        <v>1.278405</v>
      </c>
      <c r="BR159" s="0" t="n">
        <v>1.08993</v>
      </c>
      <c r="BS159" s="0" t="n">
        <v>1.44740499999999</v>
      </c>
      <c r="BT159" s="309"/>
      <c r="BU159" s="0" t="n">
        <v>1.101135</v>
      </c>
      <c r="BV159" s="309"/>
      <c r="BW159" s="309"/>
      <c r="BX159" s="309"/>
      <c r="BY159" s="309"/>
      <c r="BZ159" s="309"/>
      <c r="CA159" s="309"/>
      <c r="CB159" s="309"/>
      <c r="CC159" s="0" t="n">
        <v>0.955</v>
      </c>
      <c r="CG159" s="0" t="n">
        <v>0.999</v>
      </c>
      <c r="CH159" s="0" t="n">
        <v>0.48</v>
      </c>
      <c r="CI159" s="0" t="n">
        <v>0.46</v>
      </c>
      <c r="CJ159" s="0" t="n">
        <v>0.905</v>
      </c>
      <c r="CK159" s="0" t="n">
        <v>0.605</v>
      </c>
      <c r="CL159" s="0" t="n">
        <v>0.485</v>
      </c>
      <c r="CM159" s="0" t="n">
        <v>0.795</v>
      </c>
      <c r="CN159" s="0" t="n">
        <v>0.8275</v>
      </c>
      <c r="CO159" s="0" t="n">
        <v>0.85</v>
      </c>
      <c r="CP159" s="0" t="n">
        <v>0.9025</v>
      </c>
      <c r="CQ159" s="0" t="n">
        <v>0.82</v>
      </c>
      <c r="CR159" s="0" t="n">
        <v>0.89</v>
      </c>
      <c r="DA159" s="309" t="n">
        <v>0.000285</v>
      </c>
      <c r="DB159" s="309" t="n">
        <v>0.0002</v>
      </c>
      <c r="DC159" s="309" t="n">
        <v>0</v>
      </c>
      <c r="DD159" s="309" t="n">
        <v>0.0001</v>
      </c>
      <c r="DE159" s="309" t="n">
        <v>0</v>
      </c>
      <c r="DF159" s="309" t="n">
        <v>0.0036</v>
      </c>
      <c r="DG159" s="309" t="n">
        <v>0.00047</v>
      </c>
      <c r="DH159" s="309" t="n">
        <v>0.0007</v>
      </c>
      <c r="DI159" s="309" t="n">
        <v>0</v>
      </c>
      <c r="DJ159" s="309" t="n">
        <v>0</v>
      </c>
      <c r="DK159" s="309" t="n">
        <v>0.0005</v>
      </c>
      <c r="DL159" s="309" t="n">
        <v>0.0005</v>
      </c>
      <c r="DM159" s="309" t="n">
        <v>0.0003</v>
      </c>
      <c r="DN159" s="309" t="n">
        <v>0.000275</v>
      </c>
      <c r="DO159" s="309" t="n">
        <v>0.000400000000000006</v>
      </c>
      <c r="DQ159" s="309" t="n">
        <v>6.5E-005</v>
      </c>
    </row>
    <row r="160" customFormat="false" ht="12.75" hidden="false" customHeight="false" outlineLevel="0" collapsed="false">
      <c r="A160" s="306" t="n">
        <v>41244</v>
      </c>
      <c r="B160" s="0" t="n">
        <v>0.988</v>
      </c>
      <c r="C160" s="0" t="n">
        <v>0</v>
      </c>
      <c r="D160" s="0" t="n">
        <v>0</v>
      </c>
      <c r="E160" s="0" t="n">
        <v>0</v>
      </c>
      <c r="F160" s="0" t="n">
        <v>0.977</v>
      </c>
      <c r="G160" s="0" t="n">
        <v>0.9875</v>
      </c>
      <c r="H160" s="0" t="n">
        <v>0.9875</v>
      </c>
      <c r="I160" s="0" t="n">
        <v>0.986168749999991</v>
      </c>
      <c r="J160" s="0" t="n">
        <v>0.785985</v>
      </c>
      <c r="K160" s="0" t="n">
        <v>0.970485</v>
      </c>
      <c r="L160" s="0" t="n">
        <v>0.909782949999995</v>
      </c>
      <c r="M160" s="0" t="n">
        <v>0.959898112499995</v>
      </c>
      <c r="N160" s="0" t="n">
        <v>0.882306449999997</v>
      </c>
      <c r="O160" s="0" t="n">
        <v>0.973007962500003</v>
      </c>
      <c r="P160" s="0" t="n">
        <v>0.882306449999997</v>
      </c>
      <c r="Q160" s="0" t="n">
        <v>0.909782949999995</v>
      </c>
      <c r="R160" s="0" t="n">
        <v>0.909782949999995</v>
      </c>
      <c r="S160" s="0" t="n">
        <v>0.909782949999995</v>
      </c>
      <c r="T160" s="0" t="n">
        <v>0.882306449999997</v>
      </c>
      <c r="U160" s="0" t="n">
        <v>0.882306449999997</v>
      </c>
      <c r="V160" s="0" t="n">
        <v>0.882306449999997</v>
      </c>
      <c r="W160" s="0" t="n">
        <v>0.882306449999997</v>
      </c>
      <c r="X160" s="0" t="n">
        <v>0.973007962500003</v>
      </c>
      <c r="Y160" s="0" t="n">
        <v>0.973007962500003</v>
      </c>
      <c r="Z160" s="0" t="n">
        <v>0.973007962500003</v>
      </c>
      <c r="AA160" s="0" t="n">
        <v>0.973007962500003</v>
      </c>
      <c r="AB160" s="0" t="n">
        <v>0.882306449999997</v>
      </c>
      <c r="AC160" s="0" t="n">
        <v>0.882306449999997</v>
      </c>
      <c r="AD160" s="0" t="n">
        <v>0.973007962500003</v>
      </c>
      <c r="AE160" s="0" t="n">
        <v>0.973007962500003</v>
      </c>
      <c r="AF160" s="0" t="n">
        <v>0.882306449999997</v>
      </c>
      <c r="AG160" s="0" t="n">
        <v>0.98</v>
      </c>
      <c r="AH160" s="0" t="n">
        <v>0.980067999999998</v>
      </c>
      <c r="AI160" s="0" t="n">
        <v>0.980067999999998</v>
      </c>
      <c r="AJ160" s="0" t="n">
        <v>0.882306449999997</v>
      </c>
      <c r="AK160" s="0" t="n">
        <v>1</v>
      </c>
      <c r="AL160" s="0" t="n">
        <v>0.970485</v>
      </c>
      <c r="AM160" s="0" t="n">
        <v>0</v>
      </c>
      <c r="BB160" s="0" t="n">
        <v>0.64</v>
      </c>
      <c r="BC160" s="0" t="n">
        <f aca="false">BC159</f>
        <v>1</v>
      </c>
      <c r="BE160" s="0" t="n">
        <v>1.10803760000001</v>
      </c>
      <c r="BF160" s="0" t="n">
        <v>1.12</v>
      </c>
      <c r="BG160" s="0" t="n">
        <v>1.0827</v>
      </c>
      <c r="BH160" s="0" t="n">
        <v>1.0203</v>
      </c>
      <c r="BI160" s="0" t="n">
        <v>1</v>
      </c>
      <c r="BJ160" s="0" t="n">
        <v>2.40180000000001</v>
      </c>
      <c r="BK160" s="0" t="n">
        <v>2.30447633333333</v>
      </c>
      <c r="BL160" s="0" t="n">
        <v>1.12704999999999</v>
      </c>
      <c r="BM160" s="0" t="n">
        <v>1.2885</v>
      </c>
      <c r="BN160" s="0" t="n">
        <v>2.001</v>
      </c>
      <c r="BO160" s="0" t="n">
        <v>1.54200499999999</v>
      </c>
      <c r="BP160" s="0" t="n">
        <v>1.54200499999999</v>
      </c>
      <c r="BQ160" s="0" t="n">
        <v>1.278705</v>
      </c>
      <c r="BR160" s="0" t="n">
        <v>1.090205</v>
      </c>
      <c r="BS160" s="0" t="n">
        <v>1.44780499999999</v>
      </c>
      <c r="BT160" s="309"/>
      <c r="BU160" s="0" t="n">
        <v>1.1012</v>
      </c>
      <c r="BV160" s="309"/>
      <c r="BW160" s="309"/>
      <c r="BX160" s="309"/>
      <c r="BY160" s="309"/>
      <c r="BZ160" s="309"/>
      <c r="CA160" s="309"/>
      <c r="CB160" s="309"/>
      <c r="CC160" s="0" t="n">
        <v>0.935</v>
      </c>
      <c r="CG160" s="0" t="n">
        <v>0.999</v>
      </c>
      <c r="CH160" s="0" t="n">
        <v>0.51</v>
      </c>
      <c r="CI160" s="0" t="n">
        <v>0.48</v>
      </c>
      <c r="CJ160" s="0" t="n">
        <v>0.875</v>
      </c>
      <c r="CK160" s="0" t="n">
        <v>0.61</v>
      </c>
      <c r="CL160" s="0" t="n">
        <v>0.485</v>
      </c>
      <c r="CM160" s="0" t="n">
        <v>0.59</v>
      </c>
      <c r="CN160" s="0" t="n">
        <v>0.6225</v>
      </c>
      <c r="CO160" s="0" t="n">
        <v>0.69</v>
      </c>
      <c r="CP160" s="0" t="n">
        <v>0.8925</v>
      </c>
      <c r="CQ160" s="0" t="n">
        <v>0.715</v>
      </c>
      <c r="CR160" s="0" t="n">
        <v>0.89</v>
      </c>
      <c r="DA160" s="309" t="n">
        <v>0.000285</v>
      </c>
      <c r="DB160" s="309" t="n">
        <v>0.0002</v>
      </c>
      <c r="DC160" s="309" t="n">
        <v>0</v>
      </c>
      <c r="DD160" s="309" t="n">
        <v>0.0001</v>
      </c>
      <c r="DE160" s="309" t="n">
        <v>0</v>
      </c>
      <c r="DF160" s="309" t="n">
        <v>0.0036</v>
      </c>
      <c r="DG160" s="309" t="n">
        <v>0.00047</v>
      </c>
      <c r="DH160" s="309" t="n">
        <v>0.0007</v>
      </c>
      <c r="DI160" s="309" t="n">
        <v>0</v>
      </c>
      <c r="DJ160" s="309" t="n">
        <v>0</v>
      </c>
      <c r="DK160" s="309" t="n">
        <v>0.0005</v>
      </c>
      <c r="DL160" s="309" t="n">
        <v>0.0005</v>
      </c>
      <c r="DM160" s="309" t="n">
        <v>0.0003</v>
      </c>
      <c r="DN160" s="309" t="n">
        <v>0.000275</v>
      </c>
      <c r="DO160" s="309" t="n">
        <v>0.000400000000000006</v>
      </c>
      <c r="DQ160" s="309" t="n">
        <v>6.5E-005</v>
      </c>
    </row>
    <row r="161" customFormat="false" ht="12.75" hidden="false" customHeight="false" outlineLevel="0" collapsed="false">
      <c r="A161" s="306" t="n">
        <v>41275</v>
      </c>
      <c r="B161" s="0" t="n">
        <v>0.988</v>
      </c>
      <c r="C161" s="0" t="n">
        <v>0</v>
      </c>
      <c r="D161" s="0" t="n">
        <v>0</v>
      </c>
      <c r="E161" s="0" t="n">
        <v>0</v>
      </c>
      <c r="F161" s="0" t="n">
        <v>0</v>
      </c>
      <c r="G161" s="0" t="n">
        <v>0.9875</v>
      </c>
      <c r="H161" s="0" t="n">
        <v>0.9875</v>
      </c>
      <c r="I161" s="0" t="n">
        <v>0.907838749999992</v>
      </c>
      <c r="J161" s="0" t="n">
        <v>0.79887</v>
      </c>
      <c r="K161" s="0" t="n">
        <v>0.985</v>
      </c>
      <c r="L161" s="0" t="n">
        <v>0.933215524999995</v>
      </c>
      <c r="M161" s="0" t="n">
        <v>0.983346937499995</v>
      </c>
      <c r="N161" s="0" t="n">
        <v>0.882513449999997</v>
      </c>
      <c r="O161" s="0" t="n">
        <v>0.959622400000003</v>
      </c>
      <c r="P161" s="0" t="n">
        <v>0.882513449999997</v>
      </c>
      <c r="Q161" s="0" t="n">
        <v>0.933215524999995</v>
      </c>
      <c r="R161" s="0" t="n">
        <v>0.933215524999995</v>
      </c>
      <c r="S161" s="0" t="n">
        <v>0.933215524999995</v>
      </c>
      <c r="T161" s="0" t="n">
        <v>0.882513449999997</v>
      </c>
      <c r="U161" s="0" t="n">
        <v>0.882513449999997</v>
      </c>
      <c r="V161" s="0" t="n">
        <v>0.882513449999997</v>
      </c>
      <c r="W161" s="0" t="n">
        <v>0.882513449999997</v>
      </c>
      <c r="X161" s="0" t="n">
        <v>0.959622400000003</v>
      </c>
      <c r="Y161" s="0" t="n">
        <v>0.959622400000003</v>
      </c>
      <c r="Z161" s="0" t="n">
        <v>0.959622400000003</v>
      </c>
      <c r="AA161" s="0" t="n">
        <v>0.959622400000003</v>
      </c>
      <c r="AB161" s="0" t="n">
        <v>0.882513449999997</v>
      </c>
      <c r="AC161" s="0" t="n">
        <v>0.882513449999997</v>
      </c>
      <c r="AD161" s="0" t="n">
        <v>0.959622400000003</v>
      </c>
      <c r="AE161" s="0" t="n">
        <v>0.959622400000003</v>
      </c>
      <c r="AF161" s="0" t="n">
        <v>0.882513449999997</v>
      </c>
      <c r="AG161" s="0" t="n">
        <v>0.98</v>
      </c>
      <c r="AH161" s="0" t="n">
        <v>0.980125849999998</v>
      </c>
      <c r="AI161" s="0" t="n">
        <v>0.980125849999998</v>
      </c>
      <c r="AJ161" s="0" t="n">
        <v>0.882513449999997</v>
      </c>
      <c r="AK161" s="0" t="n">
        <v>1</v>
      </c>
      <c r="AL161" s="0" t="n">
        <v>0.985</v>
      </c>
      <c r="AM161" s="0" t="n">
        <v>0</v>
      </c>
      <c r="BB161" s="0" t="n">
        <v>0.64</v>
      </c>
      <c r="BC161" s="0" t="n">
        <f aca="false">BC160</f>
        <v>1</v>
      </c>
      <c r="BE161" s="0" t="n">
        <v>1.10832260000001</v>
      </c>
      <c r="BF161" s="0" t="n">
        <v>1.1202</v>
      </c>
      <c r="BG161" s="0" t="n">
        <v>1.0827</v>
      </c>
      <c r="BH161" s="0" t="n">
        <v>1.0204</v>
      </c>
      <c r="BI161" s="0" t="n">
        <v>1</v>
      </c>
      <c r="BJ161" s="0" t="n">
        <v>2.40540000000001</v>
      </c>
      <c r="BK161" s="0" t="n">
        <v>2.30494633333333</v>
      </c>
      <c r="BL161" s="0" t="n">
        <v>1.12774999999999</v>
      </c>
      <c r="BM161" s="0" t="n">
        <v>1.2885</v>
      </c>
      <c r="BN161" s="0" t="n">
        <v>2.001</v>
      </c>
      <c r="BO161" s="0" t="n">
        <v>1.54250499999999</v>
      </c>
      <c r="BP161" s="0" t="n">
        <v>1.54250499999999</v>
      </c>
      <c r="BQ161" s="0" t="n">
        <v>1.279005</v>
      </c>
      <c r="BR161" s="0" t="n">
        <v>1.09048</v>
      </c>
      <c r="BS161" s="0" t="n">
        <v>1.44820499999999</v>
      </c>
      <c r="BT161" s="309"/>
      <c r="BU161" s="0" t="n">
        <v>1.101265</v>
      </c>
      <c r="BV161" s="309"/>
      <c r="BW161" s="309"/>
      <c r="BX161" s="309"/>
      <c r="BY161" s="309"/>
      <c r="BZ161" s="309"/>
      <c r="CA161" s="309"/>
      <c r="CB161" s="309"/>
      <c r="CC161" s="0" t="n">
        <v>0.895</v>
      </c>
      <c r="CH161" s="0" t="n">
        <v>0.58</v>
      </c>
      <c r="CI161" s="0" t="n">
        <v>0.45</v>
      </c>
      <c r="CJ161" s="0" t="n">
        <v>0.805</v>
      </c>
      <c r="CK161" s="0" t="n">
        <v>0.62</v>
      </c>
      <c r="CL161" s="0" t="n">
        <v>0.505</v>
      </c>
      <c r="CM161" s="0" t="n">
        <v>0.605</v>
      </c>
      <c r="CN161" s="0" t="n">
        <v>0.6375</v>
      </c>
      <c r="CO161" s="0" t="n">
        <v>0.69</v>
      </c>
      <c r="CP161" s="0" t="n">
        <v>0.88</v>
      </c>
      <c r="CQ161" s="0" t="n">
        <v>0.64</v>
      </c>
      <c r="CR161" s="0" t="n">
        <v>0.89</v>
      </c>
      <c r="DA161" s="309" t="n">
        <v>0.000285</v>
      </c>
      <c r="DB161" s="309" t="n">
        <v>0.0002</v>
      </c>
      <c r="DC161" s="309" t="n">
        <v>0</v>
      </c>
      <c r="DD161" s="309" t="n">
        <v>0.0001</v>
      </c>
      <c r="DE161" s="309" t="n">
        <v>0</v>
      </c>
      <c r="DF161" s="309" t="n">
        <v>0.0036</v>
      </c>
      <c r="DG161" s="309" t="n">
        <v>0.00047</v>
      </c>
      <c r="DH161" s="309" t="n">
        <v>0.0007</v>
      </c>
      <c r="DI161" s="309" t="n">
        <v>0</v>
      </c>
      <c r="DJ161" s="309" t="n">
        <v>0</v>
      </c>
      <c r="DK161" s="309" t="n">
        <v>0.0005</v>
      </c>
      <c r="DL161" s="309" t="n">
        <v>0.0005</v>
      </c>
      <c r="DM161" s="309" t="n">
        <v>0.0003</v>
      </c>
      <c r="DN161" s="309" t="n">
        <v>0.000275</v>
      </c>
      <c r="DO161" s="309" t="n">
        <v>0.000400000000000006</v>
      </c>
      <c r="DQ161" s="309" t="n">
        <v>6.5E-005</v>
      </c>
    </row>
    <row r="162" customFormat="false" ht="12.75" hidden="false" customHeight="false" outlineLevel="0" collapsed="false">
      <c r="A162" s="306" t="n">
        <v>41306</v>
      </c>
      <c r="B162" s="0" t="n">
        <v>0.958945574000011</v>
      </c>
      <c r="C162" s="0" t="n">
        <v>0</v>
      </c>
      <c r="D162" s="0" t="n">
        <v>0</v>
      </c>
      <c r="E162" s="0" t="n">
        <v>0</v>
      </c>
      <c r="F162" s="0" t="n">
        <v>0</v>
      </c>
      <c r="G162" s="0" t="n">
        <v>0.9875</v>
      </c>
      <c r="H162" s="0" t="n">
        <v>0.9875</v>
      </c>
      <c r="I162" s="0" t="n">
        <v>0.953540249999991</v>
      </c>
      <c r="J162" s="0" t="n">
        <v>0.9341625</v>
      </c>
      <c r="K162" s="0" t="n">
        <v>0.985</v>
      </c>
      <c r="L162" s="0" t="n">
        <v>0.979808174999995</v>
      </c>
      <c r="M162" s="0" t="n">
        <v>0.9875</v>
      </c>
      <c r="N162" s="0" t="n">
        <v>0.908306549999996</v>
      </c>
      <c r="O162" s="0" t="n">
        <v>0.957137512500003</v>
      </c>
      <c r="P162" s="0" t="n">
        <v>0.908306549999996</v>
      </c>
      <c r="Q162" s="0" t="n">
        <v>0.979808174999995</v>
      </c>
      <c r="R162" s="0" t="n">
        <v>0.979808174999995</v>
      </c>
      <c r="S162" s="0" t="n">
        <v>0.979808174999995</v>
      </c>
      <c r="T162" s="0" t="n">
        <v>0.908306549999996</v>
      </c>
      <c r="U162" s="0" t="n">
        <v>0.908306549999996</v>
      </c>
      <c r="V162" s="0" t="n">
        <v>0.908306549999996</v>
      </c>
      <c r="W162" s="0" t="n">
        <v>0.908306549999996</v>
      </c>
      <c r="X162" s="0" t="n">
        <v>0.957137512500003</v>
      </c>
      <c r="Y162" s="0" t="n">
        <v>0.957137512500003</v>
      </c>
      <c r="Z162" s="0" t="n">
        <v>0.957137512500003</v>
      </c>
      <c r="AA162" s="0" t="n">
        <v>0.957137512500003</v>
      </c>
      <c r="AB162" s="0" t="n">
        <v>0.908306549999996</v>
      </c>
      <c r="AC162" s="0" t="n">
        <v>0.908306549999996</v>
      </c>
      <c r="AD162" s="0" t="n">
        <v>0.957137512500003</v>
      </c>
      <c r="AE162" s="0" t="n">
        <v>0.957137512500003</v>
      </c>
      <c r="AF162" s="0" t="n">
        <v>0.908306549999996</v>
      </c>
      <c r="AG162" s="0" t="n">
        <v>0.98</v>
      </c>
      <c r="AH162" s="0" t="n">
        <v>0.980183699999998</v>
      </c>
      <c r="AI162" s="0" t="n">
        <v>0.980183699999998</v>
      </c>
      <c r="AJ162" s="0" t="n">
        <v>0.908306549999996</v>
      </c>
      <c r="AK162" s="0" t="n">
        <v>1</v>
      </c>
      <c r="AL162" s="0" t="n">
        <v>0.985</v>
      </c>
      <c r="AM162" s="0" t="n">
        <v>0</v>
      </c>
      <c r="BB162" s="0" t="n">
        <v>0.64</v>
      </c>
      <c r="BC162" s="0" t="n">
        <f aca="false">BC161</f>
        <v>1</v>
      </c>
      <c r="BE162" s="0" t="n">
        <v>1.10860760000001</v>
      </c>
      <c r="BF162" s="0" t="n">
        <v>1.1204</v>
      </c>
      <c r="BG162" s="0" t="n">
        <v>1.0827</v>
      </c>
      <c r="BH162" s="0" t="n">
        <v>1.0205</v>
      </c>
      <c r="BI162" s="0" t="n">
        <v>1</v>
      </c>
      <c r="BJ162" s="0" t="n">
        <v>2.40900000000001</v>
      </c>
      <c r="BK162" s="0" t="n">
        <v>2.30541633333333</v>
      </c>
      <c r="BL162" s="0" t="n">
        <v>1.12844999999999</v>
      </c>
      <c r="BM162" s="0" t="n">
        <v>1.2885</v>
      </c>
      <c r="BN162" s="0" t="n">
        <v>2.001</v>
      </c>
      <c r="BO162" s="0" t="n">
        <v>1.54300499999999</v>
      </c>
      <c r="BP162" s="0" t="n">
        <v>1.54300499999999</v>
      </c>
      <c r="BQ162" s="0" t="n">
        <v>1.279305</v>
      </c>
      <c r="BR162" s="0" t="n">
        <v>1.090755</v>
      </c>
      <c r="BS162" s="0" t="n">
        <v>1.44860499999999</v>
      </c>
      <c r="BT162" s="309"/>
      <c r="BU162" s="0" t="n">
        <v>1.10133</v>
      </c>
      <c r="BV162" s="309"/>
      <c r="BW162" s="309"/>
      <c r="BX162" s="309"/>
      <c r="BY162" s="309"/>
      <c r="BZ162" s="309"/>
      <c r="CA162" s="309"/>
      <c r="CB162" s="309"/>
      <c r="CC162" s="0" t="n">
        <v>0.865</v>
      </c>
      <c r="CH162" s="0" t="n">
        <v>0.58</v>
      </c>
      <c r="CI162" s="0" t="n">
        <v>0.45</v>
      </c>
      <c r="CJ162" s="0" t="n">
        <v>0.845</v>
      </c>
      <c r="CK162" s="0" t="n">
        <v>0.725</v>
      </c>
      <c r="CL162" s="0" t="n">
        <v>0.505</v>
      </c>
      <c r="CM162" s="0" t="n">
        <v>0.635</v>
      </c>
      <c r="CN162" s="0" t="n">
        <v>0.6675</v>
      </c>
      <c r="CO162" s="0" t="n">
        <v>0.71</v>
      </c>
      <c r="CP162" s="0" t="n">
        <v>0.8775</v>
      </c>
      <c r="CQ162" s="0" t="n">
        <v>0.67</v>
      </c>
      <c r="CR162" s="0" t="n">
        <v>0.89</v>
      </c>
      <c r="DA162" s="309" t="n">
        <v>0.000285</v>
      </c>
      <c r="DB162" s="309" t="n">
        <v>0.0002</v>
      </c>
      <c r="DC162" s="309" t="n">
        <v>0</v>
      </c>
      <c r="DD162" s="309" t="n">
        <v>0.0001</v>
      </c>
      <c r="DE162" s="309" t="n">
        <v>0</v>
      </c>
      <c r="DF162" s="309" t="n">
        <v>0.0036</v>
      </c>
      <c r="DG162" s="309" t="n">
        <v>0.00047</v>
      </c>
      <c r="DH162" s="309" t="n">
        <v>0.0007</v>
      </c>
      <c r="DI162" s="309" t="n">
        <v>0</v>
      </c>
      <c r="DJ162" s="309" t="n">
        <v>0</v>
      </c>
      <c r="DK162" s="309" t="n">
        <v>0.0005</v>
      </c>
      <c r="DL162" s="309" t="n">
        <v>0.0005</v>
      </c>
      <c r="DM162" s="309" t="n">
        <v>0.0003</v>
      </c>
      <c r="DN162" s="309" t="n">
        <v>0.000275</v>
      </c>
      <c r="DO162" s="309" t="n">
        <v>0.000400000000000006</v>
      </c>
      <c r="DQ162" s="309" t="n">
        <v>6.5E-005</v>
      </c>
    </row>
    <row r="163" customFormat="false" ht="12.75" hidden="false" customHeight="false" outlineLevel="0" collapsed="false">
      <c r="A163" s="306" t="n">
        <v>41334</v>
      </c>
      <c r="B163" s="0" t="n">
        <v>0.959192099000011</v>
      </c>
      <c r="C163" s="0" t="n">
        <v>0</v>
      </c>
      <c r="D163" s="0" t="n">
        <v>0</v>
      </c>
      <c r="E163" s="0" t="n">
        <v>0</v>
      </c>
      <c r="F163" s="0" t="n">
        <v>0</v>
      </c>
      <c r="G163" s="0" t="n">
        <v>0.9875</v>
      </c>
      <c r="H163" s="0" t="n">
        <v>0.9875</v>
      </c>
      <c r="I163" s="0" t="n">
        <v>0.9875</v>
      </c>
      <c r="J163" s="0" t="n">
        <v>0.985</v>
      </c>
      <c r="K163" s="0" t="n">
        <v>0.985</v>
      </c>
      <c r="L163" s="0" t="n">
        <v>0.9875</v>
      </c>
      <c r="M163" s="0" t="n">
        <v>0.9875</v>
      </c>
      <c r="N163" s="0" t="n">
        <v>0.98</v>
      </c>
      <c r="O163" s="0" t="n">
        <v>0.981927000000003</v>
      </c>
      <c r="P163" s="0" t="n">
        <v>0.98</v>
      </c>
      <c r="Q163" s="0" t="n">
        <v>0.9875</v>
      </c>
      <c r="R163" s="0" t="n">
        <v>0.9875</v>
      </c>
      <c r="S163" s="0" t="n">
        <v>0.9875</v>
      </c>
      <c r="T163" s="0" t="n">
        <v>0.98</v>
      </c>
      <c r="U163" s="0" t="n">
        <v>0.98</v>
      </c>
      <c r="V163" s="0" t="n">
        <v>0.98</v>
      </c>
      <c r="W163" s="0" t="n">
        <v>0.98</v>
      </c>
      <c r="X163" s="0" t="n">
        <v>0.981927000000003</v>
      </c>
      <c r="Y163" s="0" t="n">
        <v>0.981927000000003</v>
      </c>
      <c r="Z163" s="0" t="n">
        <v>0.981927000000003</v>
      </c>
      <c r="AA163" s="0" t="n">
        <v>0.981927000000003</v>
      </c>
      <c r="AB163" s="0" t="n">
        <v>0.98</v>
      </c>
      <c r="AC163" s="0" t="n">
        <v>0.98</v>
      </c>
      <c r="AD163" s="0" t="n">
        <v>0.981927000000003</v>
      </c>
      <c r="AE163" s="0" t="n">
        <v>0.981927000000003</v>
      </c>
      <c r="AF163" s="0" t="n">
        <v>0.98</v>
      </c>
      <c r="AG163" s="0" t="n">
        <v>0.99</v>
      </c>
      <c r="AH163" s="0" t="n">
        <v>0.980241549999998</v>
      </c>
      <c r="AI163" s="0" t="n">
        <v>0.980241549999998</v>
      </c>
      <c r="AJ163" s="0" t="n">
        <v>0.98</v>
      </c>
      <c r="AK163" s="0" t="n">
        <v>1</v>
      </c>
      <c r="AL163" s="0" t="n">
        <v>0.985</v>
      </c>
      <c r="AM163" s="0" t="n">
        <v>0</v>
      </c>
      <c r="BB163" s="0" t="n">
        <v>0.64</v>
      </c>
      <c r="BC163" s="0" t="n">
        <f aca="false">BC162</f>
        <v>1</v>
      </c>
      <c r="BE163" s="0" t="n">
        <v>1.10889260000001</v>
      </c>
      <c r="BF163" s="0" t="n">
        <v>1.1206</v>
      </c>
      <c r="BG163" s="0" t="n">
        <v>1.0827</v>
      </c>
      <c r="BH163" s="0" t="n">
        <v>1.0206</v>
      </c>
      <c r="BI163" s="0" t="n">
        <v>1</v>
      </c>
      <c r="BJ163" s="0" t="n">
        <v>2.41260000000001</v>
      </c>
      <c r="BK163" s="0" t="n">
        <v>2.30588633333333</v>
      </c>
      <c r="BL163" s="0" t="n">
        <v>1.12914999999999</v>
      </c>
      <c r="BM163" s="0" t="n">
        <v>1.2885</v>
      </c>
      <c r="BN163" s="0" t="n">
        <v>2.001</v>
      </c>
      <c r="BO163" s="0" t="n">
        <v>1.54350499999999</v>
      </c>
      <c r="BP163" s="0" t="n">
        <v>1.54350499999999</v>
      </c>
      <c r="BQ163" s="0" t="n">
        <v>1.279605</v>
      </c>
      <c r="BR163" s="0" t="n">
        <v>1.09103</v>
      </c>
      <c r="BS163" s="0" t="n">
        <v>1.44900499999999</v>
      </c>
      <c r="BT163" s="309"/>
      <c r="BU163" s="0" t="n">
        <v>1.101395</v>
      </c>
      <c r="BV163" s="309"/>
      <c r="BW163" s="309"/>
      <c r="BX163" s="309"/>
      <c r="BY163" s="309"/>
      <c r="BZ163" s="309"/>
      <c r="CA163" s="309"/>
      <c r="CB163" s="309"/>
      <c r="CC163" s="0" t="n">
        <v>0.865</v>
      </c>
      <c r="CH163" s="0" t="n">
        <v>0.54</v>
      </c>
      <c r="CI163" s="0" t="n">
        <v>0.45</v>
      </c>
      <c r="CJ163" s="0" t="n">
        <v>0.875</v>
      </c>
      <c r="CK163" s="0" t="n">
        <v>0.895</v>
      </c>
      <c r="CL163" s="0" t="n">
        <v>0.515</v>
      </c>
      <c r="CM163" s="0" t="n">
        <v>0.785</v>
      </c>
      <c r="CN163" s="0" t="n">
        <v>0.8175</v>
      </c>
      <c r="CO163" s="0" t="n">
        <v>0.8</v>
      </c>
      <c r="CP163" s="0" t="n">
        <v>0.9</v>
      </c>
      <c r="CQ163" s="0" t="n">
        <v>0.83</v>
      </c>
      <c r="CR163" s="0" t="n">
        <v>0.89</v>
      </c>
      <c r="DA163" s="309" t="n">
        <v>0.000285</v>
      </c>
      <c r="DB163" s="309" t="n">
        <v>0.0002</v>
      </c>
      <c r="DC163" s="309" t="n">
        <v>0</v>
      </c>
      <c r="DD163" s="309" t="n">
        <v>0.0001</v>
      </c>
      <c r="DE163" s="309" t="n">
        <v>0</v>
      </c>
      <c r="DF163" s="309" t="n">
        <v>0.0036</v>
      </c>
      <c r="DG163" s="309" t="n">
        <v>0.00047</v>
      </c>
      <c r="DH163" s="309" t="n">
        <v>0.0007</v>
      </c>
      <c r="DI163" s="309" t="n">
        <v>0</v>
      </c>
      <c r="DJ163" s="309" t="n">
        <v>0</v>
      </c>
      <c r="DK163" s="309" t="n">
        <v>0.0005</v>
      </c>
      <c r="DL163" s="309" t="n">
        <v>0.0005</v>
      </c>
      <c r="DM163" s="309" t="n">
        <v>0.0003</v>
      </c>
      <c r="DN163" s="309" t="n">
        <v>0.000275</v>
      </c>
      <c r="DO163" s="309" t="n">
        <v>0.000400000000000006</v>
      </c>
      <c r="DQ163" s="309" t="n">
        <v>6.5E-005</v>
      </c>
    </row>
    <row r="164" customFormat="false" ht="12.75" hidden="false" customHeight="false" outlineLevel="0" collapsed="false">
      <c r="A164" s="306" t="n">
        <v>41365</v>
      </c>
      <c r="B164" s="0" t="n">
        <v>0.988</v>
      </c>
      <c r="C164" s="0" t="n">
        <v>0</v>
      </c>
      <c r="D164" s="0" t="n">
        <v>0</v>
      </c>
      <c r="E164" s="0" t="n">
        <v>0</v>
      </c>
      <c r="F164" s="0" t="n">
        <v>0</v>
      </c>
      <c r="G164" s="0" t="n">
        <v>0.9875</v>
      </c>
      <c r="H164" s="0" t="n">
        <v>0.968669659999998</v>
      </c>
      <c r="I164" s="0" t="n">
        <v>0.9875</v>
      </c>
      <c r="J164" s="0" t="n">
        <v>0.985</v>
      </c>
      <c r="K164" s="0" t="n">
        <v>0.985</v>
      </c>
      <c r="L164" s="0" t="n">
        <v>0.9875</v>
      </c>
      <c r="M164" s="0" t="n">
        <v>0.9875</v>
      </c>
      <c r="N164" s="0" t="n">
        <v>0.98</v>
      </c>
      <c r="O164" s="0" t="n">
        <v>0.985448415000003</v>
      </c>
      <c r="P164" s="0" t="n">
        <v>0.98</v>
      </c>
      <c r="Q164" s="0" t="n">
        <v>0.9875</v>
      </c>
      <c r="R164" s="0" t="n">
        <v>0.9875</v>
      </c>
      <c r="S164" s="0" t="n">
        <v>0.9875</v>
      </c>
      <c r="T164" s="0" t="n">
        <v>0.98</v>
      </c>
      <c r="U164" s="0" t="n">
        <v>0.98</v>
      </c>
      <c r="V164" s="0" t="n">
        <v>0.98</v>
      </c>
      <c r="W164" s="0" t="n">
        <v>0.98</v>
      </c>
      <c r="X164" s="0" t="n">
        <v>0.985448415000003</v>
      </c>
      <c r="Y164" s="0" t="n">
        <v>0.985448415000003</v>
      </c>
      <c r="Z164" s="0" t="n">
        <v>0.985448415000003</v>
      </c>
      <c r="AA164" s="0" t="n">
        <v>0.985448415000003</v>
      </c>
      <c r="AB164" s="0" t="n">
        <v>0.98</v>
      </c>
      <c r="AC164" s="0" t="n">
        <v>0.98</v>
      </c>
      <c r="AD164" s="0" t="n">
        <v>0.985448415000003</v>
      </c>
      <c r="AE164" s="0" t="n">
        <v>0.985448415000003</v>
      </c>
      <c r="AF164" s="0" t="n">
        <v>0.98</v>
      </c>
      <c r="AG164" s="0" t="n">
        <v>0.99</v>
      </c>
      <c r="AH164" s="0" t="n">
        <v>0.980299399999998</v>
      </c>
      <c r="AI164" s="0" t="n">
        <v>0.980299399999998</v>
      </c>
      <c r="AJ164" s="0" t="n">
        <v>0.98</v>
      </c>
      <c r="AK164" s="0" t="n">
        <v>1</v>
      </c>
      <c r="AL164" s="0" t="n">
        <v>0.985</v>
      </c>
      <c r="AM164" s="0" t="n">
        <v>0</v>
      </c>
      <c r="BB164" s="0" t="n">
        <v>0.64</v>
      </c>
      <c r="BC164" s="0" t="n">
        <f aca="false">BC163</f>
        <v>1</v>
      </c>
      <c r="BE164" s="0" t="n">
        <v>1.10917760000001</v>
      </c>
      <c r="BF164" s="0" t="n">
        <v>1.1208</v>
      </c>
      <c r="BG164" s="0" t="n">
        <v>1.0827</v>
      </c>
      <c r="BH164" s="0" t="n">
        <v>1.0207</v>
      </c>
      <c r="BI164" s="0" t="n">
        <v>1</v>
      </c>
      <c r="BJ164" s="0" t="n">
        <v>2.41620000000001</v>
      </c>
      <c r="BK164" s="0" t="n">
        <v>2.30635633333333</v>
      </c>
      <c r="BL164" s="0" t="n">
        <v>1.12984999999999</v>
      </c>
      <c r="BM164" s="0" t="n">
        <v>1.2885</v>
      </c>
      <c r="BN164" s="0" t="n">
        <v>2.001</v>
      </c>
      <c r="BO164" s="0" t="n">
        <v>1.54400499999999</v>
      </c>
      <c r="BP164" s="0" t="n">
        <v>1.54400499999999</v>
      </c>
      <c r="BQ164" s="0" t="n">
        <v>1.279905</v>
      </c>
      <c r="BR164" s="0" t="n">
        <v>1.091305</v>
      </c>
      <c r="BS164" s="0" t="n">
        <v>1.44940499999999</v>
      </c>
      <c r="BT164" s="309"/>
      <c r="BU164" s="0" t="n">
        <v>1.10146</v>
      </c>
      <c r="BV164" s="309"/>
      <c r="BW164" s="309"/>
      <c r="BX164" s="309"/>
      <c r="BY164" s="309"/>
      <c r="BZ164" s="309"/>
      <c r="CA164" s="309"/>
      <c r="CB164" s="309"/>
      <c r="CC164" s="0" t="n">
        <v>0.895</v>
      </c>
      <c r="CH164" s="0" t="n">
        <v>0.48</v>
      </c>
      <c r="CI164" s="0" t="n">
        <v>0.42</v>
      </c>
      <c r="CJ164" s="0" t="n">
        <v>0.935</v>
      </c>
      <c r="CK164" s="0" t="n">
        <v>0.885</v>
      </c>
      <c r="CL164" s="0" t="n">
        <v>0.575</v>
      </c>
      <c r="CM164" s="0" t="n">
        <v>0.895</v>
      </c>
      <c r="CN164" s="0" t="n">
        <v>0.9275</v>
      </c>
      <c r="CO164" s="0" t="n">
        <v>0.85</v>
      </c>
      <c r="CP164" s="0" t="n">
        <v>0.903</v>
      </c>
      <c r="CQ164" s="0" t="n">
        <v>0.92</v>
      </c>
      <c r="CR164" s="0" t="n">
        <v>0.89</v>
      </c>
      <c r="DA164" s="309" t="n">
        <v>0.000285</v>
      </c>
      <c r="DB164" s="309" t="n">
        <v>0.0002</v>
      </c>
      <c r="DC164" s="309" t="n">
        <v>0</v>
      </c>
      <c r="DD164" s="309" t="n">
        <v>0.0001</v>
      </c>
      <c r="DE164" s="309" t="n">
        <v>0</v>
      </c>
      <c r="DF164" s="309" t="n">
        <v>0.0036</v>
      </c>
      <c r="DG164" s="309" t="n">
        <v>0.00047</v>
      </c>
      <c r="DH164" s="309" t="n">
        <v>0.0007</v>
      </c>
      <c r="DI164" s="309" t="n">
        <v>0</v>
      </c>
      <c r="DJ164" s="309" t="n">
        <v>0</v>
      </c>
      <c r="DK164" s="309" t="n">
        <v>0.0005</v>
      </c>
      <c r="DL164" s="309" t="n">
        <v>0.0005</v>
      </c>
      <c r="DM164" s="309" t="n">
        <v>0.0003</v>
      </c>
      <c r="DN164" s="309" t="n">
        <v>0.000275</v>
      </c>
      <c r="DO164" s="309" t="n">
        <v>0.000400000000000006</v>
      </c>
      <c r="DQ164" s="309" t="n">
        <v>6.5E-005</v>
      </c>
    </row>
    <row r="165" customFormat="false" ht="12.75" hidden="false" customHeight="false" outlineLevel="0" collapsed="false">
      <c r="A165" s="306" t="n">
        <v>41395</v>
      </c>
      <c r="B165" s="0" t="n">
        <v>0.988</v>
      </c>
      <c r="C165" s="0" t="n">
        <v>0</v>
      </c>
      <c r="D165" s="0" t="n">
        <v>0</v>
      </c>
      <c r="E165" s="0" t="n">
        <v>0</v>
      </c>
      <c r="F165" s="0" t="n">
        <v>0</v>
      </c>
      <c r="G165" s="0" t="n">
        <v>0.822732000000003</v>
      </c>
      <c r="H165" s="0" t="n">
        <v>0.968867059999998</v>
      </c>
      <c r="I165" s="0" t="n">
        <v>0.9875</v>
      </c>
      <c r="J165" s="0" t="n">
        <v>0.985</v>
      </c>
      <c r="K165" s="0" t="n">
        <v>0.985</v>
      </c>
      <c r="L165" s="0" t="n">
        <v>0.9875</v>
      </c>
      <c r="M165" s="0" t="n">
        <v>0.9875</v>
      </c>
      <c r="N165" s="0" t="n">
        <v>0.98</v>
      </c>
      <c r="O165" s="0" t="n">
        <v>0.982422000000003</v>
      </c>
      <c r="P165" s="0" t="n">
        <v>0.98</v>
      </c>
      <c r="Q165" s="0" t="n">
        <v>0.9875</v>
      </c>
      <c r="R165" s="0" t="n">
        <v>0.9875</v>
      </c>
      <c r="S165" s="0" t="n">
        <v>0.9875</v>
      </c>
      <c r="T165" s="0" t="n">
        <v>0.98</v>
      </c>
      <c r="U165" s="0" t="n">
        <v>0.98</v>
      </c>
      <c r="V165" s="0" t="n">
        <v>0.98</v>
      </c>
      <c r="W165" s="0" t="n">
        <v>0.98</v>
      </c>
      <c r="X165" s="0" t="n">
        <v>0.982422000000003</v>
      </c>
      <c r="Y165" s="0" t="n">
        <v>0.982422000000003</v>
      </c>
      <c r="Z165" s="0" t="n">
        <v>0.982422000000003</v>
      </c>
      <c r="AA165" s="0" t="n">
        <v>0.982422000000003</v>
      </c>
      <c r="AB165" s="0" t="n">
        <v>0.98</v>
      </c>
      <c r="AC165" s="0" t="n">
        <v>0.98</v>
      </c>
      <c r="AD165" s="0" t="n">
        <v>0.982422000000003</v>
      </c>
      <c r="AE165" s="0" t="n">
        <v>0.982422000000003</v>
      </c>
      <c r="AF165" s="0" t="n">
        <v>0.98</v>
      </c>
      <c r="AG165" s="0" t="n">
        <v>0.99</v>
      </c>
      <c r="AH165" s="0" t="n">
        <v>0.980357249999998</v>
      </c>
      <c r="AI165" s="0" t="n">
        <v>0.980357249999998</v>
      </c>
      <c r="AJ165" s="0" t="n">
        <v>0.98</v>
      </c>
      <c r="AK165" s="0" t="n">
        <v>1</v>
      </c>
      <c r="AL165" s="0" t="n">
        <v>0.985</v>
      </c>
      <c r="AM165" s="0" t="n">
        <v>0</v>
      </c>
      <c r="BB165" s="0" t="n">
        <v>0.64</v>
      </c>
      <c r="BC165" s="0" t="n">
        <f aca="false">BC164</f>
        <v>1</v>
      </c>
      <c r="BE165" s="0" t="n">
        <v>1.10946260000001</v>
      </c>
      <c r="BF165" s="0" t="n">
        <v>1.121</v>
      </c>
      <c r="BG165" s="0" t="n">
        <v>1.0827</v>
      </c>
      <c r="BH165" s="0" t="n">
        <v>1.0208</v>
      </c>
      <c r="BI165" s="0" t="n">
        <v>1</v>
      </c>
      <c r="BJ165" s="0" t="n">
        <v>2.41980000000001</v>
      </c>
      <c r="BK165" s="0" t="n">
        <v>2.30682633333333</v>
      </c>
      <c r="BL165" s="0" t="n">
        <v>1.13054999999999</v>
      </c>
      <c r="BM165" s="0" t="n">
        <v>1.2885</v>
      </c>
      <c r="BN165" s="0" t="n">
        <v>2.001</v>
      </c>
      <c r="BO165" s="0" t="n">
        <v>1.54450499999999</v>
      </c>
      <c r="BP165" s="0" t="n">
        <v>1.54450499999999</v>
      </c>
      <c r="BQ165" s="0" t="n">
        <v>1.280205</v>
      </c>
      <c r="BR165" s="0" t="n">
        <v>1.09158</v>
      </c>
      <c r="BS165" s="0" t="n">
        <v>1.44980499999999</v>
      </c>
      <c r="BT165" s="309"/>
      <c r="BU165" s="0" t="n">
        <v>1.101525</v>
      </c>
      <c r="BV165" s="309"/>
      <c r="BW165" s="309"/>
      <c r="BX165" s="309"/>
      <c r="BY165" s="309"/>
      <c r="BZ165" s="309"/>
      <c r="CA165" s="309"/>
      <c r="CB165" s="309"/>
      <c r="CC165" s="0" t="n">
        <v>0.965</v>
      </c>
      <c r="CH165" s="0" t="n">
        <v>0.34</v>
      </c>
      <c r="CI165" s="0" t="n">
        <v>0.42</v>
      </c>
      <c r="CJ165" s="0" t="n">
        <v>0.935</v>
      </c>
      <c r="CK165" s="0" t="n">
        <v>0.785</v>
      </c>
      <c r="CL165" s="0" t="n">
        <v>0.625</v>
      </c>
      <c r="CM165" s="0" t="n">
        <v>0.9175</v>
      </c>
      <c r="CN165" s="0" t="n">
        <v>0.95</v>
      </c>
      <c r="CO165" s="0" t="n">
        <v>0.88</v>
      </c>
      <c r="CP165" s="0" t="n">
        <v>0.9</v>
      </c>
      <c r="CQ165" s="0" t="n">
        <v>0.935</v>
      </c>
      <c r="CR165" s="0" t="n">
        <v>0.89</v>
      </c>
      <c r="DA165" s="309" t="n">
        <v>0.000285</v>
      </c>
      <c r="DB165" s="309" t="n">
        <v>0.0002</v>
      </c>
      <c r="DC165" s="309" t="n">
        <v>0</v>
      </c>
      <c r="DD165" s="309" t="n">
        <v>0.0001</v>
      </c>
      <c r="DE165" s="309" t="n">
        <v>0</v>
      </c>
      <c r="DF165" s="309" t="n">
        <v>0.0036</v>
      </c>
      <c r="DG165" s="309" t="n">
        <v>0.00047</v>
      </c>
      <c r="DH165" s="309" t="n">
        <v>0.0007</v>
      </c>
      <c r="DI165" s="309" t="n">
        <v>0</v>
      </c>
      <c r="DJ165" s="309" t="n">
        <v>0</v>
      </c>
      <c r="DK165" s="309" t="n">
        <v>0.0005</v>
      </c>
      <c r="DL165" s="309" t="n">
        <v>0.0005</v>
      </c>
      <c r="DM165" s="309" t="n">
        <v>0.0003</v>
      </c>
      <c r="DN165" s="309" t="n">
        <v>0.000275</v>
      </c>
      <c r="DO165" s="309" t="n">
        <v>0.000400000000000006</v>
      </c>
      <c r="DQ165" s="309" t="n">
        <v>6.5E-005</v>
      </c>
    </row>
    <row r="166" customFormat="false" ht="12.75" hidden="false" customHeight="false" outlineLevel="0" collapsed="false">
      <c r="A166" s="306" t="n">
        <v>41426</v>
      </c>
      <c r="B166" s="0" t="n">
        <v>0.988</v>
      </c>
      <c r="C166" s="0" t="n">
        <v>0</v>
      </c>
      <c r="D166" s="0" t="n">
        <v>0</v>
      </c>
      <c r="E166" s="0" t="n">
        <v>0</v>
      </c>
      <c r="F166" s="0" t="n">
        <v>0</v>
      </c>
      <c r="G166" s="0" t="n">
        <v>0.823956000000003</v>
      </c>
      <c r="H166" s="0" t="n">
        <v>0.9875</v>
      </c>
      <c r="I166" s="0" t="n">
        <v>0.9875</v>
      </c>
      <c r="J166" s="0" t="n">
        <v>0.8955075</v>
      </c>
      <c r="K166" s="0" t="n">
        <v>0.985</v>
      </c>
      <c r="L166" s="0" t="n">
        <v>0.9875</v>
      </c>
      <c r="M166" s="0" t="n">
        <v>0.9875</v>
      </c>
      <c r="N166" s="0" t="n">
        <v>0.98</v>
      </c>
      <c r="O166" s="0" t="n">
        <v>0.985399137500003</v>
      </c>
      <c r="P166" s="0" t="n">
        <v>0.98</v>
      </c>
      <c r="Q166" s="0" t="n">
        <v>0.9875</v>
      </c>
      <c r="R166" s="0" t="n">
        <v>0.9875</v>
      </c>
      <c r="S166" s="0" t="n">
        <v>0.9875</v>
      </c>
      <c r="T166" s="0" t="n">
        <v>0.98</v>
      </c>
      <c r="U166" s="0" t="n">
        <v>0.98</v>
      </c>
      <c r="V166" s="0" t="n">
        <v>0.98</v>
      </c>
      <c r="W166" s="0" t="n">
        <v>0.98</v>
      </c>
      <c r="X166" s="0" t="n">
        <v>0.985399137500003</v>
      </c>
      <c r="Y166" s="0" t="n">
        <v>0.985399137500003</v>
      </c>
      <c r="Z166" s="0" t="n">
        <v>0.985399137500003</v>
      </c>
      <c r="AA166" s="0" t="n">
        <v>0.985399137500003</v>
      </c>
      <c r="AB166" s="0" t="n">
        <v>0.98</v>
      </c>
      <c r="AC166" s="0" t="n">
        <v>0.98</v>
      </c>
      <c r="AD166" s="0" t="n">
        <v>0.985399137500003</v>
      </c>
      <c r="AE166" s="0" t="n">
        <v>0.985399137500003</v>
      </c>
      <c r="AF166" s="0" t="n">
        <v>0.98</v>
      </c>
      <c r="AG166" s="0" t="n">
        <v>0.99</v>
      </c>
      <c r="AH166" s="0" t="n">
        <v>0.980415099999998</v>
      </c>
      <c r="AI166" s="0" t="n">
        <v>0.980415099999998</v>
      </c>
      <c r="AJ166" s="0" t="n">
        <v>0.98</v>
      </c>
      <c r="AK166" s="0" t="n">
        <v>1</v>
      </c>
      <c r="AL166" s="0" t="n">
        <v>0.985</v>
      </c>
      <c r="AM166" s="0" t="n">
        <v>0</v>
      </c>
      <c r="BB166" s="0" t="n">
        <v>0.64</v>
      </c>
      <c r="BC166" s="0" t="n">
        <f aca="false">BC165</f>
        <v>1</v>
      </c>
      <c r="BE166" s="0" t="n">
        <v>1.10974760000001</v>
      </c>
      <c r="BF166" s="0" t="n">
        <v>1.1212</v>
      </c>
      <c r="BG166" s="0" t="n">
        <v>1.0827</v>
      </c>
      <c r="BH166" s="0" t="n">
        <v>1.0209</v>
      </c>
      <c r="BI166" s="0" t="n">
        <v>1</v>
      </c>
      <c r="BJ166" s="0" t="n">
        <v>2.42340000000001</v>
      </c>
      <c r="BK166" s="0" t="n">
        <v>2.30729633333333</v>
      </c>
      <c r="BL166" s="0" t="n">
        <v>1.13124999999999</v>
      </c>
      <c r="BM166" s="0" t="n">
        <v>1.2885</v>
      </c>
      <c r="BN166" s="0" t="n">
        <v>2.001</v>
      </c>
      <c r="BO166" s="0" t="n">
        <v>1.54500499999999</v>
      </c>
      <c r="BP166" s="0" t="n">
        <v>1.54500499999999</v>
      </c>
      <c r="BQ166" s="0" t="n">
        <v>1.280505</v>
      </c>
      <c r="BR166" s="0" t="n">
        <v>1.091855</v>
      </c>
      <c r="BS166" s="0" t="n">
        <v>1.45020499999999</v>
      </c>
      <c r="BT166" s="309"/>
      <c r="BU166" s="0" t="n">
        <v>1.10159</v>
      </c>
      <c r="BV166" s="309"/>
      <c r="BW166" s="309"/>
      <c r="BX166" s="309"/>
      <c r="BY166" s="309"/>
      <c r="BZ166" s="309"/>
      <c r="CA166" s="309"/>
      <c r="CB166" s="309"/>
      <c r="CC166" s="0" t="n">
        <v>0.965</v>
      </c>
      <c r="CH166" s="0" t="n">
        <v>0.34</v>
      </c>
      <c r="CI166" s="0" t="n">
        <v>0.47</v>
      </c>
      <c r="CJ166" s="0" t="n">
        <v>0.935</v>
      </c>
      <c r="CK166" s="0" t="n">
        <v>0.695</v>
      </c>
      <c r="CL166" s="0" t="n">
        <v>0.725</v>
      </c>
      <c r="CM166" s="0" t="n">
        <v>0.8825</v>
      </c>
      <c r="CN166" s="0" t="n">
        <v>0.915</v>
      </c>
      <c r="CO166" s="0" t="n">
        <v>0.88</v>
      </c>
      <c r="CP166" s="0" t="n">
        <v>0.9025</v>
      </c>
      <c r="CQ166" s="0" t="n">
        <v>0.915</v>
      </c>
      <c r="CR166" s="0" t="n">
        <v>0.89</v>
      </c>
      <c r="DA166" s="309" t="n">
        <v>0.000285</v>
      </c>
      <c r="DB166" s="309" t="n">
        <v>0.0002</v>
      </c>
      <c r="DC166" s="309" t="n">
        <v>0</v>
      </c>
      <c r="DD166" s="309" t="n">
        <v>0.0001</v>
      </c>
      <c r="DE166" s="309" t="n">
        <v>0</v>
      </c>
      <c r="DF166" s="309" t="n">
        <v>0.0036</v>
      </c>
      <c r="DG166" s="309" t="n">
        <v>0.00047</v>
      </c>
      <c r="DH166" s="309" t="n">
        <v>0.0007</v>
      </c>
      <c r="DI166" s="309" t="n">
        <v>0</v>
      </c>
      <c r="DJ166" s="309" t="n">
        <v>0</v>
      </c>
      <c r="DK166" s="309" t="n">
        <v>0.0005</v>
      </c>
      <c r="DL166" s="309" t="n">
        <v>0.0005</v>
      </c>
      <c r="DM166" s="309" t="n">
        <v>0.0003</v>
      </c>
      <c r="DN166" s="309" t="n">
        <v>0.000275</v>
      </c>
      <c r="DO166" s="309" t="n">
        <v>0.000400000000000006</v>
      </c>
      <c r="DQ166" s="309" t="n">
        <v>6.5E-005</v>
      </c>
    </row>
    <row r="167" customFormat="false" ht="12.75" hidden="false" customHeight="false" outlineLevel="0" collapsed="false">
      <c r="A167" s="306" t="n">
        <v>41456</v>
      </c>
      <c r="B167" s="0" t="n">
        <v>0.988</v>
      </c>
      <c r="C167" s="0" t="n">
        <v>0</v>
      </c>
      <c r="D167" s="0" t="n">
        <v>0</v>
      </c>
      <c r="E167" s="0" t="n">
        <v>0</v>
      </c>
      <c r="F167" s="0" t="n">
        <v>0</v>
      </c>
      <c r="G167" s="0" t="n">
        <v>0.9875</v>
      </c>
      <c r="H167" s="0" t="n">
        <v>0.9875</v>
      </c>
      <c r="I167" s="0" t="n">
        <v>0.9875</v>
      </c>
      <c r="J167" s="0" t="n">
        <v>0.9212775</v>
      </c>
      <c r="K167" s="0" t="n">
        <v>0.985</v>
      </c>
      <c r="L167" s="0" t="n">
        <v>0.9875</v>
      </c>
      <c r="M167" s="0" t="n">
        <v>0.9875</v>
      </c>
      <c r="N167" s="0" t="n">
        <v>0.98</v>
      </c>
      <c r="O167" s="0" t="n">
        <v>0.9875</v>
      </c>
      <c r="P167" s="0" t="n">
        <v>0.98</v>
      </c>
      <c r="Q167" s="0" t="n">
        <v>0.9875</v>
      </c>
      <c r="R167" s="0" t="n">
        <v>0.9875</v>
      </c>
      <c r="S167" s="0" t="n">
        <v>0.9875</v>
      </c>
      <c r="T167" s="0" t="n">
        <v>0.98</v>
      </c>
      <c r="U167" s="0" t="n">
        <v>0.98</v>
      </c>
      <c r="V167" s="0" t="n">
        <v>0.98</v>
      </c>
      <c r="W167" s="0" t="n">
        <v>0.98</v>
      </c>
      <c r="X167" s="0" t="n">
        <v>0.9875</v>
      </c>
      <c r="Y167" s="0" t="n">
        <v>0.9875</v>
      </c>
      <c r="Z167" s="0" t="n">
        <v>0.9875</v>
      </c>
      <c r="AA167" s="0" t="n">
        <v>0.9875</v>
      </c>
      <c r="AB167" s="0" t="n">
        <v>0.98</v>
      </c>
      <c r="AC167" s="0" t="n">
        <v>0.98</v>
      </c>
      <c r="AD167" s="0" t="n">
        <v>0.9875</v>
      </c>
      <c r="AE167" s="0" t="n">
        <v>0.9875</v>
      </c>
      <c r="AF167" s="0" t="n">
        <v>0.98</v>
      </c>
      <c r="AG167" s="0" t="n">
        <v>0.99</v>
      </c>
      <c r="AH167" s="0" t="n">
        <v>0.980472949999998</v>
      </c>
      <c r="AI167" s="0" t="n">
        <v>0.980472949999998</v>
      </c>
      <c r="AJ167" s="0" t="n">
        <v>0.98</v>
      </c>
      <c r="AK167" s="0" t="n">
        <v>1</v>
      </c>
      <c r="AL167" s="0" t="n">
        <v>0.985</v>
      </c>
      <c r="AM167" s="0" t="n">
        <v>0</v>
      </c>
      <c r="BB167" s="0" t="n">
        <v>0.64</v>
      </c>
      <c r="BC167" s="0" t="n">
        <f aca="false">BC166</f>
        <v>1</v>
      </c>
      <c r="BE167" s="0" t="n">
        <v>1.11003260000001</v>
      </c>
      <c r="BF167" s="0" t="n">
        <v>1.1214</v>
      </c>
      <c r="BG167" s="0" t="n">
        <v>1.0827</v>
      </c>
      <c r="BH167" s="0" t="n">
        <v>1.021</v>
      </c>
      <c r="BI167" s="0" t="n">
        <v>1</v>
      </c>
      <c r="BJ167" s="0" t="n">
        <v>2.42700000000001</v>
      </c>
      <c r="BK167" s="0" t="n">
        <v>2.30776633333333</v>
      </c>
      <c r="BL167" s="0" t="n">
        <v>1.13194999999999</v>
      </c>
      <c r="BM167" s="0" t="n">
        <v>1.2885</v>
      </c>
      <c r="BN167" s="0" t="n">
        <v>2.001</v>
      </c>
      <c r="BO167" s="0" t="n">
        <v>1.54550499999999</v>
      </c>
      <c r="BP167" s="0" t="n">
        <v>1.54550499999999</v>
      </c>
      <c r="BQ167" s="0" t="n">
        <v>1.28080499999999</v>
      </c>
      <c r="BR167" s="0" t="n">
        <v>1.09213</v>
      </c>
      <c r="BS167" s="0" t="n">
        <v>1.45060499999999</v>
      </c>
      <c r="BT167" s="309"/>
      <c r="BU167" s="0" t="n">
        <v>1.101655</v>
      </c>
      <c r="BV167" s="309"/>
      <c r="BW167" s="309"/>
      <c r="BX167" s="309"/>
      <c r="BY167" s="309"/>
      <c r="BZ167" s="309"/>
      <c r="CA167" s="309"/>
      <c r="CB167" s="309"/>
      <c r="CC167" s="0" t="n">
        <v>0.975</v>
      </c>
      <c r="CH167" s="0" t="n">
        <v>0.41</v>
      </c>
      <c r="CI167" s="0" t="n">
        <v>0.47</v>
      </c>
      <c r="CJ167" s="0" t="n">
        <v>0.935</v>
      </c>
      <c r="CK167" s="0" t="n">
        <v>0.715</v>
      </c>
      <c r="CL167" s="0" t="n">
        <v>0.725</v>
      </c>
      <c r="CM167" s="0" t="n">
        <v>0.8775</v>
      </c>
      <c r="CN167" s="0" t="n">
        <v>0.91</v>
      </c>
      <c r="CO167" s="0" t="n">
        <v>0.89</v>
      </c>
      <c r="CP167" s="0" t="n">
        <v>0.9075</v>
      </c>
      <c r="CQ167" s="0" t="n">
        <v>0.915</v>
      </c>
      <c r="CR167" s="0" t="n">
        <v>0.89</v>
      </c>
      <c r="DA167" s="309" t="n">
        <v>0.000285</v>
      </c>
      <c r="DB167" s="309" t="n">
        <v>0.0002</v>
      </c>
      <c r="DC167" s="309" t="n">
        <v>0</v>
      </c>
      <c r="DD167" s="309" t="n">
        <v>0.0001</v>
      </c>
      <c r="DE167" s="309" t="n">
        <v>0</v>
      </c>
      <c r="DF167" s="309" t="n">
        <v>0.0036</v>
      </c>
      <c r="DG167" s="309" t="n">
        <v>0.00047</v>
      </c>
      <c r="DH167" s="309" t="n">
        <v>0.0007</v>
      </c>
      <c r="DI167" s="309" t="n">
        <v>0</v>
      </c>
      <c r="DJ167" s="309" t="n">
        <v>0</v>
      </c>
      <c r="DK167" s="309" t="n">
        <v>0.0005</v>
      </c>
      <c r="DL167" s="309" t="n">
        <v>0.0005</v>
      </c>
      <c r="DM167" s="309" t="n">
        <v>0.0003</v>
      </c>
      <c r="DN167" s="309" t="n">
        <v>0.000275</v>
      </c>
      <c r="DO167" s="309" t="n">
        <v>0.000400000000000006</v>
      </c>
      <c r="DQ167" s="309" t="n">
        <v>6.5E-005</v>
      </c>
    </row>
    <row r="168" customFormat="false" ht="12.75" hidden="false" customHeight="false" outlineLevel="0" collapsed="false">
      <c r="A168" s="306" t="n">
        <v>41487</v>
      </c>
      <c r="B168" s="0" t="n">
        <v>0.988</v>
      </c>
      <c r="C168" s="0" t="n">
        <v>0</v>
      </c>
      <c r="D168" s="0" t="n">
        <v>0</v>
      </c>
      <c r="E168" s="0" t="n">
        <v>0</v>
      </c>
      <c r="F168" s="0" t="n">
        <v>0</v>
      </c>
      <c r="G168" s="0" t="n">
        <v>0.9875</v>
      </c>
      <c r="H168" s="0" t="n">
        <v>0.9875</v>
      </c>
      <c r="I168" s="0" t="n">
        <v>0.9875</v>
      </c>
      <c r="J168" s="0" t="n">
        <v>0.985</v>
      </c>
      <c r="K168" s="0" t="n">
        <v>0.985</v>
      </c>
      <c r="L168" s="0" t="n">
        <v>0.9875</v>
      </c>
      <c r="M168" s="0" t="n">
        <v>0.9875</v>
      </c>
      <c r="N168" s="0" t="n">
        <v>0.98</v>
      </c>
      <c r="O168" s="0" t="n">
        <v>0.9875</v>
      </c>
      <c r="P168" s="0" t="n">
        <v>0.98</v>
      </c>
      <c r="Q168" s="0" t="n">
        <v>0.9875</v>
      </c>
      <c r="R168" s="0" t="n">
        <v>0.9875</v>
      </c>
      <c r="S168" s="0" t="n">
        <v>0.9875</v>
      </c>
      <c r="T168" s="0" t="n">
        <v>0.98</v>
      </c>
      <c r="U168" s="0" t="n">
        <v>0.98</v>
      </c>
      <c r="V168" s="0" t="n">
        <v>0.98</v>
      </c>
      <c r="W168" s="0" t="n">
        <v>0.98</v>
      </c>
      <c r="X168" s="0" t="n">
        <v>0.9875</v>
      </c>
      <c r="Y168" s="0" t="n">
        <v>0.9875</v>
      </c>
      <c r="Z168" s="0" t="n">
        <v>0.9875</v>
      </c>
      <c r="AA168" s="0" t="n">
        <v>0.9875</v>
      </c>
      <c r="AB168" s="0" t="n">
        <v>0.98</v>
      </c>
      <c r="AC168" s="0" t="n">
        <v>0.98</v>
      </c>
      <c r="AD168" s="0" t="n">
        <v>0.9875</v>
      </c>
      <c r="AE168" s="0" t="n">
        <v>0.9875</v>
      </c>
      <c r="AF168" s="0" t="n">
        <v>0.98</v>
      </c>
      <c r="AG168" s="0" t="n">
        <v>0.99</v>
      </c>
      <c r="AH168" s="0" t="n">
        <v>0.980530799999998</v>
      </c>
      <c r="AI168" s="0" t="n">
        <v>0.980530799999998</v>
      </c>
      <c r="AJ168" s="0" t="n">
        <v>0.98</v>
      </c>
      <c r="AK168" s="0" t="n">
        <v>1</v>
      </c>
      <c r="AL168" s="0" t="n">
        <v>0.985</v>
      </c>
      <c r="AM168" s="0" t="n">
        <v>0</v>
      </c>
      <c r="BB168" s="0" t="n">
        <v>0.64</v>
      </c>
      <c r="BC168" s="0" t="n">
        <f aca="false">BC167</f>
        <v>1</v>
      </c>
      <c r="BE168" s="0" t="n">
        <v>1.11031760000001</v>
      </c>
      <c r="BF168" s="0" t="n">
        <v>1.1216</v>
      </c>
      <c r="BG168" s="0" t="n">
        <v>1.0827</v>
      </c>
      <c r="BH168" s="0" t="n">
        <v>1.0211</v>
      </c>
      <c r="BI168" s="0" t="n">
        <v>1</v>
      </c>
      <c r="BJ168" s="0" t="n">
        <v>2.43060000000001</v>
      </c>
      <c r="BK168" s="0" t="n">
        <v>2.30823633333333</v>
      </c>
      <c r="BL168" s="0" t="n">
        <v>1.13264999999999</v>
      </c>
      <c r="BM168" s="0" t="n">
        <v>1.2885</v>
      </c>
      <c r="BN168" s="0" t="n">
        <v>2.001</v>
      </c>
      <c r="BO168" s="0" t="n">
        <v>1.54600499999999</v>
      </c>
      <c r="BP168" s="0" t="n">
        <v>1.54600499999999</v>
      </c>
      <c r="BQ168" s="0" t="n">
        <v>1.28110499999999</v>
      </c>
      <c r="BR168" s="0" t="n">
        <v>1.092405</v>
      </c>
      <c r="BS168" s="0" t="n">
        <v>1.45100499999999</v>
      </c>
      <c r="BT168" s="309"/>
      <c r="BU168" s="0" t="n">
        <v>1.10172</v>
      </c>
      <c r="BV168" s="309"/>
      <c r="BW168" s="309"/>
      <c r="BX168" s="309"/>
      <c r="BY168" s="309"/>
      <c r="BZ168" s="309"/>
      <c r="CA168" s="309"/>
      <c r="CB168" s="309"/>
      <c r="CC168" s="0" t="n">
        <v>0.975</v>
      </c>
      <c r="CH168" s="0" t="n">
        <v>0.43</v>
      </c>
      <c r="CI168" s="0" t="n">
        <v>0.52</v>
      </c>
      <c r="CJ168" s="0" t="n">
        <v>0.925</v>
      </c>
      <c r="CK168" s="0" t="n">
        <v>0.805</v>
      </c>
      <c r="CL168" s="0" t="n">
        <v>0.725</v>
      </c>
      <c r="CM168" s="0" t="n">
        <v>0.89</v>
      </c>
      <c r="CN168" s="0" t="n">
        <v>0.9225</v>
      </c>
      <c r="CO168" s="0" t="n">
        <v>0.915</v>
      </c>
      <c r="CP168" s="0" t="n">
        <v>0.9275</v>
      </c>
      <c r="CQ168" s="0" t="n">
        <v>0.915</v>
      </c>
      <c r="CR168" s="0" t="n">
        <v>0.89</v>
      </c>
      <c r="DA168" s="309" t="n">
        <v>0.000285</v>
      </c>
      <c r="DB168" s="309" t="n">
        <v>0.0002</v>
      </c>
      <c r="DC168" s="309" t="n">
        <v>0</v>
      </c>
      <c r="DD168" s="309" t="n">
        <v>0.0001</v>
      </c>
      <c r="DE168" s="309" t="n">
        <v>0</v>
      </c>
      <c r="DF168" s="309" t="n">
        <v>0.0036</v>
      </c>
      <c r="DG168" s="309" t="n">
        <v>0.00047</v>
      </c>
      <c r="DH168" s="309" t="n">
        <v>0.0007</v>
      </c>
      <c r="DI168" s="309" t="n">
        <v>0</v>
      </c>
      <c r="DJ168" s="309" t="n">
        <v>0</v>
      </c>
      <c r="DK168" s="309" t="n">
        <v>0.0005</v>
      </c>
      <c r="DL168" s="309" t="n">
        <v>0.0005</v>
      </c>
      <c r="DM168" s="309" t="n">
        <v>0.0003</v>
      </c>
      <c r="DN168" s="309" t="n">
        <v>0.000275</v>
      </c>
      <c r="DO168" s="309" t="n">
        <v>0.000400000000000006</v>
      </c>
      <c r="DQ168" s="309" t="n">
        <v>6.5E-005</v>
      </c>
    </row>
    <row r="169" customFormat="false" ht="12.75" hidden="false" customHeight="false" outlineLevel="0" collapsed="false">
      <c r="A169" s="306" t="n">
        <v>41518</v>
      </c>
      <c r="B169" s="0" t="n">
        <v>0.988</v>
      </c>
      <c r="C169" s="0" t="n">
        <v>0</v>
      </c>
      <c r="D169" s="0" t="n">
        <v>0</v>
      </c>
      <c r="E169" s="0" t="n">
        <v>0</v>
      </c>
      <c r="F169" s="0" t="n">
        <v>0</v>
      </c>
      <c r="G169" s="0" t="n">
        <v>0.9875</v>
      </c>
      <c r="H169" s="0" t="n">
        <v>0.9875</v>
      </c>
      <c r="I169" s="0" t="n">
        <v>0.9875</v>
      </c>
      <c r="J169" s="0" t="n">
        <v>0.8568525</v>
      </c>
      <c r="K169" s="0" t="n">
        <v>0.985</v>
      </c>
      <c r="L169" s="0" t="n">
        <v>0.9875</v>
      </c>
      <c r="M169" s="0" t="n">
        <v>0.9875</v>
      </c>
      <c r="N169" s="0" t="n">
        <v>0.98</v>
      </c>
      <c r="O169" s="0" t="n">
        <v>0.9875</v>
      </c>
      <c r="P169" s="0" t="n">
        <v>0.98</v>
      </c>
      <c r="Q169" s="0" t="n">
        <v>0.9875</v>
      </c>
      <c r="R169" s="0" t="n">
        <v>0.9875</v>
      </c>
      <c r="S169" s="0" t="n">
        <v>0.9875</v>
      </c>
      <c r="T169" s="0" t="n">
        <v>0.98</v>
      </c>
      <c r="U169" s="0" t="n">
        <v>0.98</v>
      </c>
      <c r="V169" s="0" t="n">
        <v>0.98</v>
      </c>
      <c r="W169" s="0" t="n">
        <v>0.98</v>
      </c>
      <c r="X169" s="0" t="n">
        <v>0.9875</v>
      </c>
      <c r="Y169" s="0" t="n">
        <v>0.9875</v>
      </c>
      <c r="Z169" s="0" t="n">
        <v>0.9875</v>
      </c>
      <c r="AA169" s="0" t="n">
        <v>0.9875</v>
      </c>
      <c r="AB169" s="0" t="n">
        <v>0.98</v>
      </c>
      <c r="AC169" s="0" t="n">
        <v>0.98</v>
      </c>
      <c r="AD169" s="0" t="n">
        <v>0.9875</v>
      </c>
      <c r="AE169" s="0" t="n">
        <v>0.9875</v>
      </c>
      <c r="AF169" s="0" t="n">
        <v>0.98</v>
      </c>
      <c r="AG169" s="0" t="n">
        <v>0.99</v>
      </c>
      <c r="AH169" s="0" t="n">
        <v>0.980588649999998</v>
      </c>
      <c r="AI169" s="0" t="n">
        <v>0.980588649999998</v>
      </c>
      <c r="AJ169" s="0" t="n">
        <v>0.98</v>
      </c>
      <c r="AK169" s="0" t="n">
        <v>1</v>
      </c>
      <c r="AL169" s="0" t="n">
        <v>0.985</v>
      </c>
      <c r="AM169" s="0" t="n">
        <v>0</v>
      </c>
      <c r="BB169" s="0" t="n">
        <v>0.64</v>
      </c>
      <c r="BC169" s="0" t="n">
        <f aca="false">BC168</f>
        <v>1</v>
      </c>
      <c r="BE169" s="0" t="n">
        <v>1.11060260000001</v>
      </c>
      <c r="BF169" s="0" t="n">
        <v>1.1218</v>
      </c>
      <c r="BG169" s="0" t="n">
        <v>1.0827</v>
      </c>
      <c r="BH169" s="0" t="n">
        <v>1.0212</v>
      </c>
      <c r="BI169" s="0" t="n">
        <v>1</v>
      </c>
      <c r="BJ169" s="0" t="n">
        <v>2.43420000000001</v>
      </c>
      <c r="BK169" s="0" t="n">
        <v>2.30870633333333</v>
      </c>
      <c r="BL169" s="0" t="n">
        <v>1.13334999999999</v>
      </c>
      <c r="BM169" s="0" t="n">
        <v>1.2885</v>
      </c>
      <c r="BN169" s="0" t="n">
        <v>2.001</v>
      </c>
      <c r="BO169" s="0" t="n">
        <v>1.54650499999999</v>
      </c>
      <c r="BP169" s="0" t="n">
        <v>1.54650499999999</v>
      </c>
      <c r="BQ169" s="0" t="n">
        <v>1.28140499999999</v>
      </c>
      <c r="BR169" s="0" t="n">
        <v>1.09268</v>
      </c>
      <c r="BS169" s="0" t="n">
        <v>1.45140499999999</v>
      </c>
      <c r="BT169" s="309"/>
      <c r="BU169" s="0" t="n">
        <v>1.101785</v>
      </c>
      <c r="BV169" s="309"/>
      <c r="BW169" s="309"/>
      <c r="BX169" s="309"/>
      <c r="BY169" s="309"/>
      <c r="BZ169" s="309"/>
      <c r="CA169" s="309"/>
      <c r="CB169" s="309"/>
      <c r="CC169" s="0" t="n">
        <v>0.975</v>
      </c>
      <c r="CH169" s="0" t="n">
        <v>0.46</v>
      </c>
      <c r="CI169" s="0" t="n">
        <v>0.55</v>
      </c>
      <c r="CJ169" s="0" t="n">
        <v>0.925</v>
      </c>
      <c r="CK169" s="0" t="n">
        <v>0.665</v>
      </c>
      <c r="CL169" s="0" t="n">
        <v>0.575</v>
      </c>
      <c r="CM169" s="0" t="n">
        <v>0.945</v>
      </c>
      <c r="CN169" s="0" t="n">
        <v>0.9775</v>
      </c>
      <c r="CO169" s="0" t="n">
        <v>0.945</v>
      </c>
      <c r="CP169" s="0" t="n">
        <v>0.92</v>
      </c>
      <c r="CQ169" s="0" t="n">
        <v>0.915</v>
      </c>
      <c r="CR169" s="0" t="n">
        <v>0.89</v>
      </c>
      <c r="DA169" s="309" t="n">
        <v>0.000285</v>
      </c>
      <c r="DB169" s="309" t="n">
        <v>0.0002</v>
      </c>
      <c r="DC169" s="309" t="n">
        <v>0</v>
      </c>
      <c r="DD169" s="309" t="n">
        <v>0.0001</v>
      </c>
      <c r="DE169" s="309" t="n">
        <v>0</v>
      </c>
      <c r="DF169" s="309" t="n">
        <v>0.0036</v>
      </c>
      <c r="DG169" s="309" t="n">
        <v>0.00047</v>
      </c>
      <c r="DH169" s="309" t="n">
        <v>0.0007</v>
      </c>
      <c r="DI169" s="309" t="n">
        <v>0</v>
      </c>
      <c r="DJ169" s="309" t="n">
        <v>0</v>
      </c>
      <c r="DK169" s="309" t="n">
        <v>0.0005</v>
      </c>
      <c r="DL169" s="309" t="n">
        <v>0.0005</v>
      </c>
      <c r="DM169" s="309" t="n">
        <v>0.0003</v>
      </c>
      <c r="DN169" s="309" t="n">
        <v>0.000275</v>
      </c>
      <c r="DO169" s="309" t="n">
        <v>0.000400000000000006</v>
      </c>
      <c r="DQ169" s="309" t="n">
        <v>6.5E-005</v>
      </c>
    </row>
    <row r="170" customFormat="false" ht="12.75" hidden="false" customHeight="false" outlineLevel="0" collapsed="false">
      <c r="A170" s="306" t="n">
        <v>41548</v>
      </c>
      <c r="B170" s="0" t="n">
        <v>0.988</v>
      </c>
      <c r="C170" s="0" t="n">
        <v>0</v>
      </c>
      <c r="D170" s="0" t="n">
        <v>0</v>
      </c>
      <c r="E170" s="0" t="n">
        <v>0</v>
      </c>
      <c r="F170" s="0" t="n">
        <v>0</v>
      </c>
      <c r="G170" s="0" t="n">
        <v>0.9875</v>
      </c>
      <c r="H170" s="0" t="n">
        <v>0.9875</v>
      </c>
      <c r="I170" s="0" t="n">
        <v>0.9875</v>
      </c>
      <c r="J170" s="0" t="n">
        <v>0.8439675</v>
      </c>
      <c r="K170" s="0" t="n">
        <v>0.985</v>
      </c>
      <c r="L170" s="0" t="n">
        <v>0.9875</v>
      </c>
      <c r="M170" s="0" t="n">
        <v>0.9875</v>
      </c>
      <c r="N170" s="0" t="n">
        <v>0.98</v>
      </c>
      <c r="O170" s="0" t="n">
        <v>0.986391887500003</v>
      </c>
      <c r="P170" s="0" t="n">
        <v>0.98</v>
      </c>
      <c r="Q170" s="0" t="n">
        <v>0.9875</v>
      </c>
      <c r="R170" s="0" t="n">
        <v>0.9875</v>
      </c>
      <c r="S170" s="0" t="n">
        <v>0.9875</v>
      </c>
      <c r="T170" s="0" t="n">
        <v>0.98</v>
      </c>
      <c r="U170" s="0" t="n">
        <v>0.98</v>
      </c>
      <c r="V170" s="0" t="n">
        <v>0.98</v>
      </c>
      <c r="W170" s="0" t="n">
        <v>0.98</v>
      </c>
      <c r="X170" s="0" t="n">
        <v>0.986391887500003</v>
      </c>
      <c r="Y170" s="0" t="n">
        <v>0.986391887500003</v>
      </c>
      <c r="Z170" s="0" t="n">
        <v>0.986391887500003</v>
      </c>
      <c r="AA170" s="0" t="n">
        <v>0.986391887500003</v>
      </c>
      <c r="AB170" s="0" t="n">
        <v>0.98</v>
      </c>
      <c r="AC170" s="0" t="n">
        <v>0.98</v>
      </c>
      <c r="AD170" s="0" t="n">
        <v>0.986391887500003</v>
      </c>
      <c r="AE170" s="0" t="n">
        <v>0.986391887500003</v>
      </c>
      <c r="AF170" s="0" t="n">
        <v>0.98</v>
      </c>
      <c r="AG170" s="0" t="n">
        <v>0.99</v>
      </c>
      <c r="AH170" s="0" t="n">
        <v>0.980646499999997</v>
      </c>
      <c r="AI170" s="0" t="n">
        <v>0.980646499999997</v>
      </c>
      <c r="AJ170" s="0" t="n">
        <v>0.98</v>
      </c>
      <c r="AK170" s="0" t="n">
        <v>1</v>
      </c>
      <c r="AL170" s="0" t="n">
        <v>0.985</v>
      </c>
      <c r="AM170" s="0" t="n">
        <v>0</v>
      </c>
      <c r="BB170" s="0" t="n">
        <v>0.64</v>
      </c>
      <c r="BC170" s="0" t="n">
        <f aca="false">BC169</f>
        <v>1</v>
      </c>
      <c r="BE170" s="0" t="n">
        <v>1.11088760000001</v>
      </c>
      <c r="BF170" s="0" t="n">
        <v>1.122</v>
      </c>
      <c r="BG170" s="0" t="n">
        <v>1.0827</v>
      </c>
      <c r="BH170" s="0" t="n">
        <v>1.0213</v>
      </c>
      <c r="BI170" s="0" t="n">
        <v>1</v>
      </c>
      <c r="BJ170" s="0" t="n">
        <v>2.43780000000001</v>
      </c>
      <c r="BK170" s="0" t="n">
        <v>2.30917633333333</v>
      </c>
      <c r="BL170" s="0" t="n">
        <v>1.13404999999999</v>
      </c>
      <c r="BM170" s="0" t="n">
        <v>1.2885</v>
      </c>
      <c r="BN170" s="0" t="n">
        <v>2.001</v>
      </c>
      <c r="BO170" s="0" t="n">
        <v>1.54700499999999</v>
      </c>
      <c r="BP170" s="0" t="n">
        <v>1.54700499999999</v>
      </c>
      <c r="BQ170" s="0" t="n">
        <v>1.28170499999999</v>
      </c>
      <c r="BR170" s="0" t="n">
        <v>1.092955</v>
      </c>
      <c r="BS170" s="0" t="n">
        <v>1.45180499999999</v>
      </c>
      <c r="BT170" s="309"/>
      <c r="BU170" s="0" t="n">
        <v>1.10185</v>
      </c>
      <c r="BV170" s="309"/>
      <c r="BW170" s="309"/>
      <c r="BX170" s="309"/>
      <c r="BY170" s="309"/>
      <c r="BZ170" s="309"/>
      <c r="CA170" s="309"/>
      <c r="CB170" s="309"/>
      <c r="CC170" s="0" t="n">
        <v>0.955</v>
      </c>
      <c r="CH170" s="0" t="n">
        <v>0.46</v>
      </c>
      <c r="CI170" s="0" t="n">
        <v>0.45</v>
      </c>
      <c r="CJ170" s="0" t="n">
        <v>0.925</v>
      </c>
      <c r="CK170" s="0" t="n">
        <v>0.655</v>
      </c>
      <c r="CL170" s="0" t="n">
        <v>0.505</v>
      </c>
      <c r="CM170" s="0" t="n">
        <v>0.805</v>
      </c>
      <c r="CN170" s="0" t="n">
        <v>0.8375</v>
      </c>
      <c r="CO170" s="0" t="n">
        <v>0.875</v>
      </c>
      <c r="CP170" s="0" t="n">
        <v>0.9025</v>
      </c>
      <c r="CQ170" s="0" t="n">
        <v>0.82</v>
      </c>
      <c r="CR170" s="0" t="n">
        <v>0.89</v>
      </c>
      <c r="DA170" s="309" t="n">
        <v>0.000285</v>
      </c>
      <c r="DB170" s="309" t="n">
        <v>0.0002</v>
      </c>
      <c r="DC170" s="309" t="n">
        <v>0</v>
      </c>
      <c r="DD170" s="309" t="n">
        <v>0.0001</v>
      </c>
      <c r="DE170" s="309" t="n">
        <v>0</v>
      </c>
      <c r="DF170" s="309" t="n">
        <v>0.0036</v>
      </c>
      <c r="DG170" s="309" t="n">
        <v>0.00047</v>
      </c>
      <c r="DH170" s="309" t="n">
        <v>0.0007</v>
      </c>
      <c r="DI170" s="309" t="n">
        <v>0</v>
      </c>
      <c r="DJ170" s="309" t="n">
        <v>0</v>
      </c>
      <c r="DK170" s="309" t="n">
        <v>0.0005</v>
      </c>
      <c r="DL170" s="309" t="n">
        <v>0.0005</v>
      </c>
      <c r="DM170" s="309" t="n">
        <v>0.0003</v>
      </c>
      <c r="DN170" s="309" t="n">
        <v>0.000275</v>
      </c>
      <c r="DO170" s="309" t="n">
        <v>0.000400000000000006</v>
      </c>
      <c r="DQ170" s="309" t="n">
        <v>6.5E-005</v>
      </c>
    </row>
    <row r="171" customFormat="false" ht="12.75" hidden="false" customHeight="false" outlineLevel="0" collapsed="false">
      <c r="A171" s="306" t="n">
        <v>41579</v>
      </c>
      <c r="B171" s="0" t="n">
        <v>0.988</v>
      </c>
      <c r="C171" s="0" t="n">
        <v>0</v>
      </c>
      <c r="D171" s="0" t="n">
        <v>0</v>
      </c>
      <c r="E171" s="0" t="n">
        <v>0</v>
      </c>
      <c r="F171" s="0" t="n">
        <v>0</v>
      </c>
      <c r="G171" s="0" t="n">
        <v>0.9875</v>
      </c>
      <c r="H171" s="0" t="n">
        <v>0.9875</v>
      </c>
      <c r="I171" s="0" t="n">
        <v>0.9875</v>
      </c>
      <c r="J171" s="0" t="n">
        <v>0.7924275</v>
      </c>
      <c r="K171" s="0" t="n">
        <v>0.970485</v>
      </c>
      <c r="L171" s="0" t="n">
        <v>0.9875</v>
      </c>
      <c r="M171" s="0" t="n">
        <v>0.9875</v>
      </c>
      <c r="N171" s="0" t="n">
        <v>0.98</v>
      </c>
      <c r="O171" s="0" t="n">
        <v>0.986640075000003</v>
      </c>
      <c r="P171" s="0" t="n">
        <v>0.98</v>
      </c>
      <c r="Q171" s="0" t="n">
        <v>0.9875</v>
      </c>
      <c r="R171" s="0" t="n">
        <v>0.9875</v>
      </c>
      <c r="S171" s="0" t="n">
        <v>0.9875</v>
      </c>
      <c r="T171" s="0" t="n">
        <v>0.98</v>
      </c>
      <c r="U171" s="0" t="n">
        <v>0.98</v>
      </c>
      <c r="V171" s="0" t="n">
        <v>0.98</v>
      </c>
      <c r="W171" s="0" t="n">
        <v>0.98</v>
      </c>
      <c r="X171" s="0" t="n">
        <v>0.986640075000003</v>
      </c>
      <c r="Y171" s="0" t="n">
        <v>0.986640075000003</v>
      </c>
      <c r="Z171" s="0" t="n">
        <v>0.986640075000003</v>
      </c>
      <c r="AA171" s="0" t="n">
        <v>0.986640075000003</v>
      </c>
      <c r="AB171" s="0" t="n">
        <v>0.98</v>
      </c>
      <c r="AC171" s="0" t="n">
        <v>0.98</v>
      </c>
      <c r="AD171" s="0" t="n">
        <v>0.986640075000003</v>
      </c>
      <c r="AE171" s="0" t="n">
        <v>0.986640075000003</v>
      </c>
      <c r="AF171" s="0" t="n">
        <v>0.98</v>
      </c>
      <c r="AG171" s="0" t="n">
        <v>0.99</v>
      </c>
      <c r="AH171" s="0" t="n">
        <v>0.980704349999997</v>
      </c>
      <c r="AI171" s="0" t="n">
        <v>0.980704349999997</v>
      </c>
      <c r="AJ171" s="0" t="n">
        <v>0.98</v>
      </c>
      <c r="AK171" s="0" t="n">
        <v>1</v>
      </c>
      <c r="AL171" s="0" t="n">
        <v>0.970485</v>
      </c>
      <c r="AM171" s="0" t="n">
        <v>0</v>
      </c>
      <c r="BB171" s="0" t="n">
        <v>0.64</v>
      </c>
      <c r="BC171" s="0" t="n">
        <f aca="false">BC170</f>
        <v>1</v>
      </c>
      <c r="BE171" s="0" t="n">
        <v>1.11117260000001</v>
      </c>
      <c r="BF171" s="0" t="n">
        <v>1.1222</v>
      </c>
      <c r="BG171" s="0" t="n">
        <v>1.0827</v>
      </c>
      <c r="BH171" s="0" t="n">
        <v>1.0214</v>
      </c>
      <c r="BI171" s="0" t="n">
        <v>1</v>
      </c>
      <c r="BJ171" s="0" t="n">
        <v>2.44140000000001</v>
      </c>
      <c r="BK171" s="0" t="n">
        <v>2.30964633333333</v>
      </c>
      <c r="BL171" s="0" t="n">
        <v>1.13474999999999</v>
      </c>
      <c r="BM171" s="0" t="n">
        <v>1.2885</v>
      </c>
      <c r="BN171" s="0" t="n">
        <v>2.001</v>
      </c>
      <c r="BO171" s="0" t="n">
        <v>1.54750499999999</v>
      </c>
      <c r="BP171" s="0" t="n">
        <v>1.54750499999999</v>
      </c>
      <c r="BQ171" s="0" t="n">
        <v>1.28200499999999</v>
      </c>
      <c r="BR171" s="0" t="n">
        <v>1.09323</v>
      </c>
      <c r="BS171" s="0" t="n">
        <v>1.45220499999999</v>
      </c>
      <c r="BT171" s="309"/>
      <c r="BU171" s="0" t="n">
        <v>1.101915</v>
      </c>
      <c r="BV171" s="309"/>
      <c r="BW171" s="309"/>
      <c r="BX171" s="309"/>
      <c r="BY171" s="309"/>
      <c r="BZ171" s="309"/>
      <c r="CA171" s="309"/>
      <c r="CB171" s="309"/>
      <c r="CC171" s="0" t="n">
        <v>0.955</v>
      </c>
      <c r="CH171" s="0" t="n">
        <v>0.48</v>
      </c>
      <c r="CI171" s="0" t="n">
        <v>0.46</v>
      </c>
      <c r="CJ171" s="0" t="n">
        <v>0.905</v>
      </c>
      <c r="CK171" s="0" t="n">
        <v>0.615</v>
      </c>
      <c r="CL171" s="0" t="n">
        <v>0.485</v>
      </c>
      <c r="CM171" s="0" t="n">
        <v>0.795</v>
      </c>
      <c r="CN171" s="0" t="n">
        <v>0.8275</v>
      </c>
      <c r="CO171" s="0" t="n">
        <v>0.85</v>
      </c>
      <c r="CP171" s="0" t="n">
        <v>0.9025</v>
      </c>
      <c r="CQ171" s="0" t="n">
        <v>0.82</v>
      </c>
      <c r="CR171" s="0" t="n">
        <v>0.89</v>
      </c>
      <c r="DA171" s="309" t="n">
        <v>0.000285</v>
      </c>
      <c r="DB171" s="309" t="n">
        <v>0.0002</v>
      </c>
      <c r="DC171" s="309" t="n">
        <v>0</v>
      </c>
      <c r="DD171" s="309" t="n">
        <v>0.0001</v>
      </c>
      <c r="DE171" s="309" t="n">
        <v>0</v>
      </c>
      <c r="DF171" s="309" t="n">
        <v>0.0036</v>
      </c>
      <c r="DG171" s="309" t="n">
        <v>0.00047</v>
      </c>
      <c r="DH171" s="309" t="n">
        <v>0.0007</v>
      </c>
      <c r="DI171" s="309" t="n">
        <v>0</v>
      </c>
      <c r="DJ171" s="309" t="n">
        <v>0</v>
      </c>
      <c r="DK171" s="309" t="n">
        <v>0.0005</v>
      </c>
      <c r="DL171" s="309" t="n">
        <v>0.0005</v>
      </c>
      <c r="DM171" s="309" t="n">
        <v>0.0003</v>
      </c>
      <c r="DN171" s="309" t="n">
        <v>0.000275</v>
      </c>
      <c r="DO171" s="309" t="n">
        <v>0.000400000000000006</v>
      </c>
      <c r="DQ171" s="309" t="n">
        <v>6.5E-005</v>
      </c>
    </row>
    <row r="172" customFormat="false" ht="12.75" hidden="false" customHeight="false" outlineLevel="0" collapsed="false">
      <c r="A172" s="306" t="n">
        <v>41609</v>
      </c>
      <c r="B172" s="0" t="n">
        <v>0.988</v>
      </c>
      <c r="C172" s="0" t="n">
        <v>0</v>
      </c>
      <c r="D172" s="0" t="n">
        <v>0</v>
      </c>
      <c r="E172" s="0" t="n">
        <v>0</v>
      </c>
      <c r="F172" s="0" t="n">
        <v>0</v>
      </c>
      <c r="G172" s="0" t="n">
        <v>0.9875</v>
      </c>
      <c r="H172" s="0" t="n">
        <v>0.9875</v>
      </c>
      <c r="I172" s="0" t="n">
        <v>0.9875</v>
      </c>
      <c r="J172" s="0" t="n">
        <v>0.79887</v>
      </c>
      <c r="K172" s="0" t="n">
        <v>0.970485</v>
      </c>
      <c r="L172" s="0" t="n">
        <v>0.913322949999995</v>
      </c>
      <c r="M172" s="0" t="n">
        <v>0.963633112499995</v>
      </c>
      <c r="N172" s="0" t="n">
        <v>0.884790449999996</v>
      </c>
      <c r="O172" s="0" t="n">
        <v>0.975953212500003</v>
      </c>
      <c r="P172" s="0" t="n">
        <v>0.884790449999996</v>
      </c>
      <c r="Q172" s="0" t="n">
        <v>0.913322949999995</v>
      </c>
      <c r="R172" s="0" t="n">
        <v>0.913322949999995</v>
      </c>
      <c r="S172" s="0" t="n">
        <v>0.913322949999995</v>
      </c>
      <c r="T172" s="0" t="n">
        <v>0.884790449999996</v>
      </c>
      <c r="U172" s="0" t="n">
        <v>0.884790449999996</v>
      </c>
      <c r="V172" s="0" t="n">
        <v>0.884790449999996</v>
      </c>
      <c r="W172" s="0" t="n">
        <v>0.884790449999996</v>
      </c>
      <c r="X172" s="0" t="n">
        <v>0.975953212500003</v>
      </c>
      <c r="Y172" s="0" t="n">
        <v>0.975953212500003</v>
      </c>
      <c r="Z172" s="0" t="n">
        <v>0.975953212500003</v>
      </c>
      <c r="AA172" s="0" t="n">
        <v>0.975953212500003</v>
      </c>
      <c r="AB172" s="0" t="n">
        <v>0.884790449999996</v>
      </c>
      <c r="AC172" s="0" t="n">
        <v>0.884790449999996</v>
      </c>
      <c r="AD172" s="0" t="n">
        <v>0.975953212500003</v>
      </c>
      <c r="AE172" s="0" t="n">
        <v>0.975953212500003</v>
      </c>
      <c r="AF172" s="0" t="n">
        <v>0.884790449999996</v>
      </c>
      <c r="AG172" s="0" t="n">
        <v>0.98</v>
      </c>
      <c r="AH172" s="0" t="n">
        <v>0.980762199999997</v>
      </c>
      <c r="AI172" s="0" t="n">
        <v>0.980762199999997</v>
      </c>
      <c r="AJ172" s="0" t="n">
        <v>0.884790449999996</v>
      </c>
      <c r="AK172" s="0" t="n">
        <v>1</v>
      </c>
      <c r="AL172" s="0" t="n">
        <v>0.970485</v>
      </c>
      <c r="AM172" s="0" t="n">
        <v>0</v>
      </c>
      <c r="BB172" s="0" t="n">
        <v>0.64</v>
      </c>
      <c r="BC172" s="0" t="n">
        <f aca="false">BC171</f>
        <v>1</v>
      </c>
      <c r="BE172" s="0" t="n">
        <v>1.11145760000001</v>
      </c>
      <c r="BF172" s="0" t="n">
        <v>1.1224</v>
      </c>
      <c r="BG172" s="0" t="n">
        <v>1.0827</v>
      </c>
      <c r="BH172" s="0" t="n">
        <v>1.0215</v>
      </c>
      <c r="BI172" s="0" t="n">
        <v>1</v>
      </c>
      <c r="BJ172" s="0" t="n">
        <v>2.44500000000001</v>
      </c>
      <c r="BK172" s="0" t="n">
        <v>2.31011633333333</v>
      </c>
      <c r="BL172" s="0" t="n">
        <v>1.13544999999999</v>
      </c>
      <c r="BM172" s="0" t="n">
        <v>1.2885</v>
      </c>
      <c r="BN172" s="0" t="n">
        <v>2.001</v>
      </c>
      <c r="BO172" s="0" t="n">
        <v>1.54800499999999</v>
      </c>
      <c r="BP172" s="0" t="n">
        <v>1.54800499999999</v>
      </c>
      <c r="BQ172" s="0" t="n">
        <v>1.28230499999999</v>
      </c>
      <c r="BR172" s="0" t="n">
        <v>1.093505</v>
      </c>
      <c r="BS172" s="0" t="n">
        <v>1.45260499999999</v>
      </c>
      <c r="BT172" s="309"/>
      <c r="BU172" s="0" t="n">
        <v>1.10198</v>
      </c>
      <c r="BV172" s="309"/>
      <c r="BW172" s="309"/>
      <c r="BX172" s="309"/>
      <c r="BY172" s="309"/>
      <c r="BZ172" s="309"/>
      <c r="CA172" s="309"/>
      <c r="CB172" s="309"/>
      <c r="CC172" s="0" t="n">
        <v>0.935</v>
      </c>
      <c r="CH172" s="0" t="n">
        <v>0.51</v>
      </c>
      <c r="CI172" s="0" t="n">
        <v>0.48</v>
      </c>
      <c r="CJ172" s="0" t="n">
        <v>0.875</v>
      </c>
      <c r="CK172" s="0" t="n">
        <v>0.62</v>
      </c>
      <c r="CL172" s="0" t="n">
        <v>0.485</v>
      </c>
      <c r="CM172" s="0" t="n">
        <v>0.59</v>
      </c>
      <c r="CN172" s="0" t="n">
        <v>0.6225</v>
      </c>
      <c r="CO172" s="0" t="n">
        <v>0.69</v>
      </c>
      <c r="CP172" s="0" t="n">
        <v>0.8925</v>
      </c>
      <c r="CQ172" s="0" t="n">
        <v>0.715</v>
      </c>
      <c r="CR172" s="0" t="n">
        <v>0.89</v>
      </c>
      <c r="DA172" s="309" t="n">
        <v>0.000285</v>
      </c>
      <c r="DB172" s="309" t="n">
        <v>0.0002</v>
      </c>
      <c r="DC172" s="309" t="n">
        <v>0</v>
      </c>
      <c r="DD172" s="309" t="n">
        <v>0.0001</v>
      </c>
      <c r="DE172" s="309" t="n">
        <v>0</v>
      </c>
      <c r="DF172" s="309" t="n">
        <v>0.0036</v>
      </c>
      <c r="DG172" s="309" t="n">
        <v>0.00047</v>
      </c>
      <c r="DH172" s="309" t="n">
        <v>0.0007</v>
      </c>
      <c r="DI172" s="309" t="n">
        <v>0</v>
      </c>
      <c r="DJ172" s="309" t="n">
        <v>0</v>
      </c>
      <c r="DK172" s="309" t="n">
        <v>0.0005</v>
      </c>
      <c r="DL172" s="309" t="n">
        <v>0.0005</v>
      </c>
      <c r="DM172" s="309" t="n">
        <v>0.0003</v>
      </c>
      <c r="DN172" s="309" t="n">
        <v>0.000275</v>
      </c>
      <c r="DO172" s="309" t="n">
        <v>0.000400000000000006</v>
      </c>
      <c r="DQ172" s="309" t="n">
        <v>6.5E-005</v>
      </c>
    </row>
    <row r="173" customFormat="false" ht="12.75" hidden="false" customHeight="false" outlineLevel="0" collapsed="false">
      <c r="A173" s="306" t="n">
        <v>41640</v>
      </c>
      <c r="B173" s="0" t="n">
        <v>0.988</v>
      </c>
      <c r="C173" s="0" t="n">
        <v>0</v>
      </c>
      <c r="D173" s="0" t="n">
        <v>0</v>
      </c>
      <c r="E173" s="0" t="n">
        <v>0</v>
      </c>
      <c r="F173" s="0" t="n">
        <v>0</v>
      </c>
      <c r="G173" s="0" t="n">
        <v>0.9875</v>
      </c>
      <c r="H173" s="0" t="n">
        <v>0.9875</v>
      </c>
      <c r="I173" s="0" t="n">
        <v>0.914600749999991</v>
      </c>
      <c r="J173" s="0" t="n">
        <v>0.811755</v>
      </c>
      <c r="K173" s="0" t="n">
        <v>0.985</v>
      </c>
      <c r="L173" s="0" t="n">
        <v>0.936845524999995</v>
      </c>
      <c r="M173" s="0" t="n">
        <v>0.987171937499994</v>
      </c>
      <c r="N173" s="0" t="n">
        <v>0.884997449999996</v>
      </c>
      <c r="O173" s="0" t="n">
        <v>0.962526400000003</v>
      </c>
      <c r="P173" s="0" t="n">
        <v>0.884997449999996</v>
      </c>
      <c r="Q173" s="0" t="n">
        <v>0.936845524999995</v>
      </c>
      <c r="R173" s="0" t="n">
        <v>0.936845524999995</v>
      </c>
      <c r="S173" s="0" t="n">
        <v>0.936845524999995</v>
      </c>
      <c r="T173" s="0" t="n">
        <v>0.884997449999996</v>
      </c>
      <c r="U173" s="0" t="n">
        <v>0.884997449999996</v>
      </c>
      <c r="V173" s="0" t="n">
        <v>0.884997449999996</v>
      </c>
      <c r="W173" s="0" t="n">
        <v>0.884997449999996</v>
      </c>
      <c r="X173" s="0" t="n">
        <v>0.962526400000003</v>
      </c>
      <c r="Y173" s="0" t="n">
        <v>0.962526400000003</v>
      </c>
      <c r="Z173" s="0" t="n">
        <v>0.962526400000003</v>
      </c>
      <c r="AA173" s="0" t="n">
        <v>0.962526400000003</v>
      </c>
      <c r="AB173" s="0" t="n">
        <v>0.884997449999996</v>
      </c>
      <c r="AC173" s="0" t="n">
        <v>0.884997449999996</v>
      </c>
      <c r="AD173" s="0" t="n">
        <v>0.962526400000003</v>
      </c>
      <c r="AE173" s="0" t="n">
        <v>0.962526400000003</v>
      </c>
      <c r="AF173" s="0" t="n">
        <v>0.884997449999996</v>
      </c>
      <c r="AG173" s="0" t="n">
        <v>0.98</v>
      </c>
      <c r="AH173" s="0" t="n">
        <v>0.980820049999997</v>
      </c>
      <c r="AI173" s="0" t="n">
        <v>0.980820049999997</v>
      </c>
      <c r="AJ173" s="0" t="n">
        <v>0.884997449999996</v>
      </c>
      <c r="AK173" s="0" t="n">
        <v>1</v>
      </c>
      <c r="AL173" s="0" t="n">
        <v>0.985</v>
      </c>
      <c r="AM173" s="0" t="n">
        <v>0</v>
      </c>
      <c r="BB173" s="0" t="n">
        <v>0.64</v>
      </c>
      <c r="BC173" s="0" t="n">
        <f aca="false">BC172</f>
        <v>1</v>
      </c>
      <c r="BE173" s="0" t="n">
        <v>1.11174260000001</v>
      </c>
      <c r="BF173" s="0" t="n">
        <v>1.1226</v>
      </c>
      <c r="BG173" s="0" t="n">
        <v>1.0827</v>
      </c>
      <c r="BH173" s="0" t="n">
        <v>1.0216</v>
      </c>
      <c r="BI173" s="0" t="n">
        <v>1</v>
      </c>
      <c r="BJ173" s="0" t="n">
        <v>2.44860000000001</v>
      </c>
      <c r="BK173" s="0" t="n">
        <v>2.31058633333333</v>
      </c>
      <c r="BL173" s="0" t="n">
        <v>1.13614999999999</v>
      </c>
      <c r="BM173" s="0" t="n">
        <v>1.2885</v>
      </c>
      <c r="BN173" s="0" t="n">
        <v>2.001</v>
      </c>
      <c r="BO173" s="0" t="n">
        <v>1.54850499999999</v>
      </c>
      <c r="BP173" s="0" t="n">
        <v>1.54850499999999</v>
      </c>
      <c r="BQ173" s="0" t="n">
        <v>1.28260499999999</v>
      </c>
      <c r="BR173" s="0" t="n">
        <v>1.09378</v>
      </c>
      <c r="BS173" s="0" t="n">
        <v>1.45300499999999</v>
      </c>
      <c r="BT173" s="309"/>
      <c r="BU173" s="0" t="n">
        <v>1.102045</v>
      </c>
      <c r="BV173" s="309"/>
      <c r="BW173" s="309"/>
      <c r="BX173" s="309"/>
      <c r="BY173" s="309"/>
      <c r="BZ173" s="309"/>
      <c r="CA173" s="309"/>
      <c r="CB173" s="309"/>
      <c r="CC173" s="0" t="n">
        <v>0.895</v>
      </c>
      <c r="CH173" s="0" t="n">
        <v>0.58</v>
      </c>
      <c r="CI173" s="0" t="n">
        <v>0.45</v>
      </c>
      <c r="CJ173" s="0" t="n">
        <v>0.805</v>
      </c>
      <c r="CK173" s="0" t="n">
        <v>0.63</v>
      </c>
      <c r="CL173" s="0" t="n">
        <v>0.505</v>
      </c>
      <c r="CM173" s="0" t="n">
        <v>0.605</v>
      </c>
      <c r="CN173" s="0" t="n">
        <v>0.6375</v>
      </c>
      <c r="CO173" s="0" t="n">
        <v>0.69</v>
      </c>
      <c r="CP173" s="0" t="n">
        <v>0.88</v>
      </c>
      <c r="CQ173" s="0" t="n">
        <v>0.64</v>
      </c>
      <c r="CR173" s="0" t="n">
        <v>0.89</v>
      </c>
      <c r="DA173" s="309" t="n">
        <v>0.000285</v>
      </c>
      <c r="DB173" s="309" t="n">
        <v>0.0002</v>
      </c>
      <c r="DC173" s="309" t="n">
        <v>0</v>
      </c>
      <c r="DD173" s="309" t="n">
        <v>0.0001</v>
      </c>
      <c r="DE173" s="309" t="n">
        <v>0</v>
      </c>
      <c r="DF173" s="309" t="n">
        <v>0.0036</v>
      </c>
      <c r="DG173" s="309" t="n">
        <v>0.00047</v>
      </c>
      <c r="DH173" s="309" t="n">
        <v>0.0007</v>
      </c>
      <c r="DI173" s="309" t="n">
        <v>0</v>
      </c>
      <c r="DJ173" s="309" t="n">
        <v>0</v>
      </c>
      <c r="DK173" s="309" t="n">
        <v>0.0005</v>
      </c>
      <c r="DL173" s="309" t="n">
        <v>0.0005</v>
      </c>
      <c r="DM173" s="309" t="n">
        <v>0.0003</v>
      </c>
      <c r="DN173" s="309" t="n">
        <v>0.000275</v>
      </c>
      <c r="DO173" s="309" t="n">
        <v>0.000400000000000006</v>
      </c>
      <c r="DQ173" s="309" t="n">
        <v>6.5E-005</v>
      </c>
    </row>
    <row r="174" customFormat="false" ht="12.75" hidden="false" customHeight="false" outlineLevel="0" collapsed="false">
      <c r="A174" s="306" t="n">
        <v>41671</v>
      </c>
      <c r="B174" s="0" t="n">
        <v>0.961903874000012</v>
      </c>
      <c r="C174" s="0" t="n">
        <v>0</v>
      </c>
      <c r="D174" s="0" t="n">
        <v>0</v>
      </c>
      <c r="E174" s="0" t="n">
        <v>0</v>
      </c>
      <c r="F174" s="0" t="n">
        <v>0</v>
      </c>
      <c r="G174" s="0" t="n">
        <v>0.9875</v>
      </c>
      <c r="H174" s="0" t="n">
        <v>0.9875</v>
      </c>
      <c r="I174" s="0" t="n">
        <v>0.96063824999999</v>
      </c>
      <c r="J174" s="0" t="n">
        <v>0.9470475</v>
      </c>
      <c r="K174" s="0" t="n">
        <v>0.985</v>
      </c>
      <c r="L174" s="0" t="n">
        <v>0.983618174999994</v>
      </c>
      <c r="M174" s="0" t="n">
        <v>0.9875</v>
      </c>
      <c r="N174" s="0" t="n">
        <v>0.910862549999996</v>
      </c>
      <c r="O174" s="0" t="n">
        <v>0.960033262500003</v>
      </c>
      <c r="P174" s="0" t="n">
        <v>0.910862549999996</v>
      </c>
      <c r="Q174" s="0" t="n">
        <v>0.983618174999994</v>
      </c>
      <c r="R174" s="0" t="n">
        <v>0.983618174999994</v>
      </c>
      <c r="S174" s="0" t="n">
        <v>0.983618174999994</v>
      </c>
      <c r="T174" s="0" t="n">
        <v>0.910862549999996</v>
      </c>
      <c r="U174" s="0" t="n">
        <v>0.910862549999996</v>
      </c>
      <c r="V174" s="0" t="n">
        <v>0.910862549999996</v>
      </c>
      <c r="W174" s="0" t="n">
        <v>0.910862549999996</v>
      </c>
      <c r="X174" s="0" t="n">
        <v>0.960033262500003</v>
      </c>
      <c r="Y174" s="0" t="n">
        <v>0.960033262500003</v>
      </c>
      <c r="Z174" s="0" t="n">
        <v>0.960033262500003</v>
      </c>
      <c r="AA174" s="0" t="n">
        <v>0.960033262500003</v>
      </c>
      <c r="AB174" s="0" t="n">
        <v>0.910862549999996</v>
      </c>
      <c r="AC174" s="0" t="n">
        <v>0.910862549999996</v>
      </c>
      <c r="AD174" s="0" t="n">
        <v>0.960033262500003</v>
      </c>
      <c r="AE174" s="0" t="n">
        <v>0.960033262500003</v>
      </c>
      <c r="AF174" s="0" t="n">
        <v>0.910862549999996</v>
      </c>
      <c r="AG174" s="0" t="n">
        <v>0.98</v>
      </c>
      <c r="AH174" s="0" t="n">
        <v>0.980877899999997</v>
      </c>
      <c r="AI174" s="0" t="n">
        <v>0.980877899999997</v>
      </c>
      <c r="AJ174" s="0" t="n">
        <v>0.910862549999996</v>
      </c>
      <c r="AK174" s="0" t="n">
        <v>1</v>
      </c>
      <c r="AL174" s="0" t="n">
        <v>0.985</v>
      </c>
      <c r="AM174" s="0" t="n">
        <v>0</v>
      </c>
      <c r="BB174" s="0" t="n">
        <v>0.64</v>
      </c>
      <c r="BC174" s="0" t="n">
        <f aca="false">BC173</f>
        <v>1</v>
      </c>
      <c r="BE174" s="0" t="n">
        <v>1.11202760000001</v>
      </c>
      <c r="BF174" s="0" t="n">
        <v>1.1228</v>
      </c>
      <c r="BG174" s="0" t="n">
        <v>1.0827</v>
      </c>
      <c r="BH174" s="0" t="n">
        <v>1.0217</v>
      </c>
      <c r="BI174" s="0" t="n">
        <v>1</v>
      </c>
      <c r="BJ174" s="0" t="n">
        <v>2.45220000000001</v>
      </c>
      <c r="BK174" s="0" t="n">
        <v>2.31105633333333</v>
      </c>
      <c r="BL174" s="0" t="n">
        <v>1.13684999999999</v>
      </c>
      <c r="BM174" s="0" t="n">
        <v>1.2885</v>
      </c>
      <c r="BN174" s="0" t="n">
        <v>2.001</v>
      </c>
      <c r="BO174" s="0" t="n">
        <v>1.54900499999999</v>
      </c>
      <c r="BP174" s="0" t="n">
        <v>1.54900499999999</v>
      </c>
      <c r="BQ174" s="0" t="n">
        <v>1.28290499999999</v>
      </c>
      <c r="BR174" s="0" t="n">
        <v>1.094055</v>
      </c>
      <c r="BS174" s="0" t="n">
        <v>1.45340499999999</v>
      </c>
      <c r="BT174" s="309"/>
      <c r="BU174" s="0" t="n">
        <v>1.10211</v>
      </c>
      <c r="BV174" s="309"/>
      <c r="BW174" s="309"/>
      <c r="BX174" s="309"/>
      <c r="BY174" s="309"/>
      <c r="BZ174" s="309"/>
      <c r="CA174" s="309"/>
      <c r="CB174" s="309"/>
      <c r="CC174" s="0" t="n">
        <v>0.865</v>
      </c>
      <c r="CH174" s="0" t="n">
        <v>0.58</v>
      </c>
      <c r="CI174" s="0" t="n">
        <v>0.45</v>
      </c>
      <c r="CJ174" s="0" t="n">
        <v>0.845</v>
      </c>
      <c r="CK174" s="0" t="n">
        <v>0.735</v>
      </c>
      <c r="CL174" s="0" t="n">
        <v>0.505</v>
      </c>
      <c r="CM174" s="0" t="n">
        <v>0.635</v>
      </c>
      <c r="CN174" s="0" t="n">
        <v>0.6675</v>
      </c>
      <c r="CO174" s="0" t="n">
        <v>0.71</v>
      </c>
      <c r="CP174" s="0" t="n">
        <v>0.8775</v>
      </c>
      <c r="CQ174" s="0" t="n">
        <v>0.67</v>
      </c>
      <c r="CR174" s="0" t="n">
        <v>0.89</v>
      </c>
      <c r="DA174" s="309" t="n">
        <v>0.000285</v>
      </c>
      <c r="DB174" s="309" t="n">
        <v>0.0002</v>
      </c>
      <c r="DC174" s="309" t="n">
        <v>0</v>
      </c>
      <c r="DD174" s="309" t="n">
        <v>0.0001</v>
      </c>
      <c r="DE174" s="309" t="n">
        <v>0</v>
      </c>
      <c r="DF174" s="309" t="n">
        <v>0.0036</v>
      </c>
      <c r="DG174" s="309" t="n">
        <v>0.00047</v>
      </c>
      <c r="DH174" s="309" t="n">
        <v>0.0007</v>
      </c>
      <c r="DI174" s="309" t="n">
        <v>0</v>
      </c>
      <c r="DJ174" s="309" t="n">
        <v>0</v>
      </c>
      <c r="DK174" s="309" t="n">
        <v>0.0005</v>
      </c>
      <c r="DL174" s="309" t="n">
        <v>0.0005</v>
      </c>
      <c r="DM174" s="309" t="n">
        <v>0.0003</v>
      </c>
      <c r="DN174" s="309" t="n">
        <v>0.000275</v>
      </c>
      <c r="DO174" s="309" t="n">
        <v>0.000400000000000006</v>
      </c>
      <c r="DQ174" s="309" t="n">
        <v>6.5E-005</v>
      </c>
    </row>
    <row r="175" customFormat="false" ht="12.75" hidden="false" customHeight="false" outlineLevel="0" collapsed="false">
      <c r="A175" s="306" t="n">
        <v>41699</v>
      </c>
      <c r="B175" s="0" t="n">
        <v>0.962150399000012</v>
      </c>
      <c r="C175" s="0" t="n">
        <v>0</v>
      </c>
      <c r="D175" s="0" t="n">
        <v>0</v>
      </c>
      <c r="E175" s="0" t="n">
        <v>0</v>
      </c>
      <c r="F175" s="0" t="n">
        <v>0</v>
      </c>
      <c r="G175" s="0" t="n">
        <v>0.9875</v>
      </c>
      <c r="H175" s="0" t="n">
        <v>0.9875</v>
      </c>
      <c r="I175" s="0" t="n">
        <v>0.9875</v>
      </c>
      <c r="J175" s="0" t="n">
        <v>0.985</v>
      </c>
      <c r="K175" s="0" t="n">
        <v>0.985</v>
      </c>
      <c r="L175" s="0" t="n">
        <v>0.9875</v>
      </c>
      <c r="M175" s="0" t="n">
        <v>0.9875</v>
      </c>
      <c r="N175" s="0" t="n">
        <v>0.98</v>
      </c>
      <c r="O175" s="0" t="n">
        <v>0.984897000000003</v>
      </c>
      <c r="P175" s="0" t="n">
        <v>0.98</v>
      </c>
      <c r="Q175" s="0" t="n">
        <v>0.9875</v>
      </c>
      <c r="R175" s="0" t="n">
        <v>0.9875</v>
      </c>
      <c r="S175" s="0" t="n">
        <v>0.9875</v>
      </c>
      <c r="T175" s="0" t="n">
        <v>0.98</v>
      </c>
      <c r="U175" s="0" t="n">
        <v>0.98</v>
      </c>
      <c r="V175" s="0" t="n">
        <v>0.98</v>
      </c>
      <c r="W175" s="0" t="n">
        <v>0.98</v>
      </c>
      <c r="X175" s="0" t="n">
        <v>0.984897000000003</v>
      </c>
      <c r="Y175" s="0" t="n">
        <v>0.984897000000003</v>
      </c>
      <c r="Z175" s="0" t="n">
        <v>0.984897000000003</v>
      </c>
      <c r="AA175" s="0" t="n">
        <v>0.984897000000003</v>
      </c>
      <c r="AB175" s="0" t="n">
        <v>0.98</v>
      </c>
      <c r="AC175" s="0" t="n">
        <v>0.98</v>
      </c>
      <c r="AD175" s="0" t="n">
        <v>0.984897000000003</v>
      </c>
      <c r="AE175" s="0" t="n">
        <v>0.984897000000003</v>
      </c>
      <c r="AF175" s="0" t="n">
        <v>0.98</v>
      </c>
      <c r="AG175" s="0" t="n">
        <v>0.99</v>
      </c>
      <c r="AH175" s="0" t="n">
        <v>0.980935749999997</v>
      </c>
      <c r="AI175" s="0" t="n">
        <v>0.980935749999997</v>
      </c>
      <c r="AJ175" s="0" t="n">
        <v>0.98</v>
      </c>
      <c r="AK175" s="0" t="n">
        <v>1</v>
      </c>
      <c r="AL175" s="0" t="n">
        <v>0.985</v>
      </c>
      <c r="AM175" s="0" t="n">
        <v>0</v>
      </c>
      <c r="BB175" s="0" t="n">
        <v>0.64</v>
      </c>
      <c r="BC175" s="0" t="n">
        <f aca="false">BC174</f>
        <v>1</v>
      </c>
      <c r="BE175" s="0" t="n">
        <v>1.11231260000001</v>
      </c>
      <c r="BF175" s="0" t="n">
        <v>1.123</v>
      </c>
      <c r="BG175" s="0" t="n">
        <v>1.0827</v>
      </c>
      <c r="BH175" s="0" t="n">
        <v>1.0218</v>
      </c>
      <c r="BI175" s="0" t="n">
        <v>1</v>
      </c>
      <c r="BJ175" s="0" t="n">
        <v>2.45580000000001</v>
      </c>
      <c r="BK175" s="0" t="n">
        <v>2.31152633333333</v>
      </c>
      <c r="BL175" s="0" t="n">
        <v>1.13754999999999</v>
      </c>
      <c r="BM175" s="0" t="n">
        <v>1.2885</v>
      </c>
      <c r="BN175" s="0" t="n">
        <v>2.001</v>
      </c>
      <c r="BO175" s="0" t="n">
        <v>1.54950499999999</v>
      </c>
      <c r="BP175" s="0" t="n">
        <v>1.54950499999999</v>
      </c>
      <c r="BQ175" s="0" t="n">
        <v>1.28320499999999</v>
      </c>
      <c r="BR175" s="0" t="n">
        <v>1.09433</v>
      </c>
      <c r="BS175" s="0" t="n">
        <v>1.45380499999999</v>
      </c>
      <c r="BT175" s="309"/>
      <c r="BU175" s="0" t="n">
        <v>1.102175</v>
      </c>
      <c r="BV175" s="309"/>
      <c r="BW175" s="309"/>
      <c r="BX175" s="309"/>
      <c r="BY175" s="309"/>
      <c r="BZ175" s="309"/>
      <c r="CA175" s="309"/>
      <c r="CB175" s="309"/>
      <c r="CC175" s="0" t="n">
        <v>0.865</v>
      </c>
      <c r="CH175" s="0" t="n">
        <v>0.54</v>
      </c>
      <c r="CI175" s="0" t="n">
        <v>0.45</v>
      </c>
      <c r="CJ175" s="0" t="n">
        <v>0.875</v>
      </c>
      <c r="CK175" s="0" t="n">
        <v>0.905</v>
      </c>
      <c r="CL175" s="0" t="n">
        <v>0.515</v>
      </c>
      <c r="CM175" s="0" t="n">
        <v>0.785</v>
      </c>
      <c r="CN175" s="0" t="n">
        <v>0.8175</v>
      </c>
      <c r="CO175" s="0" t="n">
        <v>0.8</v>
      </c>
      <c r="CP175" s="0" t="n">
        <v>0.9</v>
      </c>
      <c r="CQ175" s="0" t="n">
        <v>0.83</v>
      </c>
      <c r="CR175" s="0" t="n">
        <v>0.89</v>
      </c>
      <c r="DA175" s="309" t="n">
        <v>0.000285</v>
      </c>
      <c r="DB175" s="309" t="n">
        <v>0.0002</v>
      </c>
      <c r="DC175" s="309" t="n">
        <v>0</v>
      </c>
      <c r="DD175" s="309" t="n">
        <v>0.0001</v>
      </c>
      <c r="DE175" s="309" t="n">
        <v>0</v>
      </c>
      <c r="DF175" s="309" t="n">
        <v>0.0036</v>
      </c>
      <c r="DG175" s="309" t="n">
        <v>0.00047</v>
      </c>
      <c r="DH175" s="309" t="n">
        <v>0.0007</v>
      </c>
      <c r="DI175" s="309" t="n">
        <v>0</v>
      </c>
      <c r="DJ175" s="309" t="n">
        <v>0</v>
      </c>
      <c r="DK175" s="309" t="n">
        <v>0.0005</v>
      </c>
      <c r="DL175" s="309" t="n">
        <v>0.0005</v>
      </c>
      <c r="DM175" s="309" t="n">
        <v>0.0003</v>
      </c>
      <c r="DN175" s="309" t="n">
        <v>0.000275</v>
      </c>
      <c r="DO175" s="309" t="n">
        <v>0.000400000000000006</v>
      </c>
      <c r="DQ175" s="309" t="n">
        <v>6.5E-005</v>
      </c>
    </row>
    <row r="176" customFormat="false" ht="12.75" hidden="false" customHeight="false" outlineLevel="0" collapsed="false">
      <c r="A176" s="306" t="n">
        <v>41730</v>
      </c>
      <c r="B176" s="0" t="n">
        <v>0.988</v>
      </c>
      <c r="C176" s="0" t="n">
        <v>0</v>
      </c>
      <c r="D176" s="0" t="n">
        <v>0</v>
      </c>
      <c r="E176" s="0" t="n">
        <v>0</v>
      </c>
      <c r="F176" s="0" t="n">
        <v>0</v>
      </c>
      <c r="G176" s="0" t="n">
        <v>0.9875</v>
      </c>
      <c r="H176" s="0" t="n">
        <v>0.971038459999998</v>
      </c>
      <c r="I176" s="0" t="n">
        <v>0.9875</v>
      </c>
      <c r="J176" s="0" t="n">
        <v>0.985</v>
      </c>
      <c r="K176" s="0" t="n">
        <v>0.985</v>
      </c>
      <c r="L176" s="0" t="n">
        <v>0.9875</v>
      </c>
      <c r="M176" s="0" t="n">
        <v>0.9875</v>
      </c>
      <c r="N176" s="0" t="n">
        <v>0.98</v>
      </c>
      <c r="O176" s="0" t="n">
        <v>0.9875</v>
      </c>
      <c r="P176" s="0" t="n">
        <v>0.98</v>
      </c>
      <c r="Q176" s="0" t="n">
        <v>0.9875</v>
      </c>
      <c r="R176" s="0" t="n">
        <v>0.9875</v>
      </c>
      <c r="S176" s="0" t="n">
        <v>0.9875</v>
      </c>
      <c r="T176" s="0" t="n">
        <v>0.98</v>
      </c>
      <c r="U176" s="0" t="n">
        <v>0.98</v>
      </c>
      <c r="V176" s="0" t="n">
        <v>0.98</v>
      </c>
      <c r="W176" s="0" t="n">
        <v>0.98</v>
      </c>
      <c r="X176" s="0" t="n">
        <v>0.9875</v>
      </c>
      <c r="Y176" s="0" t="n">
        <v>0.9875</v>
      </c>
      <c r="Z176" s="0" t="n">
        <v>0.9875</v>
      </c>
      <c r="AA176" s="0" t="n">
        <v>0.9875</v>
      </c>
      <c r="AB176" s="0" t="n">
        <v>0.98</v>
      </c>
      <c r="AC176" s="0" t="n">
        <v>0.98</v>
      </c>
      <c r="AD176" s="0" t="n">
        <v>0.9875</v>
      </c>
      <c r="AE176" s="0" t="n">
        <v>0.9875</v>
      </c>
      <c r="AF176" s="0" t="n">
        <v>0.98</v>
      </c>
      <c r="AG176" s="0" t="n">
        <v>0.99</v>
      </c>
      <c r="AH176" s="0" t="n">
        <v>0.980993599999997</v>
      </c>
      <c r="AI176" s="0" t="n">
        <v>0.980993599999997</v>
      </c>
      <c r="AJ176" s="0" t="n">
        <v>0.98</v>
      </c>
      <c r="AK176" s="0" t="n">
        <v>1</v>
      </c>
      <c r="AL176" s="0" t="n">
        <v>0.985</v>
      </c>
      <c r="AM176" s="0" t="n">
        <v>0</v>
      </c>
      <c r="BB176" s="0" t="n">
        <v>0.64</v>
      </c>
      <c r="BC176" s="0" t="n">
        <f aca="false">BC175</f>
        <v>1</v>
      </c>
      <c r="BE176" s="0" t="n">
        <v>1.11259760000001</v>
      </c>
      <c r="BF176" s="0" t="n">
        <v>1.1232</v>
      </c>
      <c r="BG176" s="0" t="n">
        <v>1.0827</v>
      </c>
      <c r="BH176" s="0" t="n">
        <v>1.0219</v>
      </c>
      <c r="BI176" s="0" t="n">
        <v>1</v>
      </c>
      <c r="BJ176" s="0" t="n">
        <v>2.45940000000001</v>
      </c>
      <c r="BK176" s="0" t="n">
        <v>2.31199633333333</v>
      </c>
      <c r="BL176" s="0" t="n">
        <v>1.13824999999999</v>
      </c>
      <c r="BM176" s="0" t="n">
        <v>1.2885</v>
      </c>
      <c r="BN176" s="0" t="n">
        <v>2.001</v>
      </c>
      <c r="BO176" s="0" t="n">
        <v>1.55000499999999</v>
      </c>
      <c r="BP176" s="0" t="n">
        <v>1.55000499999999</v>
      </c>
      <c r="BQ176" s="0" t="n">
        <v>1.28350499999999</v>
      </c>
      <c r="BR176" s="0" t="n">
        <v>1.094605</v>
      </c>
      <c r="BS176" s="0" t="n">
        <v>1.45420499999999</v>
      </c>
      <c r="BT176" s="309"/>
      <c r="BU176" s="0" t="n">
        <v>1.10224</v>
      </c>
      <c r="BV176" s="309"/>
      <c r="BW176" s="309"/>
      <c r="BX176" s="309"/>
      <c r="BY176" s="309"/>
      <c r="BZ176" s="309"/>
      <c r="CA176" s="309"/>
      <c r="CB176" s="309"/>
      <c r="CC176" s="0" t="n">
        <v>0.895</v>
      </c>
      <c r="CH176" s="0" t="n">
        <v>0.48</v>
      </c>
      <c r="CI176" s="0" t="n">
        <v>0.42</v>
      </c>
      <c r="CJ176" s="0" t="n">
        <v>0.935</v>
      </c>
      <c r="CK176" s="0" t="n">
        <v>0.895</v>
      </c>
      <c r="CL176" s="0" t="n">
        <v>0.575</v>
      </c>
      <c r="CM176" s="0" t="n">
        <v>0.895</v>
      </c>
      <c r="CN176" s="0" t="n">
        <v>0.9275</v>
      </c>
      <c r="CO176" s="0" t="n">
        <v>0.85</v>
      </c>
      <c r="CP176" s="0" t="n">
        <v>0.903</v>
      </c>
      <c r="CQ176" s="0" t="n">
        <v>0.92</v>
      </c>
      <c r="CR176" s="0" t="n">
        <v>0.89</v>
      </c>
      <c r="DA176" s="309" t="n">
        <v>0.000285</v>
      </c>
      <c r="DB176" s="309" t="n">
        <v>0.0002</v>
      </c>
      <c r="DC176" s="309" t="n">
        <v>0</v>
      </c>
      <c r="DD176" s="309" t="n">
        <v>0.0001</v>
      </c>
      <c r="DE176" s="309" t="n">
        <v>0</v>
      </c>
      <c r="DF176" s="309" t="n">
        <v>0.0036</v>
      </c>
      <c r="DG176" s="309" t="n">
        <v>0.00047</v>
      </c>
      <c r="DH176" s="309" t="n">
        <v>0.0007</v>
      </c>
      <c r="DI176" s="309" t="n">
        <v>0</v>
      </c>
      <c r="DJ176" s="309" t="n">
        <v>0</v>
      </c>
      <c r="DK176" s="309" t="n">
        <v>0.0005</v>
      </c>
      <c r="DL176" s="309" t="n">
        <v>0.0005</v>
      </c>
      <c r="DM176" s="309" t="n">
        <v>0.0003</v>
      </c>
      <c r="DN176" s="309" t="n">
        <v>0.000275</v>
      </c>
      <c r="DO176" s="309" t="n">
        <v>0.000400000000000006</v>
      </c>
      <c r="DQ176" s="309" t="n">
        <v>6.5E-005</v>
      </c>
    </row>
    <row r="177" customFormat="false" ht="12.75" hidden="false" customHeight="false" outlineLevel="0" collapsed="false">
      <c r="A177" s="306" t="n">
        <v>41760</v>
      </c>
      <c r="B177" s="0" t="n">
        <v>0.988</v>
      </c>
      <c r="C177" s="0" t="n">
        <v>0</v>
      </c>
      <c r="D177" s="0" t="n">
        <v>0</v>
      </c>
      <c r="E177" s="0" t="n">
        <v>0</v>
      </c>
      <c r="F177" s="0" t="n">
        <v>0</v>
      </c>
      <c r="G177" s="0" t="n">
        <v>0.837420000000003</v>
      </c>
      <c r="H177" s="0" t="n">
        <v>0.971235859999998</v>
      </c>
      <c r="I177" s="0" t="n">
        <v>0.9875</v>
      </c>
      <c r="J177" s="0" t="n">
        <v>0.985</v>
      </c>
      <c r="K177" s="0" t="n">
        <v>0.985</v>
      </c>
      <c r="L177" s="0" t="n">
        <v>0.9875</v>
      </c>
      <c r="M177" s="0" t="n">
        <v>0.9875</v>
      </c>
      <c r="N177" s="0" t="n">
        <v>0.98</v>
      </c>
      <c r="O177" s="0" t="n">
        <v>0.985392000000003</v>
      </c>
      <c r="P177" s="0" t="n">
        <v>0.98</v>
      </c>
      <c r="Q177" s="0" t="n">
        <v>0.9875</v>
      </c>
      <c r="R177" s="0" t="n">
        <v>0.9875</v>
      </c>
      <c r="S177" s="0" t="n">
        <v>0.9875</v>
      </c>
      <c r="T177" s="0" t="n">
        <v>0.98</v>
      </c>
      <c r="U177" s="0" t="n">
        <v>0.98</v>
      </c>
      <c r="V177" s="0" t="n">
        <v>0.98</v>
      </c>
      <c r="W177" s="0" t="n">
        <v>0.98</v>
      </c>
      <c r="X177" s="0" t="n">
        <v>0.985392000000003</v>
      </c>
      <c r="Y177" s="0" t="n">
        <v>0.985392000000003</v>
      </c>
      <c r="Z177" s="0" t="n">
        <v>0.985392000000003</v>
      </c>
      <c r="AA177" s="0" t="n">
        <v>0.985392000000003</v>
      </c>
      <c r="AB177" s="0" t="n">
        <v>0.98</v>
      </c>
      <c r="AC177" s="0" t="n">
        <v>0.98</v>
      </c>
      <c r="AD177" s="0" t="n">
        <v>0.985392000000003</v>
      </c>
      <c r="AE177" s="0" t="n">
        <v>0.985392000000003</v>
      </c>
      <c r="AF177" s="0" t="n">
        <v>0.98</v>
      </c>
      <c r="AG177" s="0" t="n">
        <v>0.99</v>
      </c>
      <c r="AH177" s="0" t="n">
        <v>0.981051449999997</v>
      </c>
      <c r="AI177" s="0" t="n">
        <v>0.981051449999997</v>
      </c>
      <c r="AJ177" s="0" t="n">
        <v>0.98</v>
      </c>
      <c r="AK177" s="0" t="n">
        <v>1</v>
      </c>
      <c r="AL177" s="0" t="n">
        <v>0.985</v>
      </c>
      <c r="AM177" s="0" t="n">
        <v>0</v>
      </c>
      <c r="BB177" s="0" t="n">
        <v>0.64</v>
      </c>
      <c r="BC177" s="0" t="n">
        <f aca="false">BC176</f>
        <v>1</v>
      </c>
      <c r="BE177" s="0" t="n">
        <v>1.11288260000001</v>
      </c>
      <c r="BF177" s="0" t="n">
        <v>1.1234</v>
      </c>
      <c r="BG177" s="0" t="n">
        <v>1.0827</v>
      </c>
      <c r="BH177" s="0" t="n">
        <v>1.022</v>
      </c>
      <c r="BI177" s="0" t="n">
        <v>1</v>
      </c>
      <c r="BJ177" s="0" t="n">
        <v>2.46300000000001</v>
      </c>
      <c r="BK177" s="0" t="n">
        <v>2.31246633333333</v>
      </c>
      <c r="BL177" s="0" t="n">
        <v>1.13894999999999</v>
      </c>
      <c r="BM177" s="0" t="n">
        <v>1.2885</v>
      </c>
      <c r="BN177" s="0" t="n">
        <v>2.001</v>
      </c>
      <c r="BO177" s="0" t="n">
        <v>1.55050499999999</v>
      </c>
      <c r="BP177" s="0" t="n">
        <v>1.55050499999999</v>
      </c>
      <c r="BQ177" s="0" t="n">
        <v>1.28380499999999</v>
      </c>
      <c r="BR177" s="0" t="n">
        <v>1.09488</v>
      </c>
      <c r="BS177" s="0" t="n">
        <v>1.45460499999999</v>
      </c>
      <c r="BT177" s="309"/>
      <c r="BU177" s="0" t="n">
        <v>1.102305</v>
      </c>
      <c r="BV177" s="309"/>
      <c r="BW177" s="309"/>
      <c r="BX177" s="309"/>
      <c r="BY177" s="309"/>
      <c r="BZ177" s="309"/>
      <c r="CA177" s="309"/>
      <c r="CB177" s="309"/>
      <c r="CC177" s="0" t="n">
        <v>0.965</v>
      </c>
      <c r="CH177" s="0" t="n">
        <v>0.34</v>
      </c>
      <c r="CI177" s="0" t="n">
        <v>0.42</v>
      </c>
      <c r="CJ177" s="0" t="n">
        <v>0.935</v>
      </c>
      <c r="CK177" s="0" t="n">
        <v>0.795</v>
      </c>
      <c r="CL177" s="0" t="n">
        <v>0.625</v>
      </c>
      <c r="CM177" s="0" t="n">
        <v>0.9175</v>
      </c>
      <c r="CN177" s="0" t="n">
        <v>0.95</v>
      </c>
      <c r="CO177" s="0" t="n">
        <v>0.88</v>
      </c>
      <c r="CP177" s="0" t="n">
        <v>0.9</v>
      </c>
      <c r="CQ177" s="0" t="n">
        <v>0.935</v>
      </c>
      <c r="CR177" s="0" t="n">
        <v>0.89</v>
      </c>
      <c r="DA177" s="309" t="n">
        <v>0.000285</v>
      </c>
      <c r="DB177" s="309" t="n">
        <v>0.0002</v>
      </c>
      <c r="DC177" s="309" t="n">
        <v>0</v>
      </c>
      <c r="DD177" s="309" t="n">
        <v>0.0001</v>
      </c>
      <c r="DE177" s="309" t="n">
        <v>0</v>
      </c>
      <c r="DF177" s="309" t="n">
        <v>0.0036</v>
      </c>
      <c r="DG177" s="309" t="n">
        <v>0.00047</v>
      </c>
      <c r="DH177" s="309" t="n">
        <v>0.0007</v>
      </c>
      <c r="DI177" s="309" t="n">
        <v>0</v>
      </c>
      <c r="DJ177" s="309" t="n">
        <v>0</v>
      </c>
      <c r="DK177" s="309" t="n">
        <v>0.0005</v>
      </c>
      <c r="DL177" s="309" t="n">
        <v>0.0005</v>
      </c>
      <c r="DM177" s="309" t="n">
        <v>0.0003</v>
      </c>
      <c r="DN177" s="309" t="n">
        <v>0.000275</v>
      </c>
      <c r="DO177" s="309" t="n">
        <v>0.000400000000000006</v>
      </c>
      <c r="DQ177" s="309" t="n">
        <v>6.5E-005</v>
      </c>
    </row>
    <row r="178" customFormat="false" ht="12.75" hidden="false" customHeight="false" outlineLevel="0" collapsed="false">
      <c r="A178" s="306" t="n">
        <v>41791</v>
      </c>
      <c r="B178" s="0" t="n">
        <v>0.988</v>
      </c>
      <c r="C178" s="0" t="n">
        <v>0</v>
      </c>
      <c r="D178" s="0" t="n">
        <v>0</v>
      </c>
      <c r="E178" s="0" t="n">
        <v>0</v>
      </c>
      <c r="F178" s="0" t="n">
        <v>0</v>
      </c>
      <c r="G178" s="0" t="n">
        <v>0.838644000000003</v>
      </c>
      <c r="H178" s="0" t="n">
        <v>0.9875</v>
      </c>
      <c r="I178" s="0" t="n">
        <v>0.9875</v>
      </c>
      <c r="J178" s="0" t="n">
        <v>0.9083925</v>
      </c>
      <c r="K178" s="0" t="n">
        <v>0.985</v>
      </c>
      <c r="L178" s="0" t="n">
        <v>0.9875</v>
      </c>
      <c r="M178" s="0" t="n">
        <v>0.9875</v>
      </c>
      <c r="N178" s="0" t="n">
        <v>0.98</v>
      </c>
      <c r="O178" s="0" t="n">
        <v>0.9875</v>
      </c>
      <c r="P178" s="0" t="n">
        <v>0.98</v>
      </c>
      <c r="Q178" s="0" t="n">
        <v>0.9875</v>
      </c>
      <c r="R178" s="0" t="n">
        <v>0.9875</v>
      </c>
      <c r="S178" s="0" t="n">
        <v>0.9875</v>
      </c>
      <c r="T178" s="0" t="n">
        <v>0.98</v>
      </c>
      <c r="U178" s="0" t="n">
        <v>0.98</v>
      </c>
      <c r="V178" s="0" t="n">
        <v>0.98</v>
      </c>
      <c r="W178" s="0" t="n">
        <v>0.98</v>
      </c>
      <c r="X178" s="0" t="n">
        <v>0.9875</v>
      </c>
      <c r="Y178" s="0" t="n">
        <v>0.9875</v>
      </c>
      <c r="Z178" s="0" t="n">
        <v>0.9875</v>
      </c>
      <c r="AA178" s="0" t="n">
        <v>0.9875</v>
      </c>
      <c r="AB178" s="0" t="n">
        <v>0.98</v>
      </c>
      <c r="AC178" s="0" t="n">
        <v>0.98</v>
      </c>
      <c r="AD178" s="0" t="n">
        <v>0.9875</v>
      </c>
      <c r="AE178" s="0" t="n">
        <v>0.9875</v>
      </c>
      <c r="AF178" s="0" t="n">
        <v>0.98</v>
      </c>
      <c r="AG178" s="0" t="n">
        <v>0.99</v>
      </c>
      <c r="AH178" s="0" t="n">
        <v>0.981109299999997</v>
      </c>
      <c r="AI178" s="0" t="n">
        <v>0.981109299999997</v>
      </c>
      <c r="AJ178" s="0" t="n">
        <v>0.98</v>
      </c>
      <c r="AK178" s="0" t="n">
        <v>1</v>
      </c>
      <c r="AL178" s="0" t="n">
        <v>0.985</v>
      </c>
      <c r="AM178" s="0" t="n">
        <v>0</v>
      </c>
      <c r="BB178" s="0" t="n">
        <v>0.64</v>
      </c>
      <c r="BC178" s="0" t="n">
        <f aca="false">BC177</f>
        <v>1</v>
      </c>
      <c r="BE178" s="0" t="n">
        <v>1.11316760000001</v>
      </c>
      <c r="BF178" s="0" t="n">
        <v>1.1236</v>
      </c>
      <c r="BG178" s="0" t="n">
        <v>1.0827</v>
      </c>
      <c r="BH178" s="0" t="n">
        <v>1.0221</v>
      </c>
      <c r="BI178" s="0" t="n">
        <v>1</v>
      </c>
      <c r="BJ178" s="0" t="n">
        <v>2.46660000000001</v>
      </c>
      <c r="BK178" s="0" t="n">
        <v>2.31293633333333</v>
      </c>
      <c r="BL178" s="0" t="n">
        <v>1.13964999999999</v>
      </c>
      <c r="BM178" s="0" t="n">
        <v>1.2885</v>
      </c>
      <c r="BN178" s="0" t="n">
        <v>2.001</v>
      </c>
      <c r="BO178" s="0" t="n">
        <v>1.55100499999999</v>
      </c>
      <c r="BP178" s="0" t="n">
        <v>1.55100499999999</v>
      </c>
      <c r="BQ178" s="0" t="n">
        <v>1.28410499999999</v>
      </c>
      <c r="BR178" s="0" t="n">
        <v>1.095155</v>
      </c>
      <c r="BS178" s="0" t="n">
        <v>1.45500499999999</v>
      </c>
      <c r="BT178" s="309"/>
      <c r="BU178" s="0" t="n">
        <v>1.10237</v>
      </c>
      <c r="BV178" s="309"/>
      <c r="BW178" s="309"/>
      <c r="BX178" s="309"/>
      <c r="BY178" s="309"/>
      <c r="BZ178" s="309"/>
      <c r="CA178" s="309"/>
      <c r="CB178" s="309"/>
      <c r="CC178" s="0" t="n">
        <v>0.965</v>
      </c>
      <c r="CH178" s="0" t="n">
        <v>0.34</v>
      </c>
      <c r="CI178" s="0" t="n">
        <v>0.47</v>
      </c>
      <c r="CJ178" s="0" t="n">
        <v>0.935</v>
      </c>
      <c r="CK178" s="0" t="n">
        <v>0.705</v>
      </c>
      <c r="CL178" s="0" t="n">
        <v>0.725</v>
      </c>
      <c r="CM178" s="0" t="n">
        <v>0.8825</v>
      </c>
      <c r="CN178" s="0" t="n">
        <v>0.915</v>
      </c>
      <c r="CO178" s="0" t="n">
        <v>0.88</v>
      </c>
      <c r="CP178" s="0" t="n">
        <v>0.9025</v>
      </c>
      <c r="CQ178" s="0" t="n">
        <v>0.915</v>
      </c>
      <c r="CR178" s="0" t="n">
        <v>0.89</v>
      </c>
      <c r="DA178" s="309" t="n">
        <v>0.000285</v>
      </c>
      <c r="DB178" s="309" t="n">
        <v>0.0002</v>
      </c>
      <c r="DC178" s="309" t="n">
        <v>0</v>
      </c>
      <c r="DD178" s="309" t="n">
        <v>0.0001</v>
      </c>
      <c r="DE178" s="309" t="n">
        <v>0</v>
      </c>
      <c r="DF178" s="309" t="n">
        <v>0.0036</v>
      </c>
      <c r="DG178" s="309" t="n">
        <v>0.00047</v>
      </c>
      <c r="DH178" s="309" t="n">
        <v>0.0007</v>
      </c>
      <c r="DI178" s="309" t="n">
        <v>0</v>
      </c>
      <c r="DJ178" s="309" t="n">
        <v>0</v>
      </c>
      <c r="DK178" s="309" t="n">
        <v>0.0005</v>
      </c>
      <c r="DL178" s="309" t="n">
        <v>0.0005</v>
      </c>
      <c r="DM178" s="309" t="n">
        <v>0.0003</v>
      </c>
      <c r="DN178" s="309" t="n">
        <v>0.000275</v>
      </c>
      <c r="DO178" s="309" t="n">
        <v>0.000400000000000006</v>
      </c>
      <c r="DQ178" s="309" t="n">
        <v>6.5E-005</v>
      </c>
    </row>
    <row r="179" customFormat="false" ht="12.75" hidden="false" customHeight="false" outlineLevel="0" collapsed="false">
      <c r="A179" s="306" t="n">
        <v>41821</v>
      </c>
      <c r="B179" s="0" t="n">
        <v>0.988</v>
      </c>
      <c r="C179" s="0" t="n">
        <v>0</v>
      </c>
      <c r="D179" s="0" t="n">
        <v>0</v>
      </c>
      <c r="E179" s="0" t="n">
        <v>0</v>
      </c>
      <c r="F179" s="0" t="n">
        <v>0</v>
      </c>
      <c r="G179" s="0" t="n">
        <v>0.9875</v>
      </c>
      <c r="H179" s="0" t="n">
        <v>0.9875</v>
      </c>
      <c r="I179" s="0" t="n">
        <v>0.9875</v>
      </c>
      <c r="J179" s="0" t="n">
        <v>0.9341625</v>
      </c>
      <c r="K179" s="0" t="n">
        <v>0.985</v>
      </c>
      <c r="L179" s="0" t="n">
        <v>0.9875</v>
      </c>
      <c r="M179" s="0" t="n">
        <v>0.9875</v>
      </c>
      <c r="N179" s="0" t="n">
        <v>0.98</v>
      </c>
      <c r="O179" s="0" t="n">
        <v>0.9875</v>
      </c>
      <c r="P179" s="0" t="n">
        <v>0.98</v>
      </c>
      <c r="Q179" s="0" t="n">
        <v>0.9875</v>
      </c>
      <c r="R179" s="0" t="n">
        <v>0.9875</v>
      </c>
      <c r="S179" s="0" t="n">
        <v>0.9875</v>
      </c>
      <c r="T179" s="0" t="n">
        <v>0.98</v>
      </c>
      <c r="U179" s="0" t="n">
        <v>0.98</v>
      </c>
      <c r="V179" s="0" t="n">
        <v>0.98</v>
      </c>
      <c r="W179" s="0" t="n">
        <v>0.98</v>
      </c>
      <c r="X179" s="0" t="n">
        <v>0.9875</v>
      </c>
      <c r="Y179" s="0" t="n">
        <v>0.9875</v>
      </c>
      <c r="Z179" s="0" t="n">
        <v>0.9875</v>
      </c>
      <c r="AA179" s="0" t="n">
        <v>0.9875</v>
      </c>
      <c r="AB179" s="0" t="n">
        <v>0.98</v>
      </c>
      <c r="AC179" s="0" t="n">
        <v>0.98</v>
      </c>
      <c r="AD179" s="0" t="n">
        <v>0.9875</v>
      </c>
      <c r="AE179" s="0" t="n">
        <v>0.9875</v>
      </c>
      <c r="AF179" s="0" t="n">
        <v>0.98</v>
      </c>
      <c r="AG179" s="0" t="n">
        <v>0.99</v>
      </c>
      <c r="AH179" s="0" t="n">
        <v>0.981167149999997</v>
      </c>
      <c r="AI179" s="0" t="n">
        <v>0.981167149999997</v>
      </c>
      <c r="AJ179" s="0" t="n">
        <v>0.98</v>
      </c>
      <c r="AK179" s="0" t="n">
        <v>1</v>
      </c>
      <c r="AL179" s="0" t="n">
        <v>0.985</v>
      </c>
      <c r="AM179" s="0" t="n">
        <v>0</v>
      </c>
      <c r="BB179" s="0" t="n">
        <v>0.64</v>
      </c>
      <c r="BC179" s="0" t="n">
        <f aca="false">BC178</f>
        <v>1</v>
      </c>
      <c r="BE179" s="0" t="n">
        <v>1.11345260000001</v>
      </c>
      <c r="BF179" s="0" t="n">
        <v>1.1238</v>
      </c>
      <c r="BG179" s="0" t="n">
        <v>1.0827</v>
      </c>
      <c r="BH179" s="0" t="n">
        <v>1.0222</v>
      </c>
      <c r="BI179" s="0" t="n">
        <v>1</v>
      </c>
      <c r="BJ179" s="0" t="n">
        <v>2.47020000000001</v>
      </c>
      <c r="BK179" s="0" t="n">
        <v>2.31340633333333</v>
      </c>
      <c r="BL179" s="0" t="n">
        <v>1.14034999999999</v>
      </c>
      <c r="BM179" s="0" t="n">
        <v>1.2885</v>
      </c>
      <c r="BN179" s="0" t="n">
        <v>2.001</v>
      </c>
      <c r="BO179" s="0" t="n">
        <v>1.55150499999999</v>
      </c>
      <c r="BP179" s="0" t="n">
        <v>1.55150499999999</v>
      </c>
      <c r="BQ179" s="0" t="n">
        <v>1.28440499999999</v>
      </c>
      <c r="BR179" s="0" t="n">
        <v>1.09543</v>
      </c>
      <c r="BS179" s="0" t="n">
        <v>1.45540499999999</v>
      </c>
      <c r="BT179" s="309"/>
      <c r="BU179" s="0" t="n">
        <v>1.102435</v>
      </c>
      <c r="BV179" s="309"/>
      <c r="BW179" s="309"/>
      <c r="BX179" s="309"/>
      <c r="BY179" s="309"/>
      <c r="BZ179" s="309"/>
      <c r="CA179" s="309"/>
      <c r="CB179" s="309"/>
      <c r="CC179" s="0" t="n">
        <v>0.975</v>
      </c>
      <c r="CH179" s="0" t="n">
        <v>0.41</v>
      </c>
      <c r="CI179" s="0" t="n">
        <v>0.47</v>
      </c>
      <c r="CJ179" s="0" t="n">
        <v>0.935</v>
      </c>
      <c r="CK179" s="0" t="n">
        <v>0.725</v>
      </c>
      <c r="CL179" s="0" t="n">
        <v>0.725</v>
      </c>
      <c r="CM179" s="0" t="n">
        <v>0.8775</v>
      </c>
      <c r="CN179" s="0" t="n">
        <v>0.91</v>
      </c>
      <c r="CO179" s="0" t="n">
        <v>0.89</v>
      </c>
      <c r="CP179" s="0" t="n">
        <v>0.9075</v>
      </c>
      <c r="CQ179" s="0" t="n">
        <v>0.915</v>
      </c>
      <c r="CR179" s="0" t="n">
        <v>0.89</v>
      </c>
      <c r="DA179" s="309" t="n">
        <v>0.000285</v>
      </c>
      <c r="DB179" s="309" t="n">
        <v>0.0002</v>
      </c>
      <c r="DC179" s="309" t="n">
        <v>0</v>
      </c>
      <c r="DD179" s="309" t="n">
        <v>0.0001</v>
      </c>
      <c r="DE179" s="309" t="n">
        <v>0</v>
      </c>
      <c r="DF179" s="309" t="n">
        <v>0.0036</v>
      </c>
      <c r="DG179" s="309" t="n">
        <v>0.00047</v>
      </c>
      <c r="DH179" s="309" t="n">
        <v>0.0007</v>
      </c>
      <c r="DI179" s="309" t="n">
        <v>0</v>
      </c>
      <c r="DJ179" s="309" t="n">
        <v>0</v>
      </c>
      <c r="DK179" s="309" t="n">
        <v>0.0005</v>
      </c>
      <c r="DL179" s="309" t="n">
        <v>0.0005</v>
      </c>
      <c r="DM179" s="309" t="n">
        <v>0.0003</v>
      </c>
      <c r="DN179" s="309" t="n">
        <v>0.000275</v>
      </c>
      <c r="DO179" s="309" t="n">
        <v>0.000400000000000006</v>
      </c>
      <c r="DQ179" s="309" t="n">
        <v>6.5E-005</v>
      </c>
    </row>
    <row r="180" customFormat="false" ht="12.75" hidden="false" customHeight="false" outlineLevel="0" collapsed="false">
      <c r="A180" s="306" t="n">
        <v>41852</v>
      </c>
      <c r="B180" s="0" t="n">
        <v>0.988</v>
      </c>
      <c r="C180" s="0" t="n">
        <v>0</v>
      </c>
      <c r="D180" s="0" t="n">
        <v>0</v>
      </c>
      <c r="E180" s="0" t="n">
        <v>0</v>
      </c>
      <c r="F180" s="0" t="n">
        <v>0</v>
      </c>
      <c r="G180" s="0" t="n">
        <v>0.9875</v>
      </c>
      <c r="H180" s="0" t="n">
        <v>0.9875</v>
      </c>
      <c r="I180" s="0" t="n">
        <v>0.9875</v>
      </c>
      <c r="J180" s="0" t="n">
        <v>0.985</v>
      </c>
      <c r="K180" s="0" t="n">
        <v>0.985</v>
      </c>
      <c r="L180" s="0" t="n">
        <v>0.9875</v>
      </c>
      <c r="M180" s="0" t="n">
        <v>0.9875</v>
      </c>
      <c r="N180" s="0" t="n">
        <v>0.98</v>
      </c>
      <c r="O180" s="0" t="n">
        <v>0.9875</v>
      </c>
      <c r="P180" s="0" t="n">
        <v>0.98</v>
      </c>
      <c r="Q180" s="0" t="n">
        <v>0.9875</v>
      </c>
      <c r="R180" s="0" t="n">
        <v>0.9875</v>
      </c>
      <c r="S180" s="0" t="n">
        <v>0.9875</v>
      </c>
      <c r="T180" s="0" t="n">
        <v>0.98</v>
      </c>
      <c r="U180" s="0" t="n">
        <v>0.98</v>
      </c>
      <c r="V180" s="0" t="n">
        <v>0.98</v>
      </c>
      <c r="W180" s="0" t="n">
        <v>0.98</v>
      </c>
      <c r="X180" s="0" t="n">
        <v>0.9875</v>
      </c>
      <c r="Y180" s="0" t="n">
        <v>0.9875</v>
      </c>
      <c r="Z180" s="0" t="n">
        <v>0.9875</v>
      </c>
      <c r="AA180" s="0" t="n">
        <v>0.9875</v>
      </c>
      <c r="AB180" s="0" t="n">
        <v>0.98</v>
      </c>
      <c r="AC180" s="0" t="n">
        <v>0.98</v>
      </c>
      <c r="AD180" s="0" t="n">
        <v>0.9875</v>
      </c>
      <c r="AE180" s="0" t="n">
        <v>0.9875</v>
      </c>
      <c r="AF180" s="0" t="n">
        <v>0.98</v>
      </c>
      <c r="AG180" s="0" t="n">
        <v>0.99</v>
      </c>
      <c r="AH180" s="0" t="n">
        <v>0.981224999999997</v>
      </c>
      <c r="AI180" s="0" t="n">
        <v>0.981224999999997</v>
      </c>
      <c r="AJ180" s="0" t="n">
        <v>0.98</v>
      </c>
      <c r="AK180" s="0" t="n">
        <v>1</v>
      </c>
      <c r="AL180" s="0" t="n">
        <v>0.985</v>
      </c>
      <c r="AM180" s="0" t="n">
        <v>0</v>
      </c>
      <c r="BB180" s="0" t="n">
        <v>0.64</v>
      </c>
      <c r="BC180" s="0" t="n">
        <f aca="false">BC179</f>
        <v>1</v>
      </c>
      <c r="BE180" s="0" t="n">
        <v>1.11373760000001</v>
      </c>
      <c r="BF180" s="0" t="n">
        <v>1.124</v>
      </c>
      <c r="BG180" s="0" t="n">
        <v>1.0827</v>
      </c>
      <c r="BH180" s="0" t="n">
        <v>1.0223</v>
      </c>
      <c r="BI180" s="0" t="n">
        <v>1</v>
      </c>
      <c r="BJ180" s="0" t="n">
        <v>2.47380000000001</v>
      </c>
      <c r="BK180" s="0" t="n">
        <v>2.31387633333333</v>
      </c>
      <c r="BL180" s="0" t="n">
        <v>1.14104999999999</v>
      </c>
      <c r="BM180" s="0" t="n">
        <v>1.2885</v>
      </c>
      <c r="BN180" s="0" t="n">
        <v>2.001</v>
      </c>
      <c r="BO180" s="0" t="n">
        <v>1.55200499999999</v>
      </c>
      <c r="BP180" s="0" t="n">
        <v>1.55200499999999</v>
      </c>
      <c r="BQ180" s="0" t="n">
        <v>1.28470499999999</v>
      </c>
      <c r="BR180" s="0" t="n">
        <v>1.095705</v>
      </c>
      <c r="BS180" s="0" t="n">
        <v>1.45580499999999</v>
      </c>
      <c r="BT180" s="309"/>
      <c r="BU180" s="0" t="n">
        <v>1.1025</v>
      </c>
      <c r="BV180" s="309"/>
      <c r="BW180" s="309"/>
      <c r="BX180" s="309"/>
      <c r="BY180" s="309"/>
      <c r="BZ180" s="309"/>
      <c r="CA180" s="309"/>
      <c r="CB180" s="309"/>
      <c r="CC180" s="0" t="n">
        <v>0.975</v>
      </c>
      <c r="CH180" s="0" t="n">
        <v>0.43</v>
      </c>
      <c r="CI180" s="0" t="n">
        <v>0.52</v>
      </c>
      <c r="CJ180" s="0" t="n">
        <v>0.925</v>
      </c>
      <c r="CK180" s="0" t="n">
        <v>0.815</v>
      </c>
      <c r="CL180" s="0" t="n">
        <v>0.725</v>
      </c>
      <c r="CM180" s="0" t="n">
        <v>0.89</v>
      </c>
      <c r="CN180" s="0" t="n">
        <v>0.9225</v>
      </c>
      <c r="CO180" s="0" t="n">
        <v>0.915</v>
      </c>
      <c r="CP180" s="0" t="n">
        <v>0.9275</v>
      </c>
      <c r="CQ180" s="0" t="n">
        <v>0.915</v>
      </c>
      <c r="CR180" s="0" t="n">
        <v>0.89</v>
      </c>
      <c r="DA180" s="309" t="n">
        <v>0.000285</v>
      </c>
      <c r="DB180" s="309" t="n">
        <v>0.0002</v>
      </c>
      <c r="DC180" s="309" t="n">
        <v>0</v>
      </c>
      <c r="DD180" s="309" t="n">
        <v>0.0001</v>
      </c>
      <c r="DE180" s="309" t="n">
        <v>0</v>
      </c>
      <c r="DF180" s="309" t="n">
        <v>0.0036</v>
      </c>
      <c r="DG180" s="309" t="n">
        <v>0.00047</v>
      </c>
      <c r="DH180" s="309" t="n">
        <v>0.0007</v>
      </c>
      <c r="DI180" s="309" t="n">
        <v>0</v>
      </c>
      <c r="DJ180" s="309" t="n">
        <v>0</v>
      </c>
      <c r="DK180" s="309" t="n">
        <v>0.0005</v>
      </c>
      <c r="DL180" s="309" t="n">
        <v>0.0005</v>
      </c>
      <c r="DM180" s="309" t="n">
        <v>0.0003</v>
      </c>
      <c r="DN180" s="309" t="n">
        <v>0.000275</v>
      </c>
      <c r="DO180" s="309" t="n">
        <v>0.000400000000000006</v>
      </c>
      <c r="DQ180" s="309" t="n">
        <v>6.5E-005</v>
      </c>
    </row>
    <row r="181" customFormat="false" ht="12.75" hidden="false" customHeight="false" outlineLevel="0" collapsed="false">
      <c r="A181" s="306" t="n">
        <v>41883</v>
      </c>
      <c r="B181" s="0" t="n">
        <v>0.988</v>
      </c>
      <c r="C181" s="0" t="n">
        <v>0</v>
      </c>
      <c r="D181" s="0" t="n">
        <v>0</v>
      </c>
      <c r="E181" s="0" t="n">
        <v>0</v>
      </c>
      <c r="F181" s="0" t="n">
        <v>0</v>
      </c>
      <c r="G181" s="0" t="n">
        <v>0.9875</v>
      </c>
      <c r="H181" s="0" t="n">
        <v>0.9875</v>
      </c>
      <c r="I181" s="0" t="n">
        <v>0.9875</v>
      </c>
      <c r="J181" s="0" t="n">
        <v>0.8697375</v>
      </c>
      <c r="K181" s="0" t="n">
        <v>0.985</v>
      </c>
      <c r="L181" s="0" t="n">
        <v>0.9875</v>
      </c>
      <c r="M181" s="0" t="n">
        <v>0.9875</v>
      </c>
      <c r="N181" s="0" t="n">
        <v>0.98</v>
      </c>
      <c r="O181" s="0" t="n">
        <v>0.9875</v>
      </c>
      <c r="P181" s="0" t="n">
        <v>0.98</v>
      </c>
      <c r="Q181" s="0" t="n">
        <v>0.9875</v>
      </c>
      <c r="R181" s="0" t="n">
        <v>0.9875</v>
      </c>
      <c r="S181" s="0" t="n">
        <v>0.9875</v>
      </c>
      <c r="T181" s="0" t="n">
        <v>0.98</v>
      </c>
      <c r="U181" s="0" t="n">
        <v>0.98</v>
      </c>
      <c r="V181" s="0" t="n">
        <v>0.98</v>
      </c>
      <c r="W181" s="0" t="n">
        <v>0.98</v>
      </c>
      <c r="X181" s="0" t="n">
        <v>0.9875</v>
      </c>
      <c r="Y181" s="0" t="n">
        <v>0.9875</v>
      </c>
      <c r="Z181" s="0" t="n">
        <v>0.9875</v>
      </c>
      <c r="AA181" s="0" t="n">
        <v>0.9875</v>
      </c>
      <c r="AB181" s="0" t="n">
        <v>0.98</v>
      </c>
      <c r="AC181" s="0" t="n">
        <v>0.98</v>
      </c>
      <c r="AD181" s="0" t="n">
        <v>0.9875</v>
      </c>
      <c r="AE181" s="0" t="n">
        <v>0.9875</v>
      </c>
      <c r="AF181" s="0" t="n">
        <v>0.98</v>
      </c>
      <c r="AG181" s="0" t="n">
        <v>0.99</v>
      </c>
      <c r="AH181" s="0" t="n">
        <v>0.981282849999997</v>
      </c>
      <c r="AI181" s="0" t="n">
        <v>0.981282849999997</v>
      </c>
      <c r="AJ181" s="0" t="n">
        <v>0.98</v>
      </c>
      <c r="AK181" s="0" t="n">
        <v>1</v>
      </c>
      <c r="AL181" s="0" t="n">
        <v>0.985</v>
      </c>
      <c r="AM181" s="0" t="n">
        <v>0</v>
      </c>
      <c r="BB181" s="0" t="n">
        <v>0.64</v>
      </c>
      <c r="BC181" s="0" t="n">
        <f aca="false">BC180</f>
        <v>1</v>
      </c>
      <c r="BE181" s="0" t="n">
        <v>1.11402260000001</v>
      </c>
      <c r="BF181" s="0" t="n">
        <v>1.1242</v>
      </c>
      <c r="BG181" s="0" t="n">
        <v>1.0827</v>
      </c>
      <c r="BH181" s="0" t="n">
        <v>1.0224</v>
      </c>
      <c r="BI181" s="0" t="n">
        <v>1</v>
      </c>
      <c r="BJ181" s="0" t="n">
        <v>2.47740000000001</v>
      </c>
      <c r="BK181" s="0" t="n">
        <v>2.31434633333333</v>
      </c>
      <c r="BL181" s="0" t="n">
        <v>1.14174999999999</v>
      </c>
      <c r="BM181" s="0" t="n">
        <v>1.2885</v>
      </c>
      <c r="BN181" s="0" t="n">
        <v>2.001</v>
      </c>
      <c r="BO181" s="0" t="n">
        <v>1.55250499999999</v>
      </c>
      <c r="BP181" s="0" t="n">
        <v>1.55250499999999</v>
      </c>
      <c r="BQ181" s="0" t="n">
        <v>1.28500499999999</v>
      </c>
      <c r="BR181" s="0" t="n">
        <v>1.09598</v>
      </c>
      <c r="BS181" s="0" t="n">
        <v>1.45620499999999</v>
      </c>
      <c r="BT181" s="309"/>
      <c r="BU181" s="0" t="n">
        <v>1.102565</v>
      </c>
      <c r="BV181" s="309"/>
      <c r="BW181" s="309"/>
      <c r="BX181" s="309"/>
      <c r="BY181" s="309"/>
      <c r="BZ181" s="309"/>
      <c r="CA181" s="309"/>
      <c r="CB181" s="309"/>
      <c r="CC181" s="0" t="n">
        <v>0.975</v>
      </c>
      <c r="CH181" s="0" t="n">
        <v>0.46</v>
      </c>
      <c r="CI181" s="0" t="n">
        <v>0.55</v>
      </c>
      <c r="CJ181" s="0" t="n">
        <v>0.925</v>
      </c>
      <c r="CK181" s="0" t="n">
        <v>0.675</v>
      </c>
      <c r="CL181" s="0" t="n">
        <v>0.575</v>
      </c>
      <c r="CM181" s="0" t="n">
        <v>0.945</v>
      </c>
      <c r="CN181" s="0" t="n">
        <v>0.9775</v>
      </c>
      <c r="CO181" s="0" t="n">
        <v>0.945</v>
      </c>
      <c r="CP181" s="0" t="n">
        <v>0.92</v>
      </c>
      <c r="CQ181" s="0" t="n">
        <v>0.915</v>
      </c>
      <c r="CR181" s="0" t="n">
        <v>0.89</v>
      </c>
      <c r="DA181" s="309" t="n">
        <v>0.000285</v>
      </c>
      <c r="DB181" s="309" t="n">
        <v>0.0002</v>
      </c>
      <c r="DC181" s="309" t="n">
        <v>0</v>
      </c>
      <c r="DD181" s="309" t="n">
        <v>0.0001</v>
      </c>
      <c r="DE181" s="309" t="n">
        <v>0</v>
      </c>
      <c r="DF181" s="309" t="n">
        <v>0.0036</v>
      </c>
      <c r="DG181" s="309" t="n">
        <v>0.00047</v>
      </c>
      <c r="DH181" s="309" t="n">
        <v>0.0007</v>
      </c>
      <c r="DI181" s="309" t="n">
        <v>0</v>
      </c>
      <c r="DJ181" s="309" t="n">
        <v>0</v>
      </c>
      <c r="DK181" s="309" t="n">
        <v>0.0005</v>
      </c>
      <c r="DL181" s="309" t="n">
        <v>0.0005</v>
      </c>
      <c r="DM181" s="309" t="n">
        <v>0.0003</v>
      </c>
      <c r="DN181" s="309" t="n">
        <v>0.000275</v>
      </c>
      <c r="DO181" s="309" t="n">
        <v>0.000400000000000006</v>
      </c>
      <c r="DQ181" s="309" t="n">
        <v>6.5E-005</v>
      </c>
    </row>
    <row r="182" customFormat="false" ht="12.75" hidden="false" customHeight="false" outlineLevel="0" collapsed="false">
      <c r="A182" s="306" t="n">
        <v>41913</v>
      </c>
      <c r="B182" s="0" t="n">
        <v>0.988</v>
      </c>
      <c r="C182" s="0" t="n">
        <v>0</v>
      </c>
      <c r="D182" s="0" t="n">
        <v>0</v>
      </c>
      <c r="E182" s="0" t="n">
        <v>0</v>
      </c>
      <c r="F182" s="0" t="n">
        <v>0</v>
      </c>
      <c r="G182" s="0" t="n">
        <v>0.9875</v>
      </c>
      <c r="H182" s="0" t="n">
        <v>0.9875</v>
      </c>
      <c r="I182" s="0" t="n">
        <v>0.9875</v>
      </c>
      <c r="J182" s="0" t="n">
        <v>0.8568525</v>
      </c>
      <c r="K182" s="0" t="n">
        <v>0.985</v>
      </c>
      <c r="L182" s="0" t="n">
        <v>0.9875</v>
      </c>
      <c r="M182" s="0" t="n">
        <v>0.9875</v>
      </c>
      <c r="N182" s="0" t="n">
        <v>0.98</v>
      </c>
      <c r="O182" s="0" t="n">
        <v>0.9875</v>
      </c>
      <c r="P182" s="0" t="n">
        <v>0.98</v>
      </c>
      <c r="Q182" s="0" t="n">
        <v>0.9875</v>
      </c>
      <c r="R182" s="0" t="n">
        <v>0.9875</v>
      </c>
      <c r="S182" s="0" t="n">
        <v>0.9875</v>
      </c>
      <c r="T182" s="0" t="n">
        <v>0.98</v>
      </c>
      <c r="U182" s="0" t="n">
        <v>0.98</v>
      </c>
      <c r="V182" s="0" t="n">
        <v>0.98</v>
      </c>
      <c r="W182" s="0" t="n">
        <v>0.98</v>
      </c>
      <c r="X182" s="0" t="n">
        <v>0.9875</v>
      </c>
      <c r="Y182" s="0" t="n">
        <v>0.9875</v>
      </c>
      <c r="Z182" s="0" t="n">
        <v>0.9875</v>
      </c>
      <c r="AA182" s="0" t="n">
        <v>0.9875</v>
      </c>
      <c r="AB182" s="0" t="n">
        <v>0.98</v>
      </c>
      <c r="AC182" s="0" t="n">
        <v>0.98</v>
      </c>
      <c r="AD182" s="0" t="n">
        <v>0.9875</v>
      </c>
      <c r="AE182" s="0" t="n">
        <v>0.9875</v>
      </c>
      <c r="AF182" s="0" t="n">
        <v>0.98</v>
      </c>
      <c r="AG182" s="0" t="n">
        <v>0.99</v>
      </c>
      <c r="AH182" s="0" t="n">
        <v>0.981340699999997</v>
      </c>
      <c r="AI182" s="0" t="n">
        <v>0.981340699999997</v>
      </c>
      <c r="AJ182" s="0" t="n">
        <v>0.98</v>
      </c>
      <c r="AK182" s="0" t="n">
        <v>1</v>
      </c>
      <c r="AL182" s="0" t="n">
        <v>0.985</v>
      </c>
      <c r="AM182" s="0" t="n">
        <v>0</v>
      </c>
      <c r="BB182" s="0" t="n">
        <v>0.64</v>
      </c>
      <c r="BC182" s="0" t="n">
        <f aca="false">BC181</f>
        <v>1</v>
      </c>
      <c r="BE182" s="0" t="n">
        <v>1.11430760000001</v>
      </c>
      <c r="BF182" s="0" t="n">
        <v>1.1244</v>
      </c>
      <c r="BG182" s="0" t="n">
        <v>1.0827</v>
      </c>
      <c r="BH182" s="0" t="n">
        <v>1.0225</v>
      </c>
      <c r="BI182" s="0" t="n">
        <v>1</v>
      </c>
      <c r="BJ182" s="0" t="n">
        <v>2.48100000000001</v>
      </c>
      <c r="BK182" s="0" t="n">
        <v>2.31481633333333</v>
      </c>
      <c r="BL182" s="0" t="n">
        <v>1.14244999999999</v>
      </c>
      <c r="BM182" s="0" t="n">
        <v>1.2885</v>
      </c>
      <c r="BN182" s="0" t="n">
        <v>2.001</v>
      </c>
      <c r="BO182" s="0" t="n">
        <v>1.55300499999999</v>
      </c>
      <c r="BP182" s="0" t="n">
        <v>1.55300499999999</v>
      </c>
      <c r="BQ182" s="0" t="n">
        <v>1.28530499999999</v>
      </c>
      <c r="BR182" s="0" t="n">
        <v>1.096255</v>
      </c>
      <c r="BS182" s="0" t="n">
        <v>1.45660499999999</v>
      </c>
      <c r="BT182" s="309"/>
      <c r="BU182" s="0" t="n">
        <v>1.10263</v>
      </c>
      <c r="BV182" s="309"/>
      <c r="BW182" s="309"/>
      <c r="BX182" s="309"/>
      <c r="BY182" s="309"/>
      <c r="BZ182" s="309"/>
      <c r="CA182" s="309"/>
      <c r="CB182" s="309"/>
      <c r="CC182" s="0" t="n">
        <v>0.955</v>
      </c>
      <c r="CH182" s="0" t="n">
        <v>0.46</v>
      </c>
      <c r="CI182" s="0" t="n">
        <v>0.45</v>
      </c>
      <c r="CJ182" s="0" t="n">
        <v>0.925</v>
      </c>
      <c r="CK182" s="0" t="n">
        <v>0.665</v>
      </c>
      <c r="CL182" s="0" t="n">
        <v>0.505</v>
      </c>
      <c r="CM182" s="0" t="n">
        <v>0.805</v>
      </c>
      <c r="CN182" s="0" t="n">
        <v>0.8375</v>
      </c>
      <c r="CO182" s="0" t="n">
        <v>0.875</v>
      </c>
      <c r="CP182" s="0" t="n">
        <v>0.9025</v>
      </c>
      <c r="CQ182" s="0" t="n">
        <v>0.82</v>
      </c>
      <c r="CR182" s="0" t="n">
        <v>0.89</v>
      </c>
      <c r="DA182" s="309" t="n">
        <v>0.000285</v>
      </c>
      <c r="DB182" s="309" t="n">
        <v>0.0002</v>
      </c>
      <c r="DC182" s="309" t="n">
        <v>0</v>
      </c>
      <c r="DD182" s="309" t="n">
        <v>0.0001</v>
      </c>
      <c r="DE182" s="309" t="n">
        <v>0</v>
      </c>
      <c r="DF182" s="309" t="n">
        <v>0.0036</v>
      </c>
      <c r="DG182" s="309" t="n">
        <v>0.00047</v>
      </c>
      <c r="DH182" s="309" t="n">
        <v>0.0007</v>
      </c>
      <c r="DI182" s="309" t="n">
        <v>0</v>
      </c>
      <c r="DJ182" s="309" t="n">
        <v>0</v>
      </c>
      <c r="DK182" s="309" t="n">
        <v>0.0005</v>
      </c>
      <c r="DL182" s="309" t="n">
        <v>0.0005</v>
      </c>
      <c r="DM182" s="309" t="n">
        <v>0.0003</v>
      </c>
      <c r="DN182" s="309" t="n">
        <v>0.000275</v>
      </c>
      <c r="DO182" s="309" t="n">
        <v>0.000400000000000006</v>
      </c>
      <c r="DQ182" s="309" t="n">
        <v>6.5E-005</v>
      </c>
    </row>
    <row r="183" customFormat="false" ht="12.75" hidden="false" customHeight="false" outlineLevel="0" collapsed="false">
      <c r="A183" s="306" t="n">
        <v>41944</v>
      </c>
      <c r="B183" s="0" t="n">
        <v>0.988</v>
      </c>
      <c r="C183" s="0" t="n">
        <v>0</v>
      </c>
      <c r="D183" s="0" t="n">
        <v>0</v>
      </c>
      <c r="E183" s="0" t="n">
        <v>0</v>
      </c>
      <c r="F183" s="0" t="n">
        <v>0</v>
      </c>
      <c r="G183" s="0" t="n">
        <v>0.9875</v>
      </c>
      <c r="H183" s="0" t="n">
        <v>0.9875</v>
      </c>
      <c r="I183" s="0" t="n">
        <v>0.9875</v>
      </c>
      <c r="J183" s="0" t="n">
        <v>0.8053125</v>
      </c>
      <c r="K183" s="0" t="n">
        <v>0.970485</v>
      </c>
      <c r="L183" s="0" t="n">
        <v>0.9875</v>
      </c>
      <c r="M183" s="0" t="n">
        <v>0.9875</v>
      </c>
      <c r="N183" s="0" t="n">
        <v>0.98</v>
      </c>
      <c r="O183" s="0" t="n">
        <v>0.9875</v>
      </c>
      <c r="P183" s="0" t="n">
        <v>0.98</v>
      </c>
      <c r="Q183" s="0" t="n">
        <v>0.9875</v>
      </c>
      <c r="R183" s="0" t="n">
        <v>0.9875</v>
      </c>
      <c r="S183" s="0" t="n">
        <v>0.9875</v>
      </c>
      <c r="T183" s="0" t="n">
        <v>0.98</v>
      </c>
      <c r="U183" s="0" t="n">
        <v>0.98</v>
      </c>
      <c r="V183" s="0" t="n">
        <v>0.98</v>
      </c>
      <c r="W183" s="0" t="n">
        <v>0.98</v>
      </c>
      <c r="X183" s="0" t="n">
        <v>0.9875</v>
      </c>
      <c r="Y183" s="0" t="n">
        <v>0.9875</v>
      </c>
      <c r="Z183" s="0" t="n">
        <v>0.9875</v>
      </c>
      <c r="AA183" s="0" t="n">
        <v>0.9875</v>
      </c>
      <c r="AB183" s="0" t="n">
        <v>0.98</v>
      </c>
      <c r="AC183" s="0" t="n">
        <v>0.98</v>
      </c>
      <c r="AD183" s="0" t="n">
        <v>0.9875</v>
      </c>
      <c r="AE183" s="0" t="n">
        <v>0.9875</v>
      </c>
      <c r="AF183" s="0" t="n">
        <v>0.98</v>
      </c>
      <c r="AG183" s="0" t="n">
        <v>0.99</v>
      </c>
      <c r="AH183" s="0" t="n">
        <v>0.981398549999997</v>
      </c>
      <c r="AI183" s="0" t="n">
        <v>0.981398549999997</v>
      </c>
      <c r="AJ183" s="0" t="n">
        <v>0.98</v>
      </c>
      <c r="AK183" s="0" t="n">
        <v>1</v>
      </c>
      <c r="AL183" s="0" t="n">
        <v>0.970485</v>
      </c>
      <c r="AM183" s="0" t="n">
        <v>0</v>
      </c>
      <c r="BB183" s="0" t="n">
        <v>0.64</v>
      </c>
      <c r="BC183" s="0" t="n">
        <f aca="false">BC182</f>
        <v>1</v>
      </c>
      <c r="BE183" s="0" t="n">
        <v>1.11459260000001</v>
      </c>
      <c r="BF183" s="0" t="n">
        <v>1.1246</v>
      </c>
      <c r="BG183" s="0" t="n">
        <v>1.0827</v>
      </c>
      <c r="BH183" s="0" t="n">
        <v>1.0226</v>
      </c>
      <c r="BI183" s="0" t="n">
        <v>1</v>
      </c>
      <c r="BJ183" s="0" t="n">
        <v>2.48460000000001</v>
      </c>
      <c r="BK183" s="0" t="n">
        <v>2.31528633333333</v>
      </c>
      <c r="BL183" s="0" t="n">
        <v>1.14314999999999</v>
      </c>
      <c r="BM183" s="0" t="n">
        <v>1.2885</v>
      </c>
      <c r="BN183" s="0" t="n">
        <v>2.001</v>
      </c>
      <c r="BO183" s="0" t="n">
        <v>1.55350499999999</v>
      </c>
      <c r="BP183" s="0" t="n">
        <v>1.55350499999999</v>
      </c>
      <c r="BQ183" s="0" t="n">
        <v>1.28560499999999</v>
      </c>
      <c r="BR183" s="0" t="n">
        <v>1.09653</v>
      </c>
      <c r="BS183" s="0" t="n">
        <v>1.45700499999999</v>
      </c>
      <c r="BT183" s="309"/>
      <c r="BU183" s="0" t="n">
        <v>1.102695</v>
      </c>
      <c r="BV183" s="309"/>
      <c r="BW183" s="309"/>
      <c r="BX183" s="309"/>
      <c r="BY183" s="309"/>
      <c r="BZ183" s="309"/>
      <c r="CA183" s="309"/>
      <c r="CB183" s="309"/>
      <c r="CC183" s="0" t="n">
        <v>0.955</v>
      </c>
      <c r="CH183" s="0" t="n">
        <v>0.48</v>
      </c>
      <c r="CI183" s="0" t="n">
        <v>0.46</v>
      </c>
      <c r="CJ183" s="0" t="n">
        <v>0.905</v>
      </c>
      <c r="CK183" s="0" t="n">
        <v>0.625</v>
      </c>
      <c r="CL183" s="0" t="n">
        <v>0.485</v>
      </c>
      <c r="CM183" s="0" t="n">
        <v>0.795</v>
      </c>
      <c r="CN183" s="0" t="n">
        <v>0.8275</v>
      </c>
      <c r="CO183" s="0" t="n">
        <v>0.85</v>
      </c>
      <c r="CP183" s="0" t="n">
        <v>0.9025</v>
      </c>
      <c r="CQ183" s="0" t="n">
        <v>0.82</v>
      </c>
      <c r="CR183" s="0" t="n">
        <v>0.89</v>
      </c>
      <c r="DA183" s="309" t="n">
        <v>0.000285</v>
      </c>
      <c r="DB183" s="309" t="n">
        <v>0.0002</v>
      </c>
      <c r="DC183" s="309" t="n">
        <v>0</v>
      </c>
      <c r="DD183" s="309" t="n">
        <v>0.0001</v>
      </c>
      <c r="DE183" s="309" t="n">
        <v>0</v>
      </c>
      <c r="DF183" s="309" t="n">
        <v>0.0036</v>
      </c>
      <c r="DG183" s="309" t="n">
        <v>0.00047</v>
      </c>
      <c r="DH183" s="309" t="n">
        <v>0.0007</v>
      </c>
      <c r="DI183" s="309" t="n">
        <v>0</v>
      </c>
      <c r="DJ183" s="309" t="n">
        <v>0</v>
      </c>
      <c r="DK183" s="309" t="n">
        <v>0.0005</v>
      </c>
      <c r="DL183" s="309" t="n">
        <v>0.0005</v>
      </c>
      <c r="DM183" s="309" t="n">
        <v>0.0003</v>
      </c>
      <c r="DN183" s="309" t="n">
        <v>0.000275</v>
      </c>
      <c r="DO183" s="309" t="n">
        <v>0.000400000000000006</v>
      </c>
      <c r="DQ183" s="309" t="n">
        <v>6.5E-005</v>
      </c>
    </row>
    <row r="184" customFormat="false" ht="12.75" hidden="false" customHeight="false" outlineLevel="0" collapsed="false">
      <c r="A184" s="306" t="n">
        <v>41974</v>
      </c>
      <c r="B184" s="0" t="n">
        <v>0.988</v>
      </c>
      <c r="C184" s="0" t="n">
        <v>0</v>
      </c>
      <c r="D184" s="0" t="n">
        <v>0</v>
      </c>
      <c r="E184" s="0" t="n">
        <v>0</v>
      </c>
      <c r="F184" s="0" t="n">
        <v>0</v>
      </c>
      <c r="G184" s="0" t="n">
        <v>0.9875</v>
      </c>
      <c r="H184" s="0" t="n">
        <v>0.9875</v>
      </c>
      <c r="I184" s="0" t="n">
        <v>0.9875</v>
      </c>
      <c r="J184" s="0" t="n">
        <v>0.811755</v>
      </c>
      <c r="K184" s="0" t="n">
        <v>0.970485</v>
      </c>
      <c r="L184" s="0" t="n">
        <v>0.916862949999994</v>
      </c>
      <c r="M184" s="0" t="n">
        <v>0.967368112499994</v>
      </c>
      <c r="N184" s="0" t="n">
        <v>0.887274449999996</v>
      </c>
      <c r="O184" s="0" t="n">
        <v>0.978898462500003</v>
      </c>
      <c r="P184" s="0" t="n">
        <v>0.887274449999996</v>
      </c>
      <c r="Q184" s="0" t="n">
        <v>0.916862949999994</v>
      </c>
      <c r="R184" s="0" t="n">
        <v>0.916862949999994</v>
      </c>
      <c r="S184" s="0" t="n">
        <v>0.916862949999994</v>
      </c>
      <c r="T184" s="0" t="n">
        <v>0.887274449999996</v>
      </c>
      <c r="U184" s="0" t="n">
        <v>0.887274449999996</v>
      </c>
      <c r="V184" s="0" t="n">
        <v>0.887274449999996</v>
      </c>
      <c r="W184" s="0" t="n">
        <v>0.887274449999996</v>
      </c>
      <c r="X184" s="0" t="n">
        <v>0.978898462500003</v>
      </c>
      <c r="Y184" s="0" t="n">
        <v>0.978898462500003</v>
      </c>
      <c r="Z184" s="0" t="n">
        <v>0.978898462500003</v>
      </c>
      <c r="AA184" s="0" t="n">
        <v>0.978898462500003</v>
      </c>
      <c r="AB184" s="0" t="n">
        <v>0.887274449999996</v>
      </c>
      <c r="AC184" s="0" t="n">
        <v>0.887274449999996</v>
      </c>
      <c r="AD184" s="0" t="n">
        <v>0.978898462500003</v>
      </c>
      <c r="AE184" s="0" t="n">
        <v>0.978898462500003</v>
      </c>
      <c r="AF184" s="0" t="n">
        <v>0.887274449999996</v>
      </c>
      <c r="AG184" s="0" t="n">
        <v>0.98</v>
      </c>
      <c r="AH184" s="0" t="n">
        <v>0.981456399999997</v>
      </c>
      <c r="AI184" s="0" t="n">
        <v>0.981456399999997</v>
      </c>
      <c r="AJ184" s="0" t="n">
        <v>0.887274449999996</v>
      </c>
      <c r="AK184" s="0" t="n">
        <v>1</v>
      </c>
      <c r="AL184" s="0" t="n">
        <v>0.970485</v>
      </c>
      <c r="AM184" s="0" t="n">
        <v>0</v>
      </c>
      <c r="BB184" s="0" t="n">
        <v>0.64</v>
      </c>
      <c r="BC184" s="0" t="n">
        <f aca="false">BC183</f>
        <v>1</v>
      </c>
      <c r="BE184" s="0" t="n">
        <v>1.11487760000001</v>
      </c>
      <c r="BF184" s="0" t="n">
        <v>1.1248</v>
      </c>
      <c r="BG184" s="0" t="n">
        <v>1.0827</v>
      </c>
      <c r="BH184" s="0" t="n">
        <v>1.0227</v>
      </c>
      <c r="BI184" s="0" t="n">
        <v>1</v>
      </c>
      <c r="BJ184" s="0" t="n">
        <v>2.48820000000001</v>
      </c>
      <c r="BK184" s="0" t="n">
        <v>2.31575633333333</v>
      </c>
      <c r="BL184" s="0" t="n">
        <v>1.14384999999999</v>
      </c>
      <c r="BM184" s="0" t="n">
        <v>1.2885</v>
      </c>
      <c r="BN184" s="0" t="n">
        <v>2.001</v>
      </c>
      <c r="BO184" s="0" t="n">
        <v>1.55400499999999</v>
      </c>
      <c r="BP184" s="0" t="n">
        <v>1.55400499999999</v>
      </c>
      <c r="BQ184" s="0" t="n">
        <v>1.28590499999999</v>
      </c>
      <c r="BR184" s="0" t="n">
        <v>1.096805</v>
      </c>
      <c r="BS184" s="0" t="n">
        <v>1.45740499999999</v>
      </c>
      <c r="BT184" s="309"/>
      <c r="BU184" s="0" t="n">
        <v>1.10276</v>
      </c>
      <c r="BV184" s="309"/>
      <c r="BW184" s="309"/>
      <c r="BX184" s="309"/>
      <c r="BY184" s="309"/>
      <c r="BZ184" s="309"/>
      <c r="CA184" s="309"/>
      <c r="CB184" s="309"/>
      <c r="CC184" s="0" t="n">
        <v>0.935</v>
      </c>
      <c r="CH184" s="0" t="n">
        <v>0.51</v>
      </c>
      <c r="CI184" s="0" t="n">
        <v>0.48</v>
      </c>
      <c r="CJ184" s="0" t="n">
        <v>0.875</v>
      </c>
      <c r="CK184" s="0" t="n">
        <v>0.63</v>
      </c>
      <c r="CL184" s="0" t="n">
        <v>0.485</v>
      </c>
      <c r="CM184" s="0" t="n">
        <v>0.59</v>
      </c>
      <c r="CN184" s="0" t="n">
        <v>0.6225</v>
      </c>
      <c r="CO184" s="0" t="n">
        <v>0.69</v>
      </c>
      <c r="CP184" s="0" t="n">
        <v>0.8925</v>
      </c>
      <c r="CQ184" s="0" t="n">
        <v>0.715</v>
      </c>
      <c r="CR184" s="0" t="n">
        <v>0.89</v>
      </c>
      <c r="DA184" s="309" t="n">
        <v>0.000285</v>
      </c>
      <c r="DB184" s="309" t="n">
        <v>0.0002</v>
      </c>
      <c r="DC184" s="309" t="n">
        <v>0</v>
      </c>
      <c r="DD184" s="309" t="n">
        <v>0.0001</v>
      </c>
      <c r="DE184" s="309" t="n">
        <v>0</v>
      </c>
      <c r="DF184" s="309" t="n">
        <v>0.0036</v>
      </c>
      <c r="DG184" s="309" t="n">
        <v>0.00047</v>
      </c>
      <c r="DH184" s="309" t="n">
        <v>0.0007</v>
      </c>
      <c r="DI184" s="309" t="n">
        <v>0</v>
      </c>
      <c r="DJ184" s="309" t="n">
        <v>0</v>
      </c>
      <c r="DK184" s="309" t="n">
        <v>0.0005</v>
      </c>
      <c r="DL184" s="309" t="n">
        <v>0.0005</v>
      </c>
      <c r="DM184" s="309" t="n">
        <v>0.0003</v>
      </c>
      <c r="DN184" s="309" t="n">
        <v>0.000275</v>
      </c>
      <c r="DO184" s="309" t="n">
        <v>0.000400000000000006</v>
      </c>
      <c r="DQ184" s="309" t="n">
        <v>6.5E-005</v>
      </c>
    </row>
    <row r="185" customFormat="false" ht="12.75" hidden="false" customHeight="false" outlineLevel="0" collapsed="false">
      <c r="A185" s="306" t="n">
        <v>42005</v>
      </c>
      <c r="B185" s="0" t="n">
        <v>0.988</v>
      </c>
      <c r="C185" s="0" t="n">
        <v>0</v>
      </c>
      <c r="D185" s="0" t="n">
        <v>0</v>
      </c>
      <c r="E185" s="0" t="n">
        <v>0</v>
      </c>
      <c r="F185" s="0" t="n">
        <v>0</v>
      </c>
      <c r="G185" s="0" t="n">
        <v>0.9875</v>
      </c>
      <c r="H185" s="0" t="n">
        <v>0.9875</v>
      </c>
      <c r="I185" s="0" t="n">
        <v>0.92136274999999</v>
      </c>
      <c r="J185" s="0" t="n">
        <v>0.82464</v>
      </c>
      <c r="K185" s="0" t="n">
        <v>0.985</v>
      </c>
      <c r="L185" s="0" t="n">
        <v>0.940475524999994</v>
      </c>
      <c r="M185" s="0" t="n">
        <v>0.9875</v>
      </c>
      <c r="N185" s="0" t="n">
        <v>0.887481449999996</v>
      </c>
      <c r="O185" s="0" t="n">
        <v>0.965430400000003</v>
      </c>
      <c r="P185" s="0" t="n">
        <v>0.887481449999996</v>
      </c>
      <c r="Q185" s="0" t="n">
        <v>0.940475524999994</v>
      </c>
      <c r="R185" s="0" t="n">
        <v>0.940475524999994</v>
      </c>
      <c r="S185" s="0" t="n">
        <v>0.940475524999994</v>
      </c>
      <c r="T185" s="0" t="n">
        <v>0.887481449999996</v>
      </c>
      <c r="U185" s="0" t="n">
        <v>0.887481449999996</v>
      </c>
      <c r="V185" s="0" t="n">
        <v>0.887481449999996</v>
      </c>
      <c r="W185" s="0" t="n">
        <v>0.887481449999996</v>
      </c>
      <c r="X185" s="0" t="n">
        <v>0.965430400000003</v>
      </c>
      <c r="Y185" s="0" t="n">
        <v>0.965430400000003</v>
      </c>
      <c r="Z185" s="0" t="n">
        <v>0.965430400000003</v>
      </c>
      <c r="AA185" s="0" t="n">
        <v>0.965430400000003</v>
      </c>
      <c r="AB185" s="0" t="n">
        <v>0.887481449999996</v>
      </c>
      <c r="AC185" s="0" t="n">
        <v>0.887481449999996</v>
      </c>
      <c r="AD185" s="0" t="n">
        <v>0.965430400000003</v>
      </c>
      <c r="AE185" s="0" t="n">
        <v>0.965430400000003</v>
      </c>
      <c r="AF185" s="0" t="n">
        <v>0.887481449999996</v>
      </c>
      <c r="AG185" s="0" t="n">
        <v>0.98</v>
      </c>
      <c r="AH185" s="0" t="n">
        <v>0.981514249999997</v>
      </c>
      <c r="AI185" s="0" t="n">
        <v>0.981514249999997</v>
      </c>
      <c r="AJ185" s="0" t="n">
        <v>0.887481449999996</v>
      </c>
      <c r="AK185" s="0" t="n">
        <v>1</v>
      </c>
      <c r="AL185" s="0" t="n">
        <v>0.985</v>
      </c>
      <c r="AM185" s="0" t="n">
        <v>0</v>
      </c>
      <c r="BB185" s="0" t="n">
        <v>0.64</v>
      </c>
      <c r="BC185" s="0" t="n">
        <f aca="false">BC184</f>
        <v>1</v>
      </c>
      <c r="BE185" s="0" t="n">
        <v>1.11516260000001</v>
      </c>
      <c r="BF185" s="0" t="n">
        <v>1.125</v>
      </c>
      <c r="BG185" s="0" t="n">
        <v>1.0827</v>
      </c>
      <c r="BH185" s="0" t="n">
        <v>1.0228</v>
      </c>
      <c r="BI185" s="0" t="n">
        <v>1</v>
      </c>
      <c r="BJ185" s="0" t="n">
        <v>2.49180000000001</v>
      </c>
      <c r="BK185" s="0" t="n">
        <v>2.31622633333333</v>
      </c>
      <c r="BL185" s="0" t="n">
        <v>1.14454999999999</v>
      </c>
      <c r="BM185" s="0" t="n">
        <v>1.2885</v>
      </c>
      <c r="BN185" s="0" t="n">
        <v>2.001</v>
      </c>
      <c r="BO185" s="0" t="n">
        <v>1.55450499999999</v>
      </c>
      <c r="BP185" s="0" t="n">
        <v>1.55450499999999</v>
      </c>
      <c r="BQ185" s="0" t="n">
        <v>1.28620499999999</v>
      </c>
      <c r="BR185" s="0" t="n">
        <v>1.09708</v>
      </c>
      <c r="BS185" s="0" t="n">
        <v>1.45780499999999</v>
      </c>
      <c r="BT185" s="309"/>
      <c r="BU185" s="0" t="n">
        <v>1.102825</v>
      </c>
      <c r="BV185" s="309"/>
      <c r="BW185" s="309"/>
      <c r="BX185" s="309"/>
      <c r="BY185" s="309"/>
      <c r="BZ185" s="309"/>
      <c r="CA185" s="309"/>
      <c r="CB185" s="309"/>
      <c r="CC185" s="0" t="n">
        <v>0.895</v>
      </c>
      <c r="CH185" s="0" t="n">
        <v>0.58</v>
      </c>
      <c r="CI185" s="0" t="n">
        <v>0.45</v>
      </c>
      <c r="CJ185" s="0" t="n">
        <v>0.805</v>
      </c>
      <c r="CK185" s="0" t="n">
        <v>0.64</v>
      </c>
      <c r="CL185" s="0" t="n">
        <v>0.505</v>
      </c>
      <c r="CM185" s="0" t="n">
        <v>0.605</v>
      </c>
      <c r="CN185" s="0" t="n">
        <v>0.6375</v>
      </c>
      <c r="CO185" s="0" t="n">
        <v>0.69</v>
      </c>
      <c r="CP185" s="0" t="n">
        <v>0.88</v>
      </c>
      <c r="CQ185" s="0" t="n">
        <v>0.64</v>
      </c>
      <c r="CR185" s="0" t="n">
        <v>0.89</v>
      </c>
      <c r="DA185" s="309" t="n">
        <v>0.000285</v>
      </c>
      <c r="DB185" s="309" t="n">
        <v>0.0002</v>
      </c>
      <c r="DC185" s="309" t="n">
        <v>0</v>
      </c>
      <c r="DD185" s="309" t="n">
        <v>0.0001</v>
      </c>
      <c r="DE185" s="309" t="n">
        <v>0</v>
      </c>
      <c r="DF185" s="309" t="n">
        <v>0.0036</v>
      </c>
      <c r="DG185" s="309" t="n">
        <v>0.00047</v>
      </c>
      <c r="DH185" s="309" t="n">
        <v>0.0007</v>
      </c>
      <c r="DI185" s="309" t="n">
        <v>0</v>
      </c>
      <c r="DJ185" s="309" t="n">
        <v>0</v>
      </c>
      <c r="DK185" s="309" t="n">
        <v>0.0005</v>
      </c>
      <c r="DL185" s="309" t="n">
        <v>0.0005</v>
      </c>
      <c r="DM185" s="309" t="n">
        <v>0.0003</v>
      </c>
      <c r="DN185" s="309" t="n">
        <v>0.000275</v>
      </c>
      <c r="DO185" s="309" t="n">
        <v>0.000400000000000006</v>
      </c>
      <c r="DQ185" s="309" t="n">
        <v>6.5E-005</v>
      </c>
    </row>
    <row r="186" customFormat="false" ht="12.75" hidden="false" customHeight="false" outlineLevel="0" collapsed="false">
      <c r="A186" s="306" t="n">
        <v>42036</v>
      </c>
      <c r="B186" s="0" t="n">
        <v>0.964862174000013</v>
      </c>
      <c r="C186" s="0" t="n">
        <v>0</v>
      </c>
      <c r="D186" s="0" t="n">
        <v>0</v>
      </c>
      <c r="E186" s="0" t="n">
        <v>0</v>
      </c>
      <c r="F186" s="0" t="n">
        <v>0</v>
      </c>
      <c r="G186" s="0" t="n">
        <v>0.9875</v>
      </c>
      <c r="H186" s="0" t="n">
        <v>0.9875</v>
      </c>
      <c r="I186" s="0" t="n">
        <v>0.96773624999999</v>
      </c>
      <c r="J186" s="0" t="n">
        <v>0.9599325</v>
      </c>
      <c r="K186" s="0" t="n">
        <v>0.985</v>
      </c>
      <c r="L186" s="0" t="n">
        <v>0.987428174999994</v>
      </c>
      <c r="M186" s="0" t="n">
        <v>0.9875</v>
      </c>
      <c r="N186" s="0" t="n">
        <v>0.913418549999996</v>
      </c>
      <c r="O186" s="0" t="n">
        <v>0.962929012500003</v>
      </c>
      <c r="P186" s="0" t="n">
        <v>0.913418549999996</v>
      </c>
      <c r="Q186" s="0" t="n">
        <v>0.987428174999994</v>
      </c>
      <c r="R186" s="0" t="n">
        <v>0.987428174999994</v>
      </c>
      <c r="S186" s="0" t="n">
        <v>0.987428174999994</v>
      </c>
      <c r="T186" s="0" t="n">
        <v>0.913418549999996</v>
      </c>
      <c r="U186" s="0" t="n">
        <v>0.913418549999996</v>
      </c>
      <c r="V186" s="0" t="n">
        <v>0.913418549999996</v>
      </c>
      <c r="W186" s="0" t="n">
        <v>0.913418549999996</v>
      </c>
      <c r="X186" s="0" t="n">
        <v>0.962929012500003</v>
      </c>
      <c r="Y186" s="0" t="n">
        <v>0.962929012500003</v>
      </c>
      <c r="Z186" s="0" t="n">
        <v>0.962929012500003</v>
      </c>
      <c r="AA186" s="0" t="n">
        <v>0.962929012500003</v>
      </c>
      <c r="AB186" s="0" t="n">
        <v>0.913418549999996</v>
      </c>
      <c r="AC186" s="0" t="n">
        <v>0.913418549999996</v>
      </c>
      <c r="AD186" s="0" t="n">
        <v>0.962929012500003</v>
      </c>
      <c r="AE186" s="0" t="n">
        <v>0.962929012500003</v>
      </c>
      <c r="AF186" s="0" t="n">
        <v>0.913418549999996</v>
      </c>
      <c r="AG186" s="0" t="n">
        <v>0.98</v>
      </c>
      <c r="AH186" s="0" t="n">
        <v>0.981572099999997</v>
      </c>
      <c r="AI186" s="0" t="n">
        <v>0.981572099999997</v>
      </c>
      <c r="AJ186" s="0" t="n">
        <v>0.913418549999996</v>
      </c>
      <c r="AK186" s="0" t="n">
        <v>1</v>
      </c>
      <c r="AL186" s="0" t="n">
        <v>0.985</v>
      </c>
      <c r="AM186" s="0" t="n">
        <v>0</v>
      </c>
      <c r="BB186" s="0" t="n">
        <v>0.64</v>
      </c>
      <c r="BC186" s="0" t="n">
        <f aca="false">BC185</f>
        <v>1</v>
      </c>
      <c r="BE186" s="0" t="n">
        <v>1.11544760000001</v>
      </c>
      <c r="BF186" s="0" t="n">
        <v>1.1252</v>
      </c>
      <c r="BG186" s="0" t="n">
        <v>1.0827</v>
      </c>
      <c r="BH186" s="0" t="n">
        <v>1.0229</v>
      </c>
      <c r="BI186" s="0" t="n">
        <v>1</v>
      </c>
      <c r="BJ186" s="0" t="n">
        <v>2.49540000000001</v>
      </c>
      <c r="BK186" s="0" t="n">
        <v>2.31669633333333</v>
      </c>
      <c r="BL186" s="0" t="n">
        <v>1.14524999999999</v>
      </c>
      <c r="BM186" s="0" t="n">
        <v>1.2885</v>
      </c>
      <c r="BN186" s="0" t="n">
        <v>2.001</v>
      </c>
      <c r="BO186" s="0" t="n">
        <v>1.55500499999999</v>
      </c>
      <c r="BP186" s="0" t="n">
        <v>1.55500499999999</v>
      </c>
      <c r="BQ186" s="0" t="n">
        <v>1.28650499999999</v>
      </c>
      <c r="BR186" s="0" t="n">
        <v>1.097355</v>
      </c>
      <c r="BS186" s="0" t="n">
        <v>1.45820499999999</v>
      </c>
      <c r="BT186" s="309"/>
      <c r="BU186" s="0" t="n">
        <v>1.10289</v>
      </c>
      <c r="BV186" s="309"/>
      <c r="BW186" s="309"/>
      <c r="BX186" s="309"/>
      <c r="BY186" s="309"/>
      <c r="BZ186" s="309"/>
      <c r="CA186" s="309"/>
      <c r="CB186" s="309"/>
      <c r="CC186" s="0" t="n">
        <v>0.865</v>
      </c>
      <c r="CH186" s="0" t="n">
        <v>0.58</v>
      </c>
      <c r="CI186" s="0" t="n">
        <v>0.45</v>
      </c>
      <c r="CJ186" s="0" t="n">
        <v>0.845</v>
      </c>
      <c r="CK186" s="0" t="n">
        <v>0.745</v>
      </c>
      <c r="CL186" s="0" t="n">
        <v>0.505</v>
      </c>
      <c r="CM186" s="0" t="n">
        <v>0.635</v>
      </c>
      <c r="CN186" s="0" t="n">
        <v>0.6675</v>
      </c>
      <c r="CO186" s="0" t="n">
        <v>0.71</v>
      </c>
      <c r="CP186" s="0" t="n">
        <v>0.8775</v>
      </c>
      <c r="CQ186" s="0" t="n">
        <v>0.67</v>
      </c>
      <c r="CR186" s="0" t="n">
        <v>0.89</v>
      </c>
      <c r="DA186" s="309" t="n">
        <v>0.000285</v>
      </c>
      <c r="DB186" s="309" t="n">
        <v>0.0002</v>
      </c>
      <c r="DC186" s="309" t="n">
        <v>0</v>
      </c>
      <c r="DD186" s="309" t="n">
        <v>0.0001</v>
      </c>
      <c r="DE186" s="309" t="n">
        <v>0</v>
      </c>
      <c r="DF186" s="309" t="n">
        <v>0.0036</v>
      </c>
      <c r="DG186" s="309" t="n">
        <v>0.00047</v>
      </c>
      <c r="DH186" s="309" t="n">
        <v>0.0007</v>
      </c>
      <c r="DI186" s="309" t="n">
        <v>0</v>
      </c>
      <c r="DJ186" s="309" t="n">
        <v>0</v>
      </c>
      <c r="DK186" s="309" t="n">
        <v>0.0005</v>
      </c>
      <c r="DL186" s="309" t="n">
        <v>0.0005</v>
      </c>
      <c r="DM186" s="309" t="n">
        <v>0.0003</v>
      </c>
      <c r="DN186" s="309" t="n">
        <v>0.000275</v>
      </c>
      <c r="DO186" s="309" t="n">
        <v>0.000400000000000006</v>
      </c>
      <c r="DQ186" s="309" t="n">
        <v>6.5E-005</v>
      </c>
    </row>
    <row r="187" customFormat="false" ht="12.75" hidden="false" customHeight="false" outlineLevel="0" collapsed="false">
      <c r="A187" s="306" t="n">
        <v>42064</v>
      </c>
      <c r="B187" s="0" t="n">
        <v>0.965108699000013</v>
      </c>
      <c r="C187" s="0" t="n">
        <v>0</v>
      </c>
      <c r="D187" s="0" t="n">
        <v>0</v>
      </c>
      <c r="E187" s="0" t="n">
        <v>0</v>
      </c>
      <c r="F187" s="0" t="n">
        <v>0</v>
      </c>
      <c r="G187" s="0" t="n">
        <v>0.9875</v>
      </c>
      <c r="H187" s="0" t="n">
        <v>0.9875</v>
      </c>
      <c r="I187" s="0" t="n">
        <v>0.9875</v>
      </c>
      <c r="J187" s="0" t="n">
        <v>0.985</v>
      </c>
      <c r="K187" s="0" t="n">
        <v>0.985</v>
      </c>
      <c r="L187" s="0" t="n">
        <v>0.9875</v>
      </c>
      <c r="M187" s="0" t="n">
        <v>0.9875</v>
      </c>
      <c r="N187" s="0" t="n">
        <v>0.98</v>
      </c>
      <c r="O187" s="0" t="n">
        <v>0.9875</v>
      </c>
      <c r="P187" s="0" t="n">
        <v>0.98</v>
      </c>
      <c r="Q187" s="0" t="n">
        <v>0.9875</v>
      </c>
      <c r="R187" s="0" t="n">
        <v>0.9875</v>
      </c>
      <c r="S187" s="0" t="n">
        <v>0.9875</v>
      </c>
      <c r="T187" s="0" t="n">
        <v>0.98</v>
      </c>
      <c r="U187" s="0" t="n">
        <v>0.98</v>
      </c>
      <c r="V187" s="0" t="n">
        <v>0.98</v>
      </c>
      <c r="W187" s="0" t="n">
        <v>0.98</v>
      </c>
      <c r="X187" s="0" t="n">
        <v>0.9875</v>
      </c>
      <c r="Y187" s="0" t="n">
        <v>0.9875</v>
      </c>
      <c r="Z187" s="0" t="n">
        <v>0.9875</v>
      </c>
      <c r="AA187" s="0" t="n">
        <v>0.9875</v>
      </c>
      <c r="AB187" s="0" t="n">
        <v>0.98</v>
      </c>
      <c r="AC187" s="0" t="n">
        <v>0.98</v>
      </c>
      <c r="AD187" s="0" t="n">
        <v>0.9875</v>
      </c>
      <c r="AE187" s="0" t="n">
        <v>0.9875</v>
      </c>
      <c r="AF187" s="0" t="n">
        <v>0.98</v>
      </c>
      <c r="AG187" s="0" t="n">
        <v>0.99</v>
      </c>
      <c r="AH187" s="0" t="n">
        <v>0.981629949999997</v>
      </c>
      <c r="AI187" s="0" t="n">
        <v>0.981629949999997</v>
      </c>
      <c r="AJ187" s="0" t="n">
        <v>0.98</v>
      </c>
      <c r="AK187" s="0" t="n">
        <v>1</v>
      </c>
      <c r="AL187" s="0" t="n">
        <v>0.985</v>
      </c>
      <c r="AM187" s="0" t="n">
        <v>0</v>
      </c>
      <c r="BB187" s="0" t="n">
        <v>0.64</v>
      </c>
      <c r="BC187" s="0" t="n">
        <f aca="false">BC186</f>
        <v>1</v>
      </c>
      <c r="BE187" s="0" t="n">
        <v>1.11573260000001</v>
      </c>
      <c r="BF187" s="0" t="n">
        <v>1.1254</v>
      </c>
      <c r="BG187" s="0" t="n">
        <v>1.0827</v>
      </c>
      <c r="BH187" s="0" t="n">
        <v>1.023</v>
      </c>
      <c r="BI187" s="0" t="n">
        <v>1</v>
      </c>
      <c r="BJ187" s="0" t="n">
        <v>2.49900000000001</v>
      </c>
      <c r="BK187" s="0" t="n">
        <v>2.31716633333333</v>
      </c>
      <c r="BL187" s="0" t="n">
        <v>1.14594999999999</v>
      </c>
      <c r="BM187" s="0" t="n">
        <v>1.2885</v>
      </c>
      <c r="BN187" s="0" t="n">
        <v>2.001</v>
      </c>
      <c r="BO187" s="0" t="n">
        <v>1.55550499999999</v>
      </c>
      <c r="BP187" s="0" t="n">
        <v>1.55550499999999</v>
      </c>
      <c r="BQ187" s="0" t="n">
        <v>1.28680499999999</v>
      </c>
      <c r="BR187" s="0" t="n">
        <v>1.09763</v>
      </c>
      <c r="BS187" s="0" t="n">
        <v>1.45860499999999</v>
      </c>
      <c r="BT187" s="309"/>
      <c r="BU187" s="0" t="n">
        <v>1.102955</v>
      </c>
      <c r="BV187" s="309"/>
      <c r="BW187" s="309"/>
      <c r="BX187" s="309"/>
      <c r="BY187" s="309"/>
      <c r="BZ187" s="309"/>
      <c r="CA187" s="309"/>
      <c r="CB187" s="309"/>
      <c r="CC187" s="0" t="n">
        <v>0.865</v>
      </c>
      <c r="CH187" s="0" t="n">
        <v>0.54</v>
      </c>
      <c r="CI187" s="0" t="n">
        <v>0.45</v>
      </c>
      <c r="CJ187" s="0" t="n">
        <v>0.875</v>
      </c>
      <c r="CK187" s="0" t="n">
        <v>0.915</v>
      </c>
      <c r="CL187" s="0" t="n">
        <v>0.515</v>
      </c>
      <c r="CM187" s="0" t="n">
        <v>0.785</v>
      </c>
      <c r="CN187" s="0" t="n">
        <v>0.8175</v>
      </c>
      <c r="CO187" s="0" t="n">
        <v>0.8</v>
      </c>
      <c r="CP187" s="0" t="n">
        <v>0.9</v>
      </c>
      <c r="CQ187" s="0" t="n">
        <v>0.83</v>
      </c>
      <c r="CR187" s="0" t="n">
        <v>0.89</v>
      </c>
      <c r="DA187" s="309" t="n">
        <v>0.000285</v>
      </c>
      <c r="DB187" s="309" t="n">
        <v>0.0002</v>
      </c>
      <c r="DC187" s="309" t="n">
        <v>0</v>
      </c>
      <c r="DD187" s="309" t="n">
        <v>0.0001</v>
      </c>
      <c r="DE187" s="309" t="n">
        <v>0</v>
      </c>
      <c r="DF187" s="309" t="n">
        <v>0.0036</v>
      </c>
      <c r="DG187" s="309" t="n">
        <v>0.00047</v>
      </c>
      <c r="DH187" s="309" t="n">
        <v>0.0007</v>
      </c>
      <c r="DI187" s="309" t="n">
        <v>0</v>
      </c>
      <c r="DJ187" s="309" t="n">
        <v>0</v>
      </c>
      <c r="DK187" s="309" t="n">
        <v>0.0005</v>
      </c>
      <c r="DL187" s="309" t="n">
        <v>0.0005</v>
      </c>
      <c r="DM187" s="309" t="n">
        <v>0.0003</v>
      </c>
      <c r="DN187" s="309" t="n">
        <v>0.000275</v>
      </c>
      <c r="DO187" s="309" t="n">
        <v>0.000400000000000006</v>
      </c>
      <c r="DQ187" s="309" t="n">
        <v>6.5E-005</v>
      </c>
    </row>
    <row r="188" customFormat="false" ht="12.75" hidden="false" customHeight="false" outlineLevel="0" collapsed="false">
      <c r="A188" s="306" t="n">
        <v>42095</v>
      </c>
      <c r="B188" s="0" t="n">
        <v>0.988</v>
      </c>
      <c r="C188" s="0" t="n">
        <v>0</v>
      </c>
      <c r="D188" s="0" t="n">
        <v>0</v>
      </c>
      <c r="E188" s="0" t="n">
        <v>0</v>
      </c>
      <c r="F188" s="0" t="n">
        <v>0</v>
      </c>
      <c r="G188" s="0" t="n">
        <v>0.9875</v>
      </c>
      <c r="H188" s="0" t="n">
        <v>0.973407259999998</v>
      </c>
      <c r="I188" s="0" t="n">
        <v>0.9875</v>
      </c>
      <c r="J188" s="0" t="n">
        <v>0.985</v>
      </c>
      <c r="K188" s="0" t="n">
        <v>0.985</v>
      </c>
      <c r="L188" s="0" t="n">
        <v>0.9875</v>
      </c>
      <c r="M188" s="0" t="n">
        <v>0.9875</v>
      </c>
      <c r="N188" s="0" t="n">
        <v>0.98</v>
      </c>
      <c r="O188" s="0" t="n">
        <v>0.9875</v>
      </c>
      <c r="P188" s="0" t="n">
        <v>0.98</v>
      </c>
      <c r="Q188" s="0" t="n">
        <v>0.9875</v>
      </c>
      <c r="R188" s="0" t="n">
        <v>0.9875</v>
      </c>
      <c r="S188" s="0" t="n">
        <v>0.9875</v>
      </c>
      <c r="T188" s="0" t="n">
        <v>0.98</v>
      </c>
      <c r="U188" s="0" t="n">
        <v>0.98</v>
      </c>
      <c r="V188" s="0" t="n">
        <v>0.98</v>
      </c>
      <c r="W188" s="0" t="n">
        <v>0.98</v>
      </c>
      <c r="X188" s="0" t="n">
        <v>0.9875</v>
      </c>
      <c r="Y188" s="0" t="n">
        <v>0.9875</v>
      </c>
      <c r="Z188" s="0" t="n">
        <v>0.9875</v>
      </c>
      <c r="AA188" s="0" t="n">
        <v>0.9875</v>
      </c>
      <c r="AB188" s="0" t="n">
        <v>0.98</v>
      </c>
      <c r="AC188" s="0" t="n">
        <v>0.98</v>
      </c>
      <c r="AD188" s="0" t="n">
        <v>0.9875</v>
      </c>
      <c r="AE188" s="0" t="n">
        <v>0.9875</v>
      </c>
      <c r="AF188" s="0" t="n">
        <v>0.98</v>
      </c>
      <c r="AG188" s="0" t="n">
        <v>0.99</v>
      </c>
      <c r="AH188" s="0" t="n">
        <v>0.981687799999997</v>
      </c>
      <c r="AI188" s="0" t="n">
        <v>0.981687799999997</v>
      </c>
      <c r="AJ188" s="0" t="n">
        <v>0.98</v>
      </c>
      <c r="AK188" s="0" t="n">
        <v>1</v>
      </c>
      <c r="AL188" s="0" t="n">
        <v>0.985</v>
      </c>
      <c r="AM188" s="0" t="n">
        <v>0</v>
      </c>
      <c r="BB188" s="0" t="n">
        <v>0.64</v>
      </c>
      <c r="BC188" s="0" t="n">
        <f aca="false">BC187</f>
        <v>1</v>
      </c>
      <c r="BE188" s="0" t="n">
        <v>1.11601760000001</v>
      </c>
      <c r="BF188" s="0" t="n">
        <v>1.1256</v>
      </c>
      <c r="BG188" s="0" t="n">
        <v>1.0827</v>
      </c>
      <c r="BH188" s="0" t="n">
        <v>1.0231</v>
      </c>
      <c r="BI188" s="0" t="n">
        <v>1</v>
      </c>
      <c r="BJ188" s="0" t="n">
        <v>2.50260000000001</v>
      </c>
      <c r="BK188" s="0" t="n">
        <v>2.31763633333333</v>
      </c>
      <c r="BL188" s="0" t="n">
        <v>1.14664999999999</v>
      </c>
      <c r="BM188" s="0" t="n">
        <v>1.2885</v>
      </c>
      <c r="BN188" s="0" t="n">
        <v>2.001</v>
      </c>
      <c r="BO188" s="0" t="n">
        <v>1.55600499999999</v>
      </c>
      <c r="BP188" s="0" t="n">
        <v>1.55600499999999</v>
      </c>
      <c r="BQ188" s="0" t="n">
        <v>1.28710499999999</v>
      </c>
      <c r="BR188" s="0" t="n">
        <v>1.097905</v>
      </c>
      <c r="BS188" s="0" t="n">
        <v>1.45900499999999</v>
      </c>
      <c r="BT188" s="309"/>
      <c r="BU188" s="0" t="n">
        <v>1.10302</v>
      </c>
      <c r="BV188" s="309"/>
      <c r="BW188" s="309"/>
      <c r="BX188" s="309"/>
      <c r="BY188" s="309"/>
      <c r="BZ188" s="309"/>
      <c r="CA188" s="309"/>
      <c r="CB188" s="309"/>
      <c r="CC188" s="0" t="n">
        <v>0.895</v>
      </c>
      <c r="CH188" s="0" t="n">
        <v>0.48</v>
      </c>
      <c r="CI188" s="0" t="n">
        <v>0.42</v>
      </c>
      <c r="CJ188" s="0" t="n">
        <v>0.935</v>
      </c>
      <c r="CK188" s="0" t="n">
        <v>0.905</v>
      </c>
      <c r="CL188" s="0" t="n">
        <v>0.575</v>
      </c>
      <c r="CM188" s="0" t="n">
        <v>0.895</v>
      </c>
      <c r="CN188" s="0" t="n">
        <v>0.9275</v>
      </c>
      <c r="CO188" s="0" t="n">
        <v>0.85</v>
      </c>
      <c r="CP188" s="0" t="n">
        <v>0.903</v>
      </c>
      <c r="CQ188" s="0" t="n">
        <v>0.92</v>
      </c>
      <c r="CR188" s="0" t="n">
        <v>0.89</v>
      </c>
      <c r="DA188" s="309" t="n">
        <v>0.000285</v>
      </c>
      <c r="DB188" s="309" t="n">
        <v>0.0002</v>
      </c>
      <c r="DC188" s="309" t="n">
        <v>0</v>
      </c>
      <c r="DD188" s="309" t="n">
        <v>0.0001</v>
      </c>
      <c r="DE188" s="309" t="n">
        <v>0</v>
      </c>
      <c r="DF188" s="309" t="n">
        <v>0.0036</v>
      </c>
      <c r="DG188" s="309" t="n">
        <v>0.00047</v>
      </c>
      <c r="DH188" s="309" t="n">
        <v>0.0007</v>
      </c>
      <c r="DI188" s="309" t="n">
        <v>0</v>
      </c>
      <c r="DJ188" s="309" t="n">
        <v>0</v>
      </c>
      <c r="DK188" s="309" t="n">
        <v>0.0005</v>
      </c>
      <c r="DL188" s="309" t="n">
        <v>0.0005</v>
      </c>
      <c r="DM188" s="309" t="n">
        <v>0.0003</v>
      </c>
      <c r="DN188" s="309" t="n">
        <v>0.000275</v>
      </c>
      <c r="DO188" s="309" t="n">
        <v>0.000400000000000006</v>
      </c>
      <c r="DQ188" s="309" t="n">
        <v>6.5E-005</v>
      </c>
    </row>
    <row r="189" customFormat="false" ht="12.75" hidden="false" customHeight="false" outlineLevel="0" collapsed="false">
      <c r="A189" s="306" t="n">
        <v>42125</v>
      </c>
      <c r="B189" s="0" t="n">
        <v>0.988</v>
      </c>
      <c r="C189" s="0" t="n">
        <v>0</v>
      </c>
      <c r="D189" s="0" t="n">
        <v>0</v>
      </c>
      <c r="E189" s="0" t="n">
        <v>0</v>
      </c>
      <c r="F189" s="0" t="n">
        <v>0</v>
      </c>
      <c r="G189" s="0" t="n">
        <v>0.852108000000003</v>
      </c>
      <c r="H189" s="0" t="n">
        <v>0.973604659999998</v>
      </c>
      <c r="I189" s="0" t="n">
        <v>0.9875</v>
      </c>
      <c r="J189" s="0" t="n">
        <v>0.985</v>
      </c>
      <c r="K189" s="0" t="n">
        <v>0.985</v>
      </c>
      <c r="L189" s="0" t="n">
        <v>0.9875</v>
      </c>
      <c r="M189" s="0" t="n">
        <v>0.9875</v>
      </c>
      <c r="N189" s="0" t="n">
        <v>0.98</v>
      </c>
      <c r="O189" s="0" t="n">
        <v>0.9875</v>
      </c>
      <c r="P189" s="0" t="n">
        <v>0.98</v>
      </c>
      <c r="Q189" s="0" t="n">
        <v>0.9875</v>
      </c>
      <c r="R189" s="0" t="n">
        <v>0.9875</v>
      </c>
      <c r="S189" s="0" t="n">
        <v>0.9875</v>
      </c>
      <c r="T189" s="0" t="n">
        <v>0.98</v>
      </c>
      <c r="U189" s="0" t="n">
        <v>0.98</v>
      </c>
      <c r="V189" s="0" t="n">
        <v>0.98</v>
      </c>
      <c r="W189" s="0" t="n">
        <v>0.98</v>
      </c>
      <c r="X189" s="0" t="n">
        <v>0.9875</v>
      </c>
      <c r="Y189" s="0" t="n">
        <v>0.9875</v>
      </c>
      <c r="Z189" s="0" t="n">
        <v>0.9875</v>
      </c>
      <c r="AA189" s="0" t="n">
        <v>0.9875</v>
      </c>
      <c r="AB189" s="0" t="n">
        <v>0.98</v>
      </c>
      <c r="AC189" s="0" t="n">
        <v>0.98</v>
      </c>
      <c r="AD189" s="0" t="n">
        <v>0.9875</v>
      </c>
      <c r="AE189" s="0" t="n">
        <v>0.9875</v>
      </c>
      <c r="AF189" s="0" t="n">
        <v>0.98</v>
      </c>
      <c r="AG189" s="0" t="n">
        <v>0.99</v>
      </c>
      <c r="AH189" s="0" t="n">
        <v>0.981745649999997</v>
      </c>
      <c r="AI189" s="0" t="n">
        <v>0.981745649999997</v>
      </c>
      <c r="AJ189" s="0" t="n">
        <v>0.98</v>
      </c>
      <c r="AK189" s="0" t="n">
        <v>1</v>
      </c>
      <c r="AL189" s="0" t="n">
        <v>0.985</v>
      </c>
      <c r="AM189" s="0" t="n">
        <v>0</v>
      </c>
      <c r="BB189" s="0" t="n">
        <v>0.64</v>
      </c>
      <c r="BC189" s="0" t="n">
        <f aca="false">BC188</f>
        <v>1</v>
      </c>
      <c r="BE189" s="0" t="n">
        <v>1.11630260000002</v>
      </c>
      <c r="BF189" s="0" t="n">
        <v>1.1258</v>
      </c>
      <c r="BG189" s="0" t="n">
        <v>1.0827</v>
      </c>
      <c r="BH189" s="0" t="n">
        <v>1.0232</v>
      </c>
      <c r="BI189" s="0" t="n">
        <v>1</v>
      </c>
      <c r="BJ189" s="0" t="n">
        <v>2.50620000000001</v>
      </c>
      <c r="BK189" s="0" t="n">
        <v>2.31810633333333</v>
      </c>
      <c r="BL189" s="0" t="n">
        <v>1.14734999999999</v>
      </c>
      <c r="BM189" s="0" t="n">
        <v>1.2885</v>
      </c>
      <c r="BN189" s="0" t="n">
        <v>2.001</v>
      </c>
      <c r="BO189" s="0" t="n">
        <v>1.55650499999999</v>
      </c>
      <c r="BP189" s="0" t="n">
        <v>1.55650499999999</v>
      </c>
      <c r="BQ189" s="0" t="n">
        <v>1.28740499999999</v>
      </c>
      <c r="BR189" s="0" t="n">
        <v>1.09818</v>
      </c>
      <c r="BS189" s="0" t="n">
        <v>1.45940499999999</v>
      </c>
      <c r="BT189" s="309"/>
      <c r="BU189" s="0" t="n">
        <v>1.103085</v>
      </c>
      <c r="BV189" s="309"/>
      <c r="BW189" s="309"/>
      <c r="BX189" s="309"/>
      <c r="BY189" s="309"/>
      <c r="BZ189" s="309"/>
      <c r="CA189" s="309"/>
      <c r="CB189" s="309"/>
      <c r="CC189" s="0" t="n">
        <v>0.965</v>
      </c>
      <c r="CH189" s="0" t="n">
        <v>0.34</v>
      </c>
      <c r="CI189" s="0" t="n">
        <v>0.42</v>
      </c>
      <c r="CJ189" s="0" t="n">
        <v>0.935</v>
      </c>
      <c r="CK189" s="0" t="n">
        <v>0.805</v>
      </c>
      <c r="CL189" s="0" t="n">
        <v>0.625</v>
      </c>
      <c r="CM189" s="0" t="n">
        <v>0.9175</v>
      </c>
      <c r="CN189" s="0" t="n">
        <v>0.95</v>
      </c>
      <c r="CO189" s="0" t="n">
        <v>0.88</v>
      </c>
      <c r="CP189" s="0" t="n">
        <v>0.9</v>
      </c>
      <c r="CQ189" s="0" t="n">
        <v>0.935</v>
      </c>
      <c r="CR189" s="0" t="n">
        <v>0.89</v>
      </c>
      <c r="DA189" s="309" t="n">
        <v>0.000285</v>
      </c>
      <c r="DB189" s="309" t="n">
        <v>0.0002</v>
      </c>
      <c r="DC189" s="309" t="n">
        <v>0</v>
      </c>
      <c r="DD189" s="309" t="n">
        <v>0.0001</v>
      </c>
      <c r="DE189" s="309" t="n">
        <v>0</v>
      </c>
      <c r="DF189" s="309" t="n">
        <v>0.0036</v>
      </c>
      <c r="DG189" s="309" t="n">
        <v>0.00047</v>
      </c>
      <c r="DH189" s="309" t="n">
        <v>0.0007</v>
      </c>
      <c r="DI189" s="309" t="n">
        <v>0</v>
      </c>
      <c r="DJ189" s="309" t="n">
        <v>0</v>
      </c>
      <c r="DK189" s="309" t="n">
        <v>0.0005</v>
      </c>
      <c r="DL189" s="309" t="n">
        <v>0.0005</v>
      </c>
      <c r="DM189" s="309" t="n">
        <v>0.0003</v>
      </c>
      <c r="DN189" s="309" t="n">
        <v>0.000275</v>
      </c>
      <c r="DO189" s="309" t="n">
        <v>0.000400000000000006</v>
      </c>
      <c r="DQ189" s="309" t="n">
        <v>6.5E-005</v>
      </c>
    </row>
    <row r="190" customFormat="false" ht="12.75" hidden="false" customHeight="false" outlineLevel="0" collapsed="false">
      <c r="A190" s="306" t="n">
        <v>42156</v>
      </c>
      <c r="B190" s="0" t="n">
        <v>0.988</v>
      </c>
      <c r="C190" s="0" t="n">
        <v>0</v>
      </c>
      <c r="D190" s="0" t="n">
        <v>0</v>
      </c>
      <c r="E190" s="0" t="n">
        <v>0</v>
      </c>
      <c r="F190" s="0" t="n">
        <v>0</v>
      </c>
      <c r="G190" s="0" t="n">
        <v>0.853332000000003</v>
      </c>
      <c r="H190" s="0" t="n">
        <v>0.9875</v>
      </c>
      <c r="I190" s="0" t="n">
        <v>0.9875</v>
      </c>
      <c r="J190" s="0" t="n">
        <v>0.9212775</v>
      </c>
      <c r="K190" s="0" t="n">
        <v>0.985</v>
      </c>
      <c r="L190" s="0" t="n">
        <v>0.9875</v>
      </c>
      <c r="M190" s="0" t="n">
        <v>0.9875</v>
      </c>
      <c r="N190" s="0" t="n">
        <v>0.98</v>
      </c>
      <c r="O190" s="0" t="n">
        <v>0.9875</v>
      </c>
      <c r="P190" s="0" t="n">
        <v>0.98</v>
      </c>
      <c r="Q190" s="0" t="n">
        <v>0.9875</v>
      </c>
      <c r="R190" s="0" t="n">
        <v>0.9875</v>
      </c>
      <c r="S190" s="0" t="n">
        <v>0.9875</v>
      </c>
      <c r="T190" s="0" t="n">
        <v>0.98</v>
      </c>
      <c r="U190" s="0" t="n">
        <v>0.98</v>
      </c>
      <c r="V190" s="0" t="n">
        <v>0.98</v>
      </c>
      <c r="W190" s="0" t="n">
        <v>0.98</v>
      </c>
      <c r="X190" s="0" t="n">
        <v>0.9875</v>
      </c>
      <c r="Y190" s="0" t="n">
        <v>0.9875</v>
      </c>
      <c r="Z190" s="0" t="n">
        <v>0.9875</v>
      </c>
      <c r="AA190" s="0" t="n">
        <v>0.9875</v>
      </c>
      <c r="AB190" s="0" t="n">
        <v>0.98</v>
      </c>
      <c r="AC190" s="0" t="n">
        <v>0.98</v>
      </c>
      <c r="AD190" s="0" t="n">
        <v>0.9875</v>
      </c>
      <c r="AE190" s="0" t="n">
        <v>0.9875</v>
      </c>
      <c r="AF190" s="0" t="n">
        <v>0.98</v>
      </c>
      <c r="AG190" s="0" t="n">
        <v>0.99</v>
      </c>
      <c r="AH190" s="0" t="n">
        <v>0.981803499999997</v>
      </c>
      <c r="AI190" s="0" t="n">
        <v>0.981803499999997</v>
      </c>
      <c r="AJ190" s="0" t="n">
        <v>0.98</v>
      </c>
      <c r="AK190" s="0" t="n">
        <v>1</v>
      </c>
      <c r="AL190" s="0" t="n">
        <v>0.985</v>
      </c>
      <c r="AM190" s="0" t="n">
        <v>0</v>
      </c>
      <c r="BB190" s="0" t="n">
        <v>0.64</v>
      </c>
      <c r="BC190" s="0" t="n">
        <f aca="false">BC189</f>
        <v>1</v>
      </c>
      <c r="BE190" s="0" t="n">
        <v>1.11658760000002</v>
      </c>
      <c r="BF190" s="0" t="n">
        <v>1.126</v>
      </c>
      <c r="BG190" s="0" t="n">
        <v>1.0827</v>
      </c>
      <c r="BH190" s="0" t="n">
        <v>1.0233</v>
      </c>
      <c r="BI190" s="0" t="n">
        <v>1</v>
      </c>
      <c r="BJ190" s="0" t="n">
        <v>2.50980000000001</v>
      </c>
      <c r="BK190" s="0" t="n">
        <v>2.31857633333333</v>
      </c>
      <c r="BL190" s="0" t="n">
        <v>1.14804999999999</v>
      </c>
      <c r="BM190" s="0" t="n">
        <v>1.2885</v>
      </c>
      <c r="BN190" s="0" t="n">
        <v>2.001</v>
      </c>
      <c r="BO190" s="0" t="n">
        <v>1.55700499999999</v>
      </c>
      <c r="BP190" s="0" t="n">
        <v>1.55700499999999</v>
      </c>
      <c r="BQ190" s="0" t="n">
        <v>1.28770499999999</v>
      </c>
      <c r="BR190" s="0" t="n">
        <v>1.098455</v>
      </c>
      <c r="BS190" s="0" t="n">
        <v>1.45980499999999</v>
      </c>
      <c r="BT190" s="309"/>
      <c r="BU190" s="0" t="n">
        <v>1.10315</v>
      </c>
      <c r="BV190" s="309"/>
      <c r="BW190" s="309"/>
      <c r="BX190" s="309"/>
      <c r="BY190" s="309"/>
      <c r="BZ190" s="309"/>
      <c r="CA190" s="309"/>
      <c r="CB190" s="309"/>
      <c r="CC190" s="0" t="n">
        <v>0.965</v>
      </c>
      <c r="CH190" s="0" t="n">
        <v>0.34</v>
      </c>
      <c r="CI190" s="0" t="n">
        <v>0.47</v>
      </c>
      <c r="CJ190" s="0" t="n">
        <v>0.935</v>
      </c>
      <c r="CK190" s="0" t="n">
        <v>0.715</v>
      </c>
      <c r="CL190" s="0" t="n">
        <v>0.725</v>
      </c>
      <c r="CM190" s="0" t="n">
        <v>0.8825</v>
      </c>
      <c r="CN190" s="0" t="n">
        <v>0.915</v>
      </c>
      <c r="CO190" s="0" t="n">
        <v>0.88</v>
      </c>
      <c r="CP190" s="0" t="n">
        <v>0.9025</v>
      </c>
      <c r="CQ190" s="0" t="n">
        <v>0.915</v>
      </c>
      <c r="CR190" s="0" t="n">
        <v>0.89</v>
      </c>
      <c r="DA190" s="309" t="n">
        <v>0.000285</v>
      </c>
      <c r="DB190" s="309" t="n">
        <v>0.0002</v>
      </c>
      <c r="DC190" s="309" t="n">
        <v>0</v>
      </c>
      <c r="DD190" s="309" t="n">
        <v>0.0001</v>
      </c>
      <c r="DE190" s="309" t="n">
        <v>0</v>
      </c>
      <c r="DF190" s="309" t="n">
        <v>0.0036</v>
      </c>
      <c r="DG190" s="309" t="n">
        <v>0.00047</v>
      </c>
      <c r="DH190" s="309" t="n">
        <v>0.0007</v>
      </c>
      <c r="DI190" s="309" t="n">
        <v>0</v>
      </c>
      <c r="DJ190" s="309" t="n">
        <v>0</v>
      </c>
      <c r="DK190" s="309" t="n">
        <v>0.0005</v>
      </c>
      <c r="DL190" s="309" t="n">
        <v>0.0005</v>
      </c>
      <c r="DM190" s="309" t="n">
        <v>0.0003</v>
      </c>
      <c r="DN190" s="309" t="n">
        <v>0.000275</v>
      </c>
      <c r="DO190" s="309" t="n">
        <v>0.000400000000000006</v>
      </c>
      <c r="DQ190" s="309" t="n">
        <v>6.5E-005</v>
      </c>
    </row>
    <row r="191" customFormat="false" ht="12.75" hidden="false" customHeight="false" outlineLevel="0" collapsed="false">
      <c r="A191" s="306" t="n">
        <v>42186</v>
      </c>
      <c r="B191" s="0" t="n">
        <v>0.988</v>
      </c>
      <c r="C191" s="0" t="n">
        <v>0</v>
      </c>
      <c r="D191" s="0" t="n">
        <v>0</v>
      </c>
      <c r="E191" s="0" t="n">
        <v>0</v>
      </c>
      <c r="F191" s="0" t="n">
        <v>0</v>
      </c>
      <c r="G191" s="0" t="n">
        <v>0.9875</v>
      </c>
      <c r="H191" s="0" t="n">
        <v>0.9875</v>
      </c>
      <c r="I191" s="0" t="n">
        <v>0.9875</v>
      </c>
      <c r="J191" s="0" t="n">
        <v>0.9470475</v>
      </c>
      <c r="K191" s="0" t="n">
        <v>0.985</v>
      </c>
      <c r="L191" s="0" t="n">
        <v>0.9875</v>
      </c>
      <c r="M191" s="0" t="n">
        <v>0.9875</v>
      </c>
      <c r="N191" s="0" t="n">
        <v>0.98</v>
      </c>
      <c r="O191" s="0" t="n">
        <v>0.9875</v>
      </c>
      <c r="P191" s="0" t="n">
        <v>0.98</v>
      </c>
      <c r="Q191" s="0" t="n">
        <v>0.9875</v>
      </c>
      <c r="R191" s="0" t="n">
        <v>0.9875</v>
      </c>
      <c r="S191" s="0" t="n">
        <v>0.9875</v>
      </c>
      <c r="T191" s="0" t="n">
        <v>0.98</v>
      </c>
      <c r="U191" s="0" t="n">
        <v>0.98</v>
      </c>
      <c r="V191" s="0" t="n">
        <v>0.98</v>
      </c>
      <c r="W191" s="0" t="n">
        <v>0.98</v>
      </c>
      <c r="X191" s="0" t="n">
        <v>0.9875</v>
      </c>
      <c r="Y191" s="0" t="n">
        <v>0.9875</v>
      </c>
      <c r="Z191" s="0" t="n">
        <v>0.9875</v>
      </c>
      <c r="AA191" s="0" t="n">
        <v>0.9875</v>
      </c>
      <c r="AB191" s="0" t="n">
        <v>0.98</v>
      </c>
      <c r="AC191" s="0" t="n">
        <v>0.98</v>
      </c>
      <c r="AD191" s="0" t="n">
        <v>0.9875</v>
      </c>
      <c r="AE191" s="0" t="n">
        <v>0.9875</v>
      </c>
      <c r="AF191" s="0" t="n">
        <v>0.98</v>
      </c>
      <c r="AG191" s="0" t="n">
        <v>0.99</v>
      </c>
      <c r="AH191" s="0" t="n">
        <v>0.981861349999997</v>
      </c>
      <c r="AI191" s="0" t="n">
        <v>0.981861349999997</v>
      </c>
      <c r="AJ191" s="0" t="n">
        <v>0.98</v>
      </c>
      <c r="AK191" s="0" t="n">
        <v>1</v>
      </c>
      <c r="AL191" s="0" t="n">
        <v>0.985</v>
      </c>
      <c r="AM191" s="0" t="n">
        <v>0</v>
      </c>
      <c r="BB191" s="0" t="n">
        <v>0.64</v>
      </c>
      <c r="BC191" s="0" t="n">
        <f aca="false">BC190</f>
        <v>1</v>
      </c>
      <c r="BE191" s="0" t="n">
        <v>1.11687260000002</v>
      </c>
      <c r="BF191" s="0" t="n">
        <v>1.1262</v>
      </c>
      <c r="BG191" s="0" t="n">
        <v>1.0827</v>
      </c>
      <c r="BH191" s="0" t="n">
        <v>1.0234</v>
      </c>
      <c r="BI191" s="0" t="n">
        <v>1</v>
      </c>
      <c r="BJ191" s="0" t="n">
        <v>2.51340000000001</v>
      </c>
      <c r="BK191" s="0" t="n">
        <v>2.31904633333333</v>
      </c>
      <c r="BL191" s="0" t="n">
        <v>1.14874999999999</v>
      </c>
      <c r="BM191" s="0" t="n">
        <v>1.2885</v>
      </c>
      <c r="BN191" s="0" t="n">
        <v>2.001</v>
      </c>
      <c r="BO191" s="0" t="n">
        <v>1.55750499999999</v>
      </c>
      <c r="BP191" s="0" t="n">
        <v>1.55750499999999</v>
      </c>
      <c r="BQ191" s="0" t="n">
        <v>1.28800499999999</v>
      </c>
      <c r="BR191" s="0" t="n">
        <v>1.09873</v>
      </c>
      <c r="BS191" s="0" t="n">
        <v>1.46020499999999</v>
      </c>
      <c r="BT191" s="309"/>
      <c r="BU191" s="0" t="n">
        <v>1.103215</v>
      </c>
      <c r="BV191" s="309"/>
      <c r="BW191" s="309"/>
      <c r="BX191" s="309"/>
      <c r="BY191" s="309"/>
      <c r="BZ191" s="309"/>
      <c r="CA191" s="309"/>
      <c r="CB191" s="309"/>
      <c r="CC191" s="0" t="n">
        <v>0.975</v>
      </c>
      <c r="CH191" s="0" t="n">
        <v>0.41</v>
      </c>
      <c r="CI191" s="0" t="n">
        <v>0.47</v>
      </c>
      <c r="CJ191" s="0" t="n">
        <v>0.935</v>
      </c>
      <c r="CK191" s="0" t="n">
        <v>0.735</v>
      </c>
      <c r="CL191" s="0" t="n">
        <v>0.725</v>
      </c>
      <c r="CM191" s="0" t="n">
        <v>0.8775</v>
      </c>
      <c r="CN191" s="0" t="n">
        <v>0.91</v>
      </c>
      <c r="CO191" s="0" t="n">
        <v>0.89</v>
      </c>
      <c r="CP191" s="0" t="n">
        <v>0.9075</v>
      </c>
      <c r="CQ191" s="0" t="n">
        <v>0.915</v>
      </c>
      <c r="CR191" s="0" t="n">
        <v>0.89</v>
      </c>
      <c r="DA191" s="309" t="n">
        <v>0.000285</v>
      </c>
      <c r="DB191" s="309" t="n">
        <v>0.0002</v>
      </c>
      <c r="DC191" s="309" t="n">
        <v>0</v>
      </c>
      <c r="DD191" s="309" t="n">
        <v>0.0001</v>
      </c>
      <c r="DE191" s="309" t="n">
        <v>0</v>
      </c>
      <c r="DF191" s="309" t="n">
        <v>0.0036</v>
      </c>
      <c r="DG191" s="309" t="n">
        <v>0.00047</v>
      </c>
      <c r="DH191" s="309" t="n">
        <v>0.0007</v>
      </c>
      <c r="DI191" s="309" t="n">
        <v>0</v>
      </c>
      <c r="DJ191" s="309" t="n">
        <v>0</v>
      </c>
      <c r="DK191" s="309" t="n">
        <v>0.0005</v>
      </c>
      <c r="DL191" s="309" t="n">
        <v>0.0005</v>
      </c>
      <c r="DM191" s="309" t="n">
        <v>0.0003</v>
      </c>
      <c r="DN191" s="309" t="n">
        <v>0.000275</v>
      </c>
      <c r="DO191" s="309" t="n">
        <v>0.000400000000000006</v>
      </c>
      <c r="DQ191" s="309" t="n">
        <v>6.5E-005</v>
      </c>
    </row>
    <row r="192" customFormat="false" ht="12.75" hidden="false" customHeight="false" outlineLevel="0" collapsed="false">
      <c r="A192" s="306" t="n">
        <v>42217</v>
      </c>
      <c r="B192" s="0" t="n">
        <v>0.988</v>
      </c>
      <c r="C192" s="0" t="n">
        <v>0</v>
      </c>
      <c r="D192" s="0" t="n">
        <v>0</v>
      </c>
      <c r="E192" s="0" t="n">
        <v>0</v>
      </c>
      <c r="F192" s="0" t="n">
        <v>0</v>
      </c>
      <c r="G192" s="0" t="n">
        <v>0.9875</v>
      </c>
      <c r="H192" s="0" t="n">
        <v>0.9875</v>
      </c>
      <c r="I192" s="0" t="n">
        <v>0.9875</v>
      </c>
      <c r="J192" s="0" t="n">
        <v>0.985</v>
      </c>
      <c r="K192" s="0" t="n">
        <v>0.985</v>
      </c>
      <c r="L192" s="0" t="n">
        <v>0.9875</v>
      </c>
      <c r="M192" s="0" t="n">
        <v>0.9875</v>
      </c>
      <c r="N192" s="0" t="n">
        <v>0.98</v>
      </c>
      <c r="O192" s="0" t="n">
        <v>0.9875</v>
      </c>
      <c r="P192" s="0" t="n">
        <v>0.98</v>
      </c>
      <c r="Q192" s="0" t="n">
        <v>0.9875</v>
      </c>
      <c r="R192" s="0" t="n">
        <v>0.9875</v>
      </c>
      <c r="S192" s="0" t="n">
        <v>0.9875</v>
      </c>
      <c r="T192" s="0" t="n">
        <v>0.98</v>
      </c>
      <c r="U192" s="0" t="n">
        <v>0.98</v>
      </c>
      <c r="V192" s="0" t="n">
        <v>0.98</v>
      </c>
      <c r="W192" s="0" t="n">
        <v>0.98</v>
      </c>
      <c r="X192" s="0" t="n">
        <v>0.9875</v>
      </c>
      <c r="Y192" s="0" t="n">
        <v>0.9875</v>
      </c>
      <c r="Z192" s="0" t="n">
        <v>0.9875</v>
      </c>
      <c r="AA192" s="0" t="n">
        <v>0.9875</v>
      </c>
      <c r="AB192" s="0" t="n">
        <v>0.98</v>
      </c>
      <c r="AC192" s="0" t="n">
        <v>0.98</v>
      </c>
      <c r="AD192" s="0" t="n">
        <v>0.9875</v>
      </c>
      <c r="AE192" s="0" t="n">
        <v>0.9875</v>
      </c>
      <c r="AF192" s="0" t="n">
        <v>0.98</v>
      </c>
      <c r="AG192" s="0" t="n">
        <v>0.99</v>
      </c>
      <c r="AH192" s="0" t="n">
        <v>0.981919199999997</v>
      </c>
      <c r="AI192" s="0" t="n">
        <v>0.981919199999997</v>
      </c>
      <c r="AJ192" s="0" t="n">
        <v>0.98</v>
      </c>
      <c r="AK192" s="0" t="n">
        <v>1</v>
      </c>
      <c r="AL192" s="0" t="n">
        <v>0.985</v>
      </c>
      <c r="AM192" s="0" t="n">
        <v>0</v>
      </c>
      <c r="BB192" s="0" t="n">
        <v>0.64</v>
      </c>
      <c r="BC192" s="0" t="n">
        <f aca="false">BC191</f>
        <v>1</v>
      </c>
      <c r="BE192" s="0" t="n">
        <v>1.11715760000002</v>
      </c>
      <c r="BF192" s="0" t="n">
        <v>1.1264</v>
      </c>
      <c r="BG192" s="0" t="n">
        <v>1.0827</v>
      </c>
      <c r="BH192" s="0" t="n">
        <v>1.0235</v>
      </c>
      <c r="BI192" s="0" t="n">
        <v>1</v>
      </c>
      <c r="BJ192" s="0" t="n">
        <v>2.51700000000001</v>
      </c>
      <c r="BK192" s="0" t="n">
        <v>2.31951633333333</v>
      </c>
      <c r="BL192" s="0" t="n">
        <v>1.14944999999999</v>
      </c>
      <c r="BM192" s="0" t="n">
        <v>1.2885</v>
      </c>
      <c r="BN192" s="0" t="n">
        <v>2.001</v>
      </c>
      <c r="BO192" s="0" t="n">
        <v>1.55800499999999</v>
      </c>
      <c r="BP192" s="0" t="n">
        <v>1.55800499999999</v>
      </c>
      <c r="BQ192" s="0" t="n">
        <v>1.28830499999999</v>
      </c>
      <c r="BR192" s="0" t="n">
        <v>1.099005</v>
      </c>
      <c r="BS192" s="0" t="n">
        <v>1.46060499999999</v>
      </c>
      <c r="BT192" s="309"/>
      <c r="BU192" s="0" t="n">
        <v>1.10328</v>
      </c>
      <c r="BV192" s="309"/>
      <c r="BW192" s="309"/>
      <c r="BX192" s="309"/>
      <c r="BY192" s="309"/>
      <c r="BZ192" s="309"/>
      <c r="CA192" s="309"/>
      <c r="CB192" s="309"/>
      <c r="CC192" s="0" t="n">
        <v>0.975</v>
      </c>
      <c r="CH192" s="0" t="n">
        <v>0.43</v>
      </c>
      <c r="CI192" s="0" t="n">
        <v>0.52</v>
      </c>
      <c r="CJ192" s="0" t="n">
        <v>0.925</v>
      </c>
      <c r="CK192" s="0" t="n">
        <v>0.825</v>
      </c>
      <c r="CL192" s="0" t="n">
        <v>0.725</v>
      </c>
      <c r="CM192" s="0" t="n">
        <v>0.89</v>
      </c>
      <c r="CN192" s="0" t="n">
        <v>0.9225</v>
      </c>
      <c r="CO192" s="0" t="n">
        <v>0.915</v>
      </c>
      <c r="CP192" s="0" t="n">
        <v>0.9275</v>
      </c>
      <c r="CQ192" s="0" t="n">
        <v>0.915</v>
      </c>
      <c r="CR192" s="0" t="n">
        <v>0.89</v>
      </c>
      <c r="DA192" s="309" t="n">
        <v>0.000285</v>
      </c>
      <c r="DB192" s="309" t="n">
        <v>0.0002</v>
      </c>
      <c r="DC192" s="309" t="n">
        <v>0</v>
      </c>
      <c r="DD192" s="309" t="n">
        <v>0.0001</v>
      </c>
      <c r="DE192" s="309" t="n">
        <v>0</v>
      </c>
      <c r="DF192" s="309" t="n">
        <v>0.0036</v>
      </c>
      <c r="DG192" s="309" t="n">
        <v>0.00047</v>
      </c>
      <c r="DH192" s="309" t="n">
        <v>0.0007</v>
      </c>
      <c r="DI192" s="309" t="n">
        <v>0</v>
      </c>
      <c r="DJ192" s="309" t="n">
        <v>0</v>
      </c>
      <c r="DK192" s="309" t="n">
        <v>0.0005</v>
      </c>
      <c r="DL192" s="309" t="n">
        <v>0.0005</v>
      </c>
      <c r="DM192" s="309" t="n">
        <v>0.0003</v>
      </c>
      <c r="DN192" s="309" t="n">
        <v>0.000275</v>
      </c>
      <c r="DO192" s="309" t="n">
        <v>0.000400000000000006</v>
      </c>
      <c r="DQ192" s="309" t="n">
        <v>6.5E-005</v>
      </c>
    </row>
    <row r="193" customFormat="false" ht="12.75" hidden="false" customHeight="false" outlineLevel="0" collapsed="false">
      <c r="A193" s="306" t="n">
        <v>42248</v>
      </c>
      <c r="B193" s="0" t="n">
        <v>0.988</v>
      </c>
      <c r="C193" s="0" t="n">
        <v>0</v>
      </c>
      <c r="D193" s="0" t="n">
        <v>0</v>
      </c>
      <c r="E193" s="0" t="n">
        <v>0</v>
      </c>
      <c r="F193" s="0" t="n">
        <v>0</v>
      </c>
      <c r="G193" s="0" t="n">
        <v>0.9875</v>
      </c>
      <c r="H193" s="0" t="n">
        <v>0.9875</v>
      </c>
      <c r="I193" s="0" t="n">
        <v>0.9875</v>
      </c>
      <c r="J193" s="0" t="n">
        <v>0.8826225</v>
      </c>
      <c r="K193" s="0" t="n">
        <v>0.985</v>
      </c>
      <c r="L193" s="0" t="n">
        <v>0.9875</v>
      </c>
      <c r="M193" s="0" t="n">
        <v>0.9875</v>
      </c>
      <c r="N193" s="0" t="n">
        <v>0.98</v>
      </c>
      <c r="O193" s="0" t="n">
        <v>0.9875</v>
      </c>
      <c r="P193" s="0" t="n">
        <v>0.98</v>
      </c>
      <c r="Q193" s="0" t="n">
        <v>0.9875</v>
      </c>
      <c r="R193" s="0" t="n">
        <v>0.9875</v>
      </c>
      <c r="S193" s="0" t="n">
        <v>0.9875</v>
      </c>
      <c r="T193" s="0" t="n">
        <v>0.98</v>
      </c>
      <c r="U193" s="0" t="n">
        <v>0.98</v>
      </c>
      <c r="V193" s="0" t="n">
        <v>0.98</v>
      </c>
      <c r="W193" s="0" t="n">
        <v>0.98</v>
      </c>
      <c r="X193" s="0" t="n">
        <v>0.9875</v>
      </c>
      <c r="Y193" s="0" t="n">
        <v>0.9875</v>
      </c>
      <c r="Z193" s="0" t="n">
        <v>0.9875</v>
      </c>
      <c r="AA193" s="0" t="n">
        <v>0.9875</v>
      </c>
      <c r="AB193" s="0" t="n">
        <v>0.98</v>
      </c>
      <c r="AC193" s="0" t="n">
        <v>0.98</v>
      </c>
      <c r="AD193" s="0" t="n">
        <v>0.9875</v>
      </c>
      <c r="AE193" s="0" t="n">
        <v>0.9875</v>
      </c>
      <c r="AF193" s="0" t="n">
        <v>0.98</v>
      </c>
      <c r="AG193" s="0" t="n">
        <v>0.99</v>
      </c>
      <c r="AH193" s="0" t="n">
        <v>0.981977049999997</v>
      </c>
      <c r="AI193" s="0" t="n">
        <v>0.981977049999997</v>
      </c>
      <c r="AJ193" s="0" t="n">
        <v>0.98</v>
      </c>
      <c r="AK193" s="0" t="n">
        <v>1</v>
      </c>
      <c r="AL193" s="0" t="n">
        <v>0.985</v>
      </c>
      <c r="AM193" s="0" t="n">
        <v>0</v>
      </c>
      <c r="BB193" s="0" t="n">
        <v>0.64</v>
      </c>
      <c r="BC193" s="0" t="n">
        <f aca="false">BC192</f>
        <v>1</v>
      </c>
      <c r="BE193" s="0" t="n">
        <v>1.11744260000002</v>
      </c>
      <c r="BF193" s="0" t="n">
        <v>1.1266</v>
      </c>
      <c r="BG193" s="0" t="n">
        <v>1.0827</v>
      </c>
      <c r="BH193" s="0" t="n">
        <v>1.0236</v>
      </c>
      <c r="BI193" s="0" t="n">
        <v>1</v>
      </c>
      <c r="BJ193" s="0" t="n">
        <v>2.52060000000001</v>
      </c>
      <c r="BK193" s="0" t="n">
        <v>2.31998633333333</v>
      </c>
      <c r="BL193" s="0" t="n">
        <v>1.15014999999999</v>
      </c>
      <c r="BM193" s="0" t="n">
        <v>1.2885</v>
      </c>
      <c r="BN193" s="0" t="n">
        <v>2.001</v>
      </c>
      <c r="BO193" s="0" t="n">
        <v>1.55850499999999</v>
      </c>
      <c r="BP193" s="0" t="n">
        <v>1.55850499999999</v>
      </c>
      <c r="BQ193" s="0" t="n">
        <v>1.28860499999999</v>
      </c>
      <c r="BR193" s="0" t="n">
        <v>1.09928</v>
      </c>
      <c r="BS193" s="0" t="n">
        <v>1.46100499999999</v>
      </c>
      <c r="BT193" s="309"/>
      <c r="BU193" s="0" t="n">
        <v>1.103345</v>
      </c>
      <c r="BV193" s="309"/>
      <c r="BW193" s="309"/>
      <c r="BX193" s="309"/>
      <c r="BY193" s="309"/>
      <c r="BZ193" s="309"/>
      <c r="CA193" s="309"/>
      <c r="CB193" s="309"/>
      <c r="CC193" s="0" t="n">
        <v>0.975</v>
      </c>
      <c r="CH193" s="0" t="n">
        <v>0.46</v>
      </c>
      <c r="CI193" s="0" t="n">
        <v>0.55</v>
      </c>
      <c r="CJ193" s="0" t="n">
        <v>0.925</v>
      </c>
      <c r="CK193" s="0" t="n">
        <v>0.685</v>
      </c>
      <c r="CL193" s="0" t="n">
        <v>0.575</v>
      </c>
      <c r="CM193" s="0" t="n">
        <v>0.945</v>
      </c>
      <c r="CN193" s="0" t="n">
        <v>0.9775</v>
      </c>
      <c r="CO193" s="0" t="n">
        <v>0.945</v>
      </c>
      <c r="CP193" s="0" t="n">
        <v>0.92</v>
      </c>
      <c r="CQ193" s="0" t="n">
        <v>0.915</v>
      </c>
      <c r="CR193" s="0" t="n">
        <v>0.89</v>
      </c>
      <c r="DA193" s="309" t="n">
        <v>0.000285</v>
      </c>
      <c r="DB193" s="309" t="n">
        <v>0.0002</v>
      </c>
      <c r="DC193" s="309" t="n">
        <v>0</v>
      </c>
      <c r="DD193" s="309" t="n">
        <v>0.0001</v>
      </c>
      <c r="DE193" s="309" t="n">
        <v>0</v>
      </c>
      <c r="DF193" s="309" t="n">
        <v>0.0036</v>
      </c>
      <c r="DG193" s="309" t="n">
        <v>0.00047</v>
      </c>
      <c r="DH193" s="309" t="n">
        <v>0.0007</v>
      </c>
      <c r="DI193" s="309" t="n">
        <v>0</v>
      </c>
      <c r="DJ193" s="309" t="n">
        <v>0</v>
      </c>
      <c r="DK193" s="309" t="n">
        <v>0.0005</v>
      </c>
      <c r="DL193" s="309" t="n">
        <v>0.0005</v>
      </c>
      <c r="DM193" s="309" t="n">
        <v>0.0003</v>
      </c>
      <c r="DN193" s="309" t="n">
        <v>0.000275</v>
      </c>
      <c r="DO193" s="309" t="n">
        <v>0.000400000000000006</v>
      </c>
      <c r="DQ193" s="309" t="n">
        <v>6.5E-005</v>
      </c>
    </row>
    <row r="194" customFormat="false" ht="12.75" hidden="false" customHeight="false" outlineLevel="0" collapsed="false">
      <c r="A194" s="306" t="n">
        <v>42278</v>
      </c>
      <c r="B194" s="0" t="n">
        <v>0.988</v>
      </c>
      <c r="C194" s="0" t="n">
        <v>0</v>
      </c>
      <c r="D194" s="0" t="n">
        <v>0</v>
      </c>
      <c r="E194" s="0" t="n">
        <v>0</v>
      </c>
      <c r="F194" s="0" t="n">
        <v>0</v>
      </c>
      <c r="G194" s="0" t="n">
        <v>0.9875</v>
      </c>
      <c r="H194" s="0" t="n">
        <v>0.9875</v>
      </c>
      <c r="I194" s="0" t="n">
        <v>0.9875</v>
      </c>
      <c r="J194" s="0" t="n">
        <v>0.8697375</v>
      </c>
      <c r="K194" s="0" t="n">
        <v>0.985</v>
      </c>
      <c r="L194" s="0" t="n">
        <v>0.9875</v>
      </c>
      <c r="M194" s="0" t="n">
        <v>0.9875</v>
      </c>
      <c r="N194" s="0" t="n">
        <v>0.98</v>
      </c>
      <c r="O194" s="0" t="n">
        <v>0.9875</v>
      </c>
      <c r="P194" s="0" t="n">
        <v>0.98</v>
      </c>
      <c r="Q194" s="0" t="n">
        <v>0.9875</v>
      </c>
      <c r="R194" s="0" t="n">
        <v>0.9875</v>
      </c>
      <c r="S194" s="0" t="n">
        <v>0.9875</v>
      </c>
      <c r="T194" s="0" t="n">
        <v>0.98</v>
      </c>
      <c r="U194" s="0" t="n">
        <v>0.98</v>
      </c>
      <c r="V194" s="0" t="n">
        <v>0.98</v>
      </c>
      <c r="W194" s="0" t="n">
        <v>0.98</v>
      </c>
      <c r="X194" s="0" t="n">
        <v>0.9875</v>
      </c>
      <c r="Y194" s="0" t="n">
        <v>0.9875</v>
      </c>
      <c r="Z194" s="0" t="n">
        <v>0.9875</v>
      </c>
      <c r="AA194" s="0" t="n">
        <v>0.9875</v>
      </c>
      <c r="AB194" s="0" t="n">
        <v>0.98</v>
      </c>
      <c r="AC194" s="0" t="n">
        <v>0.98</v>
      </c>
      <c r="AD194" s="0" t="n">
        <v>0.9875</v>
      </c>
      <c r="AE194" s="0" t="n">
        <v>0.9875</v>
      </c>
      <c r="AF194" s="0" t="n">
        <v>0.98</v>
      </c>
      <c r="AG194" s="0" t="n">
        <v>0.99</v>
      </c>
      <c r="AH194" s="0" t="n">
        <v>0.982034899999997</v>
      </c>
      <c r="AI194" s="0" t="n">
        <v>0.982034899999997</v>
      </c>
      <c r="AJ194" s="0" t="n">
        <v>0.98</v>
      </c>
      <c r="AK194" s="0" t="n">
        <v>1</v>
      </c>
      <c r="AL194" s="0" t="n">
        <v>0.985</v>
      </c>
      <c r="AM194" s="0" t="n">
        <v>0</v>
      </c>
      <c r="BB194" s="0" t="n">
        <v>0.64</v>
      </c>
      <c r="BC194" s="0" t="n">
        <f aca="false">BC193</f>
        <v>1</v>
      </c>
      <c r="BE194" s="0" t="n">
        <v>1.11772760000002</v>
      </c>
      <c r="BF194" s="0" t="n">
        <v>1.1268</v>
      </c>
      <c r="BG194" s="0" t="n">
        <v>1.0827</v>
      </c>
      <c r="BH194" s="0" t="n">
        <v>1.0237</v>
      </c>
      <c r="BI194" s="0" t="n">
        <v>1</v>
      </c>
      <c r="BJ194" s="0" t="n">
        <v>2.52420000000001</v>
      </c>
      <c r="BK194" s="0" t="n">
        <v>2.32045633333333</v>
      </c>
      <c r="BL194" s="0" t="n">
        <v>1.15084999999999</v>
      </c>
      <c r="BM194" s="0" t="n">
        <v>1.2885</v>
      </c>
      <c r="BN194" s="0" t="n">
        <v>2.001</v>
      </c>
      <c r="BO194" s="0" t="n">
        <v>1.55900499999999</v>
      </c>
      <c r="BP194" s="0" t="n">
        <v>1.55900499999999</v>
      </c>
      <c r="BQ194" s="0" t="n">
        <v>1.28890499999999</v>
      </c>
      <c r="BR194" s="0" t="n">
        <v>1.099555</v>
      </c>
      <c r="BS194" s="0" t="n">
        <v>1.46140499999999</v>
      </c>
      <c r="BT194" s="309"/>
      <c r="BU194" s="0" t="n">
        <v>1.10341</v>
      </c>
      <c r="BV194" s="309"/>
      <c r="BW194" s="309"/>
      <c r="BX194" s="309"/>
      <c r="BY194" s="309"/>
      <c r="BZ194" s="309"/>
      <c r="CA194" s="309"/>
      <c r="CB194" s="309"/>
      <c r="CC194" s="0" t="n">
        <v>0.955</v>
      </c>
      <c r="CH194" s="0" t="n">
        <v>0.46</v>
      </c>
      <c r="CI194" s="0" t="n">
        <v>0.45</v>
      </c>
      <c r="CJ194" s="0" t="n">
        <v>0.925</v>
      </c>
      <c r="CK194" s="0" t="n">
        <v>0.675</v>
      </c>
      <c r="CL194" s="0" t="n">
        <v>0.505</v>
      </c>
      <c r="CM194" s="0" t="n">
        <v>0.805</v>
      </c>
      <c r="CN194" s="0" t="n">
        <v>0.8375</v>
      </c>
      <c r="CO194" s="0" t="n">
        <v>0.875</v>
      </c>
      <c r="CP194" s="0" t="n">
        <v>0.9025</v>
      </c>
      <c r="CQ194" s="0" t="n">
        <v>0.82</v>
      </c>
      <c r="CR194" s="0" t="n">
        <v>0.89</v>
      </c>
      <c r="DA194" s="309" t="n">
        <v>0.000285</v>
      </c>
      <c r="DB194" s="309" t="n">
        <v>0.0002</v>
      </c>
      <c r="DC194" s="309" t="n">
        <v>0</v>
      </c>
      <c r="DD194" s="309" t="n">
        <v>0.0001</v>
      </c>
      <c r="DE194" s="309" t="n">
        <v>0</v>
      </c>
      <c r="DF194" s="309" t="n">
        <v>0.0036</v>
      </c>
      <c r="DG194" s="309" t="n">
        <v>0.00047</v>
      </c>
      <c r="DH194" s="309" t="n">
        <v>0.0007</v>
      </c>
      <c r="DI194" s="309" t="n">
        <v>0</v>
      </c>
      <c r="DJ194" s="309" t="n">
        <v>0</v>
      </c>
      <c r="DK194" s="309" t="n">
        <v>0.0005</v>
      </c>
      <c r="DL194" s="309" t="n">
        <v>0.0005</v>
      </c>
      <c r="DM194" s="309" t="n">
        <v>0.0003</v>
      </c>
      <c r="DN194" s="309" t="n">
        <v>0.000275</v>
      </c>
      <c r="DO194" s="309" t="n">
        <v>0.000400000000000006</v>
      </c>
      <c r="DQ194" s="309" t="n">
        <v>6.5E-005</v>
      </c>
    </row>
    <row r="195" customFormat="false" ht="12.75" hidden="false" customHeight="false" outlineLevel="0" collapsed="false">
      <c r="A195" s="306" t="n">
        <v>42309</v>
      </c>
      <c r="B195" s="0" t="n">
        <v>0.988</v>
      </c>
      <c r="C195" s="0" t="n">
        <v>0</v>
      </c>
      <c r="D195" s="0" t="n">
        <v>0</v>
      </c>
      <c r="E195" s="0" t="n">
        <v>0</v>
      </c>
      <c r="F195" s="0" t="n">
        <v>0</v>
      </c>
      <c r="G195" s="0" t="n">
        <v>0.9875</v>
      </c>
      <c r="H195" s="0" t="n">
        <v>0.9875</v>
      </c>
      <c r="I195" s="0" t="n">
        <v>0.9875</v>
      </c>
      <c r="J195" s="0" t="n">
        <v>0.8181975</v>
      </c>
      <c r="K195" s="0" t="n">
        <v>0.970485</v>
      </c>
      <c r="L195" s="0" t="n">
        <v>0.9875</v>
      </c>
      <c r="M195" s="0" t="n">
        <v>0.9875</v>
      </c>
      <c r="N195" s="0" t="n">
        <v>0.98</v>
      </c>
      <c r="O195" s="0" t="n">
        <v>0.9875</v>
      </c>
      <c r="P195" s="0" t="n">
        <v>0.98</v>
      </c>
      <c r="Q195" s="0" t="n">
        <v>0.9875</v>
      </c>
      <c r="R195" s="0" t="n">
        <v>0.9875</v>
      </c>
      <c r="S195" s="0" t="n">
        <v>0.9875</v>
      </c>
      <c r="T195" s="0" t="n">
        <v>0.98</v>
      </c>
      <c r="U195" s="0" t="n">
        <v>0.98</v>
      </c>
      <c r="V195" s="0" t="n">
        <v>0.98</v>
      </c>
      <c r="W195" s="0" t="n">
        <v>0.98</v>
      </c>
      <c r="X195" s="0" t="n">
        <v>0.9875</v>
      </c>
      <c r="Y195" s="0" t="n">
        <v>0.9875</v>
      </c>
      <c r="Z195" s="0" t="n">
        <v>0.9875</v>
      </c>
      <c r="AA195" s="0" t="n">
        <v>0.9875</v>
      </c>
      <c r="AB195" s="0" t="n">
        <v>0.98</v>
      </c>
      <c r="AC195" s="0" t="n">
        <v>0.98</v>
      </c>
      <c r="AD195" s="0" t="n">
        <v>0.9875</v>
      </c>
      <c r="AE195" s="0" t="n">
        <v>0.9875</v>
      </c>
      <c r="AF195" s="0" t="n">
        <v>0.98</v>
      </c>
      <c r="AG195" s="0" t="n">
        <v>0.99</v>
      </c>
      <c r="AH195" s="0" t="n">
        <v>0.982092749999997</v>
      </c>
      <c r="AI195" s="0" t="n">
        <v>0.982092749999997</v>
      </c>
      <c r="AJ195" s="0" t="n">
        <v>0.98</v>
      </c>
      <c r="AK195" s="0" t="n">
        <v>1</v>
      </c>
      <c r="AL195" s="0" t="n">
        <v>0.970485</v>
      </c>
      <c r="AM195" s="0" t="n">
        <v>0</v>
      </c>
      <c r="BB195" s="0" t="n">
        <v>0.64</v>
      </c>
      <c r="BC195" s="0" t="n">
        <f aca="false">BC194</f>
        <v>1</v>
      </c>
      <c r="BE195" s="0" t="n">
        <v>1.11801260000002</v>
      </c>
      <c r="BF195" s="0" t="n">
        <v>1.127</v>
      </c>
      <c r="BG195" s="0" t="n">
        <v>1.0827</v>
      </c>
      <c r="BH195" s="0" t="n">
        <v>1.0238</v>
      </c>
      <c r="BI195" s="0" t="n">
        <v>1</v>
      </c>
      <c r="BJ195" s="0" t="n">
        <v>2.52780000000001</v>
      </c>
      <c r="BK195" s="0" t="n">
        <v>2.32092633333333</v>
      </c>
      <c r="BL195" s="0" t="n">
        <v>1.15154999999999</v>
      </c>
      <c r="BM195" s="0" t="n">
        <v>1.2885</v>
      </c>
      <c r="BN195" s="0" t="n">
        <v>2.001</v>
      </c>
      <c r="BO195" s="0" t="n">
        <v>1.55950499999999</v>
      </c>
      <c r="BP195" s="0" t="n">
        <v>1.55950499999999</v>
      </c>
      <c r="BQ195" s="0" t="n">
        <v>1.28920499999999</v>
      </c>
      <c r="BR195" s="0" t="n">
        <v>1.09983</v>
      </c>
      <c r="BS195" s="0" t="n">
        <v>1.46180499999999</v>
      </c>
      <c r="BT195" s="309"/>
      <c r="BU195" s="0" t="n">
        <v>1.103475</v>
      </c>
      <c r="BV195" s="309"/>
      <c r="BW195" s="309"/>
      <c r="BX195" s="309"/>
      <c r="BY195" s="309"/>
      <c r="BZ195" s="309"/>
      <c r="CA195" s="309"/>
      <c r="CB195" s="309"/>
      <c r="CC195" s="0" t="n">
        <v>0.955</v>
      </c>
      <c r="CH195" s="0" t="n">
        <v>0.48</v>
      </c>
      <c r="CI195" s="0" t="n">
        <v>0.46</v>
      </c>
      <c r="CJ195" s="0" t="n">
        <v>0.905</v>
      </c>
      <c r="CK195" s="0" t="n">
        <v>0.635</v>
      </c>
      <c r="CL195" s="0" t="n">
        <v>0.485</v>
      </c>
      <c r="CM195" s="0" t="n">
        <v>0.795</v>
      </c>
      <c r="CN195" s="0" t="n">
        <v>0.8275</v>
      </c>
      <c r="CO195" s="0" t="n">
        <v>0.85</v>
      </c>
      <c r="CP195" s="0" t="n">
        <v>0.9025</v>
      </c>
      <c r="CQ195" s="0" t="n">
        <v>0.82</v>
      </c>
      <c r="CR195" s="0" t="n">
        <v>0.89</v>
      </c>
      <c r="DA195" s="309" t="n">
        <v>0.000285</v>
      </c>
      <c r="DB195" s="309" t="n">
        <v>0.0002</v>
      </c>
      <c r="DC195" s="309" t="n">
        <v>0</v>
      </c>
      <c r="DD195" s="309" t="n">
        <v>0.0001</v>
      </c>
      <c r="DE195" s="309" t="n">
        <v>0</v>
      </c>
      <c r="DF195" s="309" t="n">
        <v>0.0036</v>
      </c>
      <c r="DG195" s="309" t="n">
        <v>0.00047</v>
      </c>
      <c r="DH195" s="309" t="n">
        <v>0.0007</v>
      </c>
      <c r="DI195" s="309" t="n">
        <v>0</v>
      </c>
      <c r="DJ195" s="309" t="n">
        <v>0</v>
      </c>
      <c r="DK195" s="309" t="n">
        <v>0.0005</v>
      </c>
      <c r="DL195" s="309" t="n">
        <v>0.0005</v>
      </c>
      <c r="DM195" s="309" t="n">
        <v>0.0003</v>
      </c>
      <c r="DN195" s="309" t="n">
        <v>0.000275</v>
      </c>
      <c r="DO195" s="309" t="n">
        <v>0.000400000000000006</v>
      </c>
      <c r="DQ195" s="309" t="n">
        <v>6.5E-005</v>
      </c>
    </row>
    <row r="196" customFormat="false" ht="12.75" hidden="false" customHeight="false" outlineLevel="0" collapsed="false">
      <c r="A196" s="306" t="n">
        <v>42339</v>
      </c>
      <c r="B196" s="0" t="n">
        <v>0.988</v>
      </c>
      <c r="C196" s="0" t="n">
        <v>0</v>
      </c>
      <c r="D196" s="0" t="n">
        <v>0</v>
      </c>
      <c r="E196" s="0" t="n">
        <v>0</v>
      </c>
      <c r="F196" s="0" t="n">
        <v>0</v>
      </c>
      <c r="G196" s="0" t="n">
        <v>0.9875</v>
      </c>
      <c r="H196" s="0" t="n">
        <v>0.9875</v>
      </c>
      <c r="I196" s="0" t="n">
        <v>0.9875</v>
      </c>
      <c r="J196" s="0" t="n">
        <v>0.82464</v>
      </c>
      <c r="K196" s="0" t="n">
        <v>0.970485</v>
      </c>
      <c r="L196" s="0" t="n">
        <v>0.920402949999994</v>
      </c>
      <c r="M196" s="0" t="n">
        <v>0.971103112499994</v>
      </c>
      <c r="N196" s="0" t="n">
        <v>0.889758449999996</v>
      </c>
      <c r="O196" s="0" t="n">
        <v>0.981843712500004</v>
      </c>
      <c r="P196" s="0" t="n">
        <v>0.889758449999996</v>
      </c>
      <c r="Q196" s="0" t="n">
        <v>0.920402949999994</v>
      </c>
      <c r="R196" s="0" t="n">
        <v>0.920402949999994</v>
      </c>
      <c r="S196" s="0" t="n">
        <v>0.920402949999994</v>
      </c>
      <c r="T196" s="0" t="n">
        <v>0.889758449999996</v>
      </c>
      <c r="U196" s="0" t="n">
        <v>0.889758449999996</v>
      </c>
      <c r="V196" s="0" t="n">
        <v>0.889758449999996</v>
      </c>
      <c r="W196" s="0" t="n">
        <v>0.889758449999996</v>
      </c>
      <c r="X196" s="0" t="n">
        <v>0.981843712500004</v>
      </c>
      <c r="Y196" s="0" t="n">
        <v>0.981843712500004</v>
      </c>
      <c r="Z196" s="0" t="n">
        <v>0.981843712500004</v>
      </c>
      <c r="AA196" s="0" t="n">
        <v>0.981843712500004</v>
      </c>
      <c r="AB196" s="0" t="n">
        <v>0.889758449999996</v>
      </c>
      <c r="AC196" s="0" t="n">
        <v>0.889758449999996</v>
      </c>
      <c r="AD196" s="0" t="n">
        <v>0.981843712500004</v>
      </c>
      <c r="AE196" s="0" t="n">
        <v>0.981843712500004</v>
      </c>
      <c r="AF196" s="0" t="n">
        <v>0.889758449999996</v>
      </c>
      <c r="AG196" s="0" t="n">
        <v>0.98</v>
      </c>
      <c r="AH196" s="0" t="n">
        <v>0.982150599999997</v>
      </c>
      <c r="AI196" s="0" t="n">
        <v>0.982150599999997</v>
      </c>
      <c r="AJ196" s="0" t="n">
        <v>0.889758449999996</v>
      </c>
      <c r="AK196" s="0" t="n">
        <v>1</v>
      </c>
      <c r="AL196" s="0" t="n">
        <v>0.970485</v>
      </c>
      <c r="AM196" s="0" t="n">
        <v>0</v>
      </c>
      <c r="BB196" s="0" t="n">
        <v>0.64</v>
      </c>
      <c r="BC196" s="0" t="n">
        <f aca="false">BC195</f>
        <v>1</v>
      </c>
      <c r="BE196" s="0" t="n">
        <v>1.11829760000002</v>
      </c>
      <c r="BF196" s="0" t="n">
        <v>1.1272</v>
      </c>
      <c r="BG196" s="0" t="n">
        <v>1.0827</v>
      </c>
      <c r="BH196" s="0" t="n">
        <v>1.0239</v>
      </c>
      <c r="BI196" s="0" t="n">
        <v>1</v>
      </c>
      <c r="BJ196" s="0" t="n">
        <v>2.53140000000001</v>
      </c>
      <c r="BK196" s="0" t="n">
        <v>2.32139633333333</v>
      </c>
      <c r="BL196" s="0" t="n">
        <v>1.15224999999999</v>
      </c>
      <c r="BM196" s="0" t="n">
        <v>1.2885</v>
      </c>
      <c r="BN196" s="0" t="n">
        <v>2.001</v>
      </c>
      <c r="BO196" s="0" t="n">
        <v>1.56000499999999</v>
      </c>
      <c r="BP196" s="0" t="n">
        <v>1.56000499999999</v>
      </c>
      <c r="BQ196" s="0" t="n">
        <v>1.28950499999999</v>
      </c>
      <c r="BR196" s="0" t="n">
        <v>1.100105</v>
      </c>
      <c r="BS196" s="0" t="n">
        <v>1.46220499999999</v>
      </c>
      <c r="BT196" s="309"/>
      <c r="BU196" s="0" t="n">
        <v>1.10354</v>
      </c>
      <c r="BV196" s="309"/>
      <c r="BW196" s="309"/>
      <c r="BX196" s="309"/>
      <c r="BY196" s="309"/>
      <c r="BZ196" s="309"/>
      <c r="CA196" s="309"/>
      <c r="CB196" s="309"/>
      <c r="CC196" s="0" t="n">
        <v>0.935</v>
      </c>
      <c r="CH196" s="0" t="n">
        <v>0.51</v>
      </c>
      <c r="CI196" s="0" t="n">
        <v>0.48</v>
      </c>
      <c r="CJ196" s="0" t="n">
        <v>0.875</v>
      </c>
      <c r="CK196" s="0" t="n">
        <v>0.64</v>
      </c>
      <c r="CL196" s="0" t="n">
        <v>0.485</v>
      </c>
      <c r="CM196" s="0" t="n">
        <v>0.59</v>
      </c>
      <c r="CN196" s="0" t="n">
        <v>0.6225</v>
      </c>
      <c r="CO196" s="0" t="n">
        <v>0.69</v>
      </c>
      <c r="CP196" s="0" t="n">
        <v>0.8925</v>
      </c>
      <c r="CQ196" s="0" t="n">
        <v>0.715</v>
      </c>
      <c r="CR196" s="0" t="n">
        <v>0.89</v>
      </c>
      <c r="DA196" s="309" t="n">
        <v>0.000285</v>
      </c>
      <c r="DB196" s="309" t="n">
        <v>0.0002</v>
      </c>
      <c r="DC196" s="309" t="n">
        <v>0</v>
      </c>
      <c r="DD196" s="309" t="n">
        <v>0.0001</v>
      </c>
      <c r="DE196" s="309" t="n">
        <v>0</v>
      </c>
      <c r="DF196" s="309" t="n">
        <v>0.0036</v>
      </c>
      <c r="DG196" s="309" t="n">
        <v>0.00047</v>
      </c>
      <c r="DH196" s="309" t="n">
        <v>0.0007</v>
      </c>
      <c r="DI196" s="309" t="n">
        <v>0</v>
      </c>
      <c r="DJ196" s="309" t="n">
        <v>0</v>
      </c>
      <c r="DK196" s="309" t="n">
        <v>0.0005</v>
      </c>
      <c r="DL196" s="309" t="n">
        <v>0.0005</v>
      </c>
      <c r="DM196" s="309" t="n">
        <v>0.0003</v>
      </c>
      <c r="DN196" s="309" t="n">
        <v>0.000275</v>
      </c>
      <c r="DO196" s="309" t="n">
        <v>0.000400000000000006</v>
      </c>
      <c r="DQ196" s="309" t="n">
        <v>6.5E-005</v>
      </c>
    </row>
    <row r="197" customFormat="false" ht="12.75" hidden="false" customHeight="false" outlineLevel="0" collapsed="false">
      <c r="A197" s="306" t="n">
        <v>42370</v>
      </c>
      <c r="B197" s="0" t="n">
        <v>0.988</v>
      </c>
      <c r="C197" s="0" t="n">
        <v>0</v>
      </c>
      <c r="D197" s="0" t="n">
        <v>0</v>
      </c>
      <c r="E197" s="0" t="n">
        <v>0</v>
      </c>
      <c r="F197" s="0" t="n">
        <v>0</v>
      </c>
      <c r="G197" s="0" t="n">
        <v>0</v>
      </c>
      <c r="H197" s="0" t="n">
        <v>0.9875</v>
      </c>
      <c r="I197" s="0" t="n">
        <v>0.928124749999989</v>
      </c>
      <c r="J197" s="0" t="n">
        <v>0.837525</v>
      </c>
      <c r="K197" s="0" t="n">
        <v>0</v>
      </c>
      <c r="L197" s="0" t="n">
        <v>0.944105524999994</v>
      </c>
      <c r="M197" s="0" t="n">
        <v>0.9875</v>
      </c>
      <c r="N197" s="0" t="n">
        <v>0.889965449999996</v>
      </c>
      <c r="O197" s="0" t="n">
        <v>0.968334400000004</v>
      </c>
      <c r="P197" s="0" t="n">
        <v>0.889965449999996</v>
      </c>
      <c r="Q197" s="0" t="n">
        <v>0.944105524999994</v>
      </c>
      <c r="R197" s="0" t="n">
        <v>0.944105524999994</v>
      </c>
      <c r="S197" s="0" t="n">
        <v>0.944105524999994</v>
      </c>
      <c r="T197" s="0" t="n">
        <v>0.889965449999996</v>
      </c>
      <c r="U197" s="0" t="n">
        <v>0.889965449999996</v>
      </c>
      <c r="V197" s="0" t="n">
        <v>0.889965449999996</v>
      </c>
      <c r="W197" s="0" t="n">
        <v>0.889965449999996</v>
      </c>
      <c r="X197" s="0" t="n">
        <v>0.968334400000004</v>
      </c>
      <c r="Y197" s="0" t="n">
        <v>0.968334400000004</v>
      </c>
      <c r="Z197" s="0" t="n">
        <v>0.968334400000004</v>
      </c>
      <c r="AA197" s="0" t="n">
        <v>0.968334400000004</v>
      </c>
      <c r="AB197" s="0" t="n">
        <v>0.889965449999996</v>
      </c>
      <c r="AC197" s="0" t="n">
        <v>0.889965449999996</v>
      </c>
      <c r="AD197" s="0" t="n">
        <v>0.968334400000004</v>
      </c>
      <c r="AE197" s="0" t="n">
        <v>0.968334400000004</v>
      </c>
      <c r="AF197" s="0" t="n">
        <v>0.889965449999996</v>
      </c>
      <c r="AG197" s="0" t="n">
        <v>0.98</v>
      </c>
      <c r="AH197" s="0" t="n">
        <v>0.982208449999997</v>
      </c>
      <c r="AI197" s="0" t="n">
        <v>0.982208449999997</v>
      </c>
      <c r="AJ197" s="0" t="n">
        <v>0.889965449999996</v>
      </c>
      <c r="AK197" s="0" t="n">
        <v>1</v>
      </c>
      <c r="AL197" s="0" t="n">
        <v>0</v>
      </c>
      <c r="AM197" s="0" t="n">
        <v>0</v>
      </c>
      <c r="BB197" s="0" t="n">
        <v>0.64</v>
      </c>
      <c r="BC197" s="0" t="n">
        <f aca="false">BC196</f>
        <v>1</v>
      </c>
      <c r="BE197" s="0" t="n">
        <v>1.11858260000002</v>
      </c>
      <c r="BF197" s="0" t="n">
        <v>1.1274</v>
      </c>
      <c r="BG197" s="0" t="n">
        <v>1.0827</v>
      </c>
      <c r="BH197" s="0" t="n">
        <v>1.024</v>
      </c>
      <c r="BI197" s="0" t="n">
        <v>1</v>
      </c>
      <c r="BJ197" s="0" t="n">
        <v>2.53500000000001</v>
      </c>
      <c r="BK197" s="0" t="n">
        <v>2.32186633333333</v>
      </c>
      <c r="BL197" s="0" t="n">
        <v>1.15294999999999</v>
      </c>
      <c r="BM197" s="0" t="n">
        <v>1.2885</v>
      </c>
      <c r="BN197" s="0" t="n">
        <v>2.001</v>
      </c>
      <c r="BO197" s="0" t="n">
        <v>1.56050499999999</v>
      </c>
      <c r="BP197" s="0" t="n">
        <v>1.56050499999999</v>
      </c>
      <c r="BQ197" s="0" t="n">
        <v>1.28980499999999</v>
      </c>
      <c r="BR197" s="0" t="n">
        <v>1.10038</v>
      </c>
      <c r="BS197" s="0" t="n">
        <v>1.46260499999999</v>
      </c>
      <c r="BT197" s="309"/>
      <c r="BU197" s="0" t="n">
        <v>1.103605</v>
      </c>
      <c r="BV197" s="309"/>
      <c r="BW197" s="309"/>
      <c r="BX197" s="309"/>
      <c r="BY197" s="309"/>
      <c r="BZ197" s="309"/>
      <c r="CA197" s="309"/>
      <c r="CB197" s="309"/>
      <c r="CC197" s="0" t="n">
        <v>0.895</v>
      </c>
      <c r="CI197" s="0" t="n">
        <v>0.45</v>
      </c>
      <c r="CJ197" s="0" t="n">
        <v>0.805</v>
      </c>
      <c r="CK197" s="0" t="n">
        <v>0.65</v>
      </c>
      <c r="CM197" s="0" t="n">
        <v>0.605</v>
      </c>
      <c r="CN197" s="0" t="n">
        <v>0.6375</v>
      </c>
      <c r="CO197" s="0" t="n">
        <v>0.69</v>
      </c>
      <c r="CP197" s="0" t="n">
        <v>0.88</v>
      </c>
      <c r="CQ197" s="0" t="n">
        <v>0.64</v>
      </c>
      <c r="CR197" s="0" t="n">
        <v>0.89</v>
      </c>
      <c r="DA197" s="309" t="n">
        <v>0.000285</v>
      </c>
      <c r="DB197" s="309" t="n">
        <v>0.0002</v>
      </c>
      <c r="DC197" s="309" t="n">
        <v>0</v>
      </c>
      <c r="DD197" s="309" t="n">
        <v>0.0001</v>
      </c>
      <c r="DE197" s="309" t="n">
        <v>0</v>
      </c>
      <c r="DF197" s="309" t="n">
        <v>0.0036</v>
      </c>
      <c r="DG197" s="309" t="n">
        <v>0.00047</v>
      </c>
      <c r="DH197" s="309" t="n">
        <v>0.0007</v>
      </c>
      <c r="DI197" s="309" t="n">
        <v>0</v>
      </c>
      <c r="DJ197" s="309" t="n">
        <v>0</v>
      </c>
      <c r="DK197" s="309" t="n">
        <v>0.0005</v>
      </c>
      <c r="DL197" s="309" t="n">
        <v>0.0005</v>
      </c>
      <c r="DM197" s="309" t="n">
        <v>0.0003</v>
      </c>
      <c r="DN197" s="309" t="n">
        <v>0.000275</v>
      </c>
      <c r="DO197" s="309" t="n">
        <v>0.000400000000000006</v>
      </c>
      <c r="DQ197" s="309" t="n">
        <v>6.5E-005</v>
      </c>
    </row>
    <row r="198" customFormat="false" ht="12.75" hidden="false" customHeight="false" outlineLevel="0" collapsed="false">
      <c r="A198" s="306" t="n">
        <v>42401</v>
      </c>
      <c r="B198" s="0" t="n">
        <v>0.967820474000014</v>
      </c>
      <c r="C198" s="0" t="n">
        <v>0</v>
      </c>
      <c r="D198" s="0" t="n">
        <v>0</v>
      </c>
      <c r="E198" s="0" t="n">
        <v>0</v>
      </c>
      <c r="F198" s="0" t="n">
        <v>0</v>
      </c>
      <c r="G198" s="0" t="n">
        <v>0</v>
      </c>
      <c r="H198" s="0" t="n">
        <v>0.9875</v>
      </c>
      <c r="I198" s="0" t="n">
        <v>0.974834249999989</v>
      </c>
      <c r="J198" s="0" t="n">
        <v>0.9728175</v>
      </c>
      <c r="K198" s="0" t="n">
        <v>0</v>
      </c>
      <c r="L198" s="0" t="n">
        <v>0.9875</v>
      </c>
      <c r="M198" s="0" t="n">
        <v>0.9875</v>
      </c>
      <c r="N198" s="0" t="n">
        <v>0.915974549999996</v>
      </c>
      <c r="O198" s="0" t="n">
        <v>0.965824762500004</v>
      </c>
      <c r="P198" s="0" t="n">
        <v>0.915974549999996</v>
      </c>
      <c r="Q198" s="0" t="n">
        <v>0.9875</v>
      </c>
      <c r="R198" s="0" t="n">
        <v>0.9875</v>
      </c>
      <c r="S198" s="0" t="n">
        <v>0.9875</v>
      </c>
      <c r="T198" s="0" t="n">
        <v>0.915974549999996</v>
      </c>
      <c r="U198" s="0" t="n">
        <v>0.915974549999996</v>
      </c>
      <c r="V198" s="0" t="n">
        <v>0.915974549999996</v>
      </c>
      <c r="W198" s="0" t="n">
        <v>0.915974549999996</v>
      </c>
      <c r="X198" s="0" t="n">
        <v>0.965824762500004</v>
      </c>
      <c r="Y198" s="0" t="n">
        <v>0.965824762500004</v>
      </c>
      <c r="Z198" s="0" t="n">
        <v>0.965824762500004</v>
      </c>
      <c r="AA198" s="0" t="n">
        <v>0.965824762500004</v>
      </c>
      <c r="AB198" s="0" t="n">
        <v>0.915974549999996</v>
      </c>
      <c r="AC198" s="0" t="n">
        <v>0.915974549999996</v>
      </c>
      <c r="AD198" s="0" t="n">
        <v>0.965824762500004</v>
      </c>
      <c r="AE198" s="0" t="n">
        <v>0.965824762500004</v>
      </c>
      <c r="AF198" s="0" t="n">
        <v>0.915974549999996</v>
      </c>
      <c r="AG198" s="0" t="n">
        <v>0.98</v>
      </c>
      <c r="AH198" s="0" t="n">
        <v>0.982266299999997</v>
      </c>
      <c r="AI198" s="0" t="n">
        <v>0.982266299999997</v>
      </c>
      <c r="AJ198" s="0" t="n">
        <v>0.915974549999996</v>
      </c>
      <c r="AK198" s="0" t="n">
        <v>1</v>
      </c>
      <c r="AL198" s="0" t="n">
        <v>0</v>
      </c>
      <c r="AM198" s="0" t="n">
        <v>0</v>
      </c>
      <c r="BB198" s="0" t="n">
        <v>0.64</v>
      </c>
      <c r="BC198" s="0" t="n">
        <f aca="false">BC197</f>
        <v>1</v>
      </c>
      <c r="BE198" s="0" t="n">
        <v>1.11886760000002</v>
      </c>
      <c r="BF198" s="0" t="n">
        <v>1.1276</v>
      </c>
      <c r="BG198" s="0" t="n">
        <v>1.0827</v>
      </c>
      <c r="BH198" s="0" t="n">
        <v>1.0241</v>
      </c>
      <c r="BI198" s="0" t="n">
        <v>1</v>
      </c>
      <c r="BJ198" s="0" t="n">
        <v>2.53860000000001</v>
      </c>
      <c r="BK198" s="0" t="n">
        <v>2.32233633333333</v>
      </c>
      <c r="BL198" s="0" t="n">
        <v>1.15364999999999</v>
      </c>
      <c r="BM198" s="0" t="n">
        <v>1.2885</v>
      </c>
      <c r="BN198" s="0" t="n">
        <v>2.001</v>
      </c>
      <c r="BO198" s="0" t="n">
        <v>1.56100499999999</v>
      </c>
      <c r="BP198" s="0" t="n">
        <v>1.56100499999999</v>
      </c>
      <c r="BQ198" s="0" t="n">
        <v>1.29010499999999</v>
      </c>
      <c r="BR198" s="0" t="n">
        <v>1.100655</v>
      </c>
      <c r="BS198" s="0" t="n">
        <v>1.46300499999999</v>
      </c>
      <c r="BT198" s="309"/>
      <c r="BU198" s="0" t="n">
        <v>1.10367</v>
      </c>
      <c r="BV198" s="309"/>
      <c r="BW198" s="309"/>
      <c r="BX198" s="309"/>
      <c r="BY198" s="309"/>
      <c r="BZ198" s="309"/>
      <c r="CA198" s="309"/>
      <c r="CB198" s="309"/>
      <c r="CC198" s="0" t="n">
        <v>0.865</v>
      </c>
      <c r="CI198" s="0" t="n">
        <v>0.45</v>
      </c>
      <c r="CJ198" s="0" t="n">
        <v>0.845</v>
      </c>
      <c r="CK198" s="0" t="n">
        <v>0.755</v>
      </c>
      <c r="CM198" s="0" t="n">
        <v>0.635</v>
      </c>
      <c r="CN198" s="0" t="n">
        <v>0.6675</v>
      </c>
      <c r="CO198" s="0" t="n">
        <v>0.71</v>
      </c>
      <c r="CP198" s="0" t="n">
        <v>0.8775</v>
      </c>
      <c r="CQ198" s="0" t="n">
        <v>0.67</v>
      </c>
      <c r="CR198" s="0" t="n">
        <v>0.89</v>
      </c>
      <c r="DA198" s="309" t="n">
        <v>0.000285</v>
      </c>
      <c r="DB198" s="309" t="n">
        <v>0.0002</v>
      </c>
      <c r="DC198" s="309" t="n">
        <v>0</v>
      </c>
      <c r="DD198" s="309" t="n">
        <v>0.0001</v>
      </c>
      <c r="DE198" s="309" t="n">
        <v>0</v>
      </c>
      <c r="DF198" s="309" t="n">
        <v>0.0036</v>
      </c>
      <c r="DG198" s="309" t="n">
        <v>0.00047</v>
      </c>
      <c r="DH198" s="309" t="n">
        <v>0.0007</v>
      </c>
      <c r="DI198" s="309" t="n">
        <v>0</v>
      </c>
      <c r="DJ198" s="309" t="n">
        <v>0</v>
      </c>
      <c r="DK198" s="309" t="n">
        <v>0.0005</v>
      </c>
      <c r="DL198" s="309" t="n">
        <v>0.0005</v>
      </c>
      <c r="DM198" s="309" t="n">
        <v>0.0003</v>
      </c>
      <c r="DN198" s="309" t="n">
        <v>0.000275</v>
      </c>
      <c r="DO198" s="309" t="n">
        <v>0.000400000000000006</v>
      </c>
      <c r="DQ198" s="309" t="n">
        <v>6.5E-005</v>
      </c>
    </row>
    <row r="199" customFormat="false" ht="12.75" hidden="false" customHeight="false" outlineLevel="0" collapsed="false">
      <c r="A199" s="306" t="n">
        <v>42430</v>
      </c>
      <c r="B199" s="0" t="n">
        <v>0.968066999000014</v>
      </c>
      <c r="C199" s="0" t="n">
        <v>0</v>
      </c>
      <c r="D199" s="0" t="n">
        <v>0</v>
      </c>
      <c r="E199" s="0" t="n">
        <v>0</v>
      </c>
      <c r="F199" s="0" t="n">
        <v>0</v>
      </c>
      <c r="G199" s="0" t="n">
        <v>0</v>
      </c>
      <c r="H199" s="0" t="n">
        <v>0.9875</v>
      </c>
      <c r="I199" s="0" t="n">
        <v>0.9875</v>
      </c>
      <c r="J199" s="0" t="n">
        <v>0.985</v>
      </c>
      <c r="K199" s="0" t="n">
        <v>0</v>
      </c>
      <c r="L199" s="0" t="n">
        <v>0.9875</v>
      </c>
      <c r="M199" s="0" t="n">
        <v>0.9875</v>
      </c>
      <c r="N199" s="0" t="n">
        <v>0.98</v>
      </c>
      <c r="O199" s="0" t="n">
        <v>0.9875</v>
      </c>
      <c r="P199" s="0" t="n">
        <v>0.98</v>
      </c>
      <c r="Q199" s="0" t="n">
        <v>0.9875</v>
      </c>
      <c r="R199" s="0" t="n">
        <v>0.9875</v>
      </c>
      <c r="S199" s="0" t="n">
        <v>0.9875</v>
      </c>
      <c r="T199" s="0" t="n">
        <v>0.98</v>
      </c>
      <c r="U199" s="0" t="n">
        <v>0.98</v>
      </c>
      <c r="V199" s="0" t="n">
        <v>0.98</v>
      </c>
      <c r="W199" s="0" t="n">
        <v>0.98</v>
      </c>
      <c r="X199" s="0" t="n">
        <v>0.9875</v>
      </c>
      <c r="Y199" s="0" t="n">
        <v>0.9875</v>
      </c>
      <c r="Z199" s="0" t="n">
        <v>0.9875</v>
      </c>
      <c r="AA199" s="0" t="n">
        <v>0.9875</v>
      </c>
      <c r="AB199" s="0" t="n">
        <v>0.98</v>
      </c>
      <c r="AC199" s="0" t="n">
        <v>0.98</v>
      </c>
      <c r="AD199" s="0" t="n">
        <v>0.9875</v>
      </c>
      <c r="AE199" s="0" t="n">
        <v>0.9875</v>
      </c>
      <c r="AF199" s="0" t="n">
        <v>0.98</v>
      </c>
      <c r="AG199" s="0" t="n">
        <v>0.99</v>
      </c>
      <c r="AH199" s="0" t="n">
        <v>0.982324149999997</v>
      </c>
      <c r="AI199" s="0" t="n">
        <v>0.982324149999997</v>
      </c>
      <c r="AJ199" s="0" t="n">
        <v>0.98</v>
      </c>
      <c r="AK199" s="0" t="n">
        <v>1</v>
      </c>
      <c r="AL199" s="0" t="n">
        <v>0</v>
      </c>
      <c r="AM199" s="0" t="n">
        <v>0</v>
      </c>
      <c r="BB199" s="0" t="n">
        <v>0.64</v>
      </c>
      <c r="BC199" s="0" t="n">
        <f aca="false">BC198</f>
        <v>1</v>
      </c>
      <c r="BE199" s="0" t="n">
        <v>1.11915260000002</v>
      </c>
      <c r="BF199" s="0" t="n">
        <v>1.1278</v>
      </c>
      <c r="BG199" s="0" t="n">
        <v>1.0827</v>
      </c>
      <c r="BH199" s="0" t="n">
        <v>1.0242</v>
      </c>
      <c r="BI199" s="0" t="n">
        <v>1</v>
      </c>
      <c r="BJ199" s="0" t="n">
        <v>2.54220000000001</v>
      </c>
      <c r="BK199" s="0" t="n">
        <v>2.32280633333333</v>
      </c>
      <c r="BL199" s="0" t="n">
        <v>1.15434999999999</v>
      </c>
      <c r="BM199" s="0" t="n">
        <v>1.2885</v>
      </c>
      <c r="BN199" s="0" t="n">
        <v>2.001</v>
      </c>
      <c r="BO199" s="0" t="n">
        <v>1.56150499999999</v>
      </c>
      <c r="BP199" s="0" t="n">
        <v>1.56150499999999</v>
      </c>
      <c r="BQ199" s="0" t="n">
        <v>1.29040499999999</v>
      </c>
      <c r="BR199" s="0" t="n">
        <v>1.10093</v>
      </c>
      <c r="BS199" s="0" t="n">
        <v>1.46340499999999</v>
      </c>
      <c r="BT199" s="309"/>
      <c r="BU199" s="0" t="n">
        <v>1.103735</v>
      </c>
      <c r="BV199" s="309"/>
      <c r="BW199" s="309"/>
      <c r="BX199" s="309"/>
      <c r="BY199" s="309"/>
      <c r="BZ199" s="309"/>
      <c r="CA199" s="309"/>
      <c r="CB199" s="309"/>
      <c r="CC199" s="0" t="n">
        <v>0.865</v>
      </c>
      <c r="CI199" s="0" t="n">
        <v>0.45</v>
      </c>
      <c r="CJ199" s="0" t="n">
        <v>0.875</v>
      </c>
      <c r="CK199" s="0" t="n">
        <v>0.925</v>
      </c>
      <c r="CM199" s="0" t="n">
        <v>0.785</v>
      </c>
      <c r="CN199" s="0" t="n">
        <v>0.8175</v>
      </c>
      <c r="CO199" s="0" t="n">
        <v>0.8</v>
      </c>
      <c r="CP199" s="0" t="n">
        <v>0.9</v>
      </c>
      <c r="CQ199" s="0" t="n">
        <v>0.83</v>
      </c>
      <c r="CR199" s="0" t="n">
        <v>0.89</v>
      </c>
      <c r="DA199" s="309" t="n">
        <v>0.000285</v>
      </c>
      <c r="DB199" s="309" t="n">
        <v>0.0002</v>
      </c>
      <c r="DC199" s="309" t="n">
        <v>0</v>
      </c>
      <c r="DD199" s="309" t="n">
        <v>0.0001</v>
      </c>
      <c r="DE199" s="309" t="n">
        <v>0</v>
      </c>
      <c r="DF199" s="309" t="n">
        <v>0.0036</v>
      </c>
      <c r="DG199" s="309" t="n">
        <v>0.00047</v>
      </c>
      <c r="DH199" s="309" t="n">
        <v>0.0007</v>
      </c>
      <c r="DI199" s="309" t="n">
        <v>0</v>
      </c>
      <c r="DJ199" s="309" t="n">
        <v>0</v>
      </c>
      <c r="DK199" s="309" t="n">
        <v>0.0005</v>
      </c>
      <c r="DL199" s="309" t="n">
        <v>0.0005</v>
      </c>
      <c r="DM199" s="309" t="n">
        <v>0.0003</v>
      </c>
      <c r="DN199" s="309" t="n">
        <v>0.000275</v>
      </c>
      <c r="DO199" s="309" t="n">
        <v>0.000400000000000006</v>
      </c>
      <c r="DQ199" s="309" t="n">
        <v>6.5E-005</v>
      </c>
    </row>
    <row r="200" customFormat="false" ht="12.75" hidden="false" customHeight="false" outlineLevel="0" collapsed="false">
      <c r="A200" s="306" t="n">
        <v>42461</v>
      </c>
      <c r="B200" s="0" t="n">
        <v>0.988</v>
      </c>
      <c r="C200" s="0" t="n">
        <v>0</v>
      </c>
      <c r="D200" s="0" t="n">
        <v>0</v>
      </c>
      <c r="E200" s="0" t="n">
        <v>0</v>
      </c>
      <c r="F200" s="0" t="n">
        <v>0</v>
      </c>
      <c r="G200" s="0" t="n">
        <v>0</v>
      </c>
      <c r="H200" s="0" t="n">
        <v>0.975776059999998</v>
      </c>
      <c r="I200" s="0" t="n">
        <v>0.9875</v>
      </c>
      <c r="J200" s="0" t="n">
        <v>0.985</v>
      </c>
      <c r="K200" s="0" t="n">
        <v>0</v>
      </c>
      <c r="L200" s="0" t="n">
        <v>0.9875</v>
      </c>
      <c r="M200" s="0" t="n">
        <v>0.9875</v>
      </c>
      <c r="N200" s="0" t="n">
        <v>0.98</v>
      </c>
      <c r="O200" s="0" t="n">
        <v>0.9875</v>
      </c>
      <c r="P200" s="0" t="n">
        <v>0.98</v>
      </c>
      <c r="Q200" s="0" t="n">
        <v>0.9875</v>
      </c>
      <c r="R200" s="0" t="n">
        <v>0.9875</v>
      </c>
      <c r="S200" s="0" t="n">
        <v>0.9875</v>
      </c>
      <c r="T200" s="0" t="n">
        <v>0.98</v>
      </c>
      <c r="U200" s="0" t="n">
        <v>0.98</v>
      </c>
      <c r="V200" s="0" t="n">
        <v>0.98</v>
      </c>
      <c r="W200" s="0" t="n">
        <v>0.98</v>
      </c>
      <c r="X200" s="0" t="n">
        <v>0.9875</v>
      </c>
      <c r="Y200" s="0" t="n">
        <v>0.9875</v>
      </c>
      <c r="Z200" s="0" t="n">
        <v>0.9875</v>
      </c>
      <c r="AA200" s="0" t="n">
        <v>0.9875</v>
      </c>
      <c r="AB200" s="0" t="n">
        <v>0.98</v>
      </c>
      <c r="AC200" s="0" t="n">
        <v>0.98</v>
      </c>
      <c r="AD200" s="0" t="n">
        <v>0.9875</v>
      </c>
      <c r="AE200" s="0" t="n">
        <v>0.9875</v>
      </c>
      <c r="AF200" s="0" t="n">
        <v>0.98</v>
      </c>
      <c r="AG200" s="0" t="n">
        <v>0.99</v>
      </c>
      <c r="AH200" s="0" t="n">
        <v>0.982381999999997</v>
      </c>
      <c r="AI200" s="0" t="n">
        <v>0.982381999999997</v>
      </c>
      <c r="AJ200" s="0" t="n">
        <v>0.98</v>
      </c>
      <c r="AK200" s="0" t="n">
        <v>1</v>
      </c>
      <c r="AL200" s="0" t="n">
        <v>0</v>
      </c>
      <c r="AM200" s="0" t="n">
        <v>0</v>
      </c>
      <c r="BB200" s="0" t="n">
        <v>0.64</v>
      </c>
      <c r="BC200" s="0" t="n">
        <f aca="false">BC199</f>
        <v>1</v>
      </c>
      <c r="BE200" s="0" t="n">
        <v>1.11943760000002</v>
      </c>
      <c r="BF200" s="0" t="n">
        <v>1.128</v>
      </c>
      <c r="BG200" s="0" t="n">
        <v>1.0827</v>
      </c>
      <c r="BH200" s="0" t="n">
        <v>1.0243</v>
      </c>
      <c r="BI200" s="0" t="n">
        <v>1</v>
      </c>
      <c r="BJ200" s="0" t="n">
        <v>2.54580000000001</v>
      </c>
      <c r="BK200" s="0" t="n">
        <v>2.32327633333333</v>
      </c>
      <c r="BL200" s="0" t="n">
        <v>1.15504999999999</v>
      </c>
      <c r="BM200" s="0" t="n">
        <v>1.2885</v>
      </c>
      <c r="BN200" s="0" t="n">
        <v>2.001</v>
      </c>
      <c r="BO200" s="0" t="n">
        <v>1.56200499999999</v>
      </c>
      <c r="BP200" s="0" t="n">
        <v>1.56200499999999</v>
      </c>
      <c r="BQ200" s="0" t="n">
        <v>1.29070499999999</v>
      </c>
      <c r="BR200" s="0" t="n">
        <v>1.101205</v>
      </c>
      <c r="BS200" s="0" t="n">
        <v>1.46380499999999</v>
      </c>
      <c r="BT200" s="309"/>
      <c r="BU200" s="0" t="n">
        <v>1.1038</v>
      </c>
      <c r="BV200" s="309"/>
      <c r="BW200" s="309"/>
      <c r="BX200" s="309"/>
      <c r="BY200" s="309"/>
      <c r="BZ200" s="309"/>
      <c r="CA200" s="309"/>
      <c r="CB200" s="309"/>
      <c r="CC200" s="0" t="n">
        <v>0.895</v>
      </c>
      <c r="CI200" s="0" t="n">
        <v>0.42</v>
      </c>
      <c r="CJ200" s="0" t="n">
        <v>0.935</v>
      </c>
      <c r="CK200" s="0" t="n">
        <v>0.915</v>
      </c>
      <c r="CM200" s="0" t="n">
        <v>0.895</v>
      </c>
      <c r="CN200" s="0" t="n">
        <v>0.9275</v>
      </c>
      <c r="CO200" s="0" t="n">
        <v>0.85</v>
      </c>
      <c r="CP200" s="0" t="n">
        <v>0.903</v>
      </c>
      <c r="CQ200" s="0" t="n">
        <v>0.92</v>
      </c>
      <c r="CR200" s="0" t="n">
        <v>0.89</v>
      </c>
      <c r="DA200" s="309" t="n">
        <v>0.000285</v>
      </c>
      <c r="DB200" s="309" t="n">
        <v>0.0002</v>
      </c>
      <c r="DC200" s="309" t="n">
        <v>0</v>
      </c>
      <c r="DD200" s="309" t="n">
        <v>0.0001</v>
      </c>
      <c r="DE200" s="309" t="n">
        <v>0</v>
      </c>
      <c r="DF200" s="309" t="n">
        <v>0.0036</v>
      </c>
      <c r="DG200" s="309" t="n">
        <v>0.00047</v>
      </c>
      <c r="DH200" s="309" t="n">
        <v>0.0007</v>
      </c>
      <c r="DI200" s="309" t="n">
        <v>0</v>
      </c>
      <c r="DJ200" s="309" t="n">
        <v>0</v>
      </c>
      <c r="DK200" s="309" t="n">
        <v>0.0005</v>
      </c>
      <c r="DL200" s="309" t="n">
        <v>0.0005</v>
      </c>
      <c r="DM200" s="309" t="n">
        <v>0.0003</v>
      </c>
      <c r="DN200" s="309" t="n">
        <v>0.000275</v>
      </c>
      <c r="DO200" s="309" t="n">
        <v>0.000400000000000006</v>
      </c>
      <c r="DQ200" s="309" t="n">
        <v>6.5E-005</v>
      </c>
    </row>
    <row r="201" customFormat="false" ht="12.75" hidden="false" customHeight="false" outlineLevel="0" collapsed="false">
      <c r="A201" s="306" t="n">
        <v>42491</v>
      </c>
      <c r="B201" s="0" t="n">
        <v>0.988</v>
      </c>
      <c r="C201" s="0" t="n">
        <v>0</v>
      </c>
      <c r="D201" s="0" t="n">
        <v>0</v>
      </c>
      <c r="E201" s="0" t="n">
        <v>0</v>
      </c>
      <c r="F201" s="0" t="n">
        <v>0</v>
      </c>
      <c r="G201" s="0" t="n">
        <v>0</v>
      </c>
      <c r="H201" s="0" t="n">
        <v>0.975973459999998</v>
      </c>
      <c r="I201" s="0" t="n">
        <v>0.9875</v>
      </c>
      <c r="J201" s="0" t="n">
        <v>0.985</v>
      </c>
      <c r="K201" s="0" t="n">
        <v>0</v>
      </c>
      <c r="L201" s="0" t="n">
        <v>0.9875</v>
      </c>
      <c r="M201" s="0" t="n">
        <v>0.9875</v>
      </c>
      <c r="N201" s="0" t="n">
        <v>0.98</v>
      </c>
      <c r="O201" s="0" t="n">
        <v>0.9875</v>
      </c>
      <c r="P201" s="0" t="n">
        <v>0.98</v>
      </c>
      <c r="Q201" s="0" t="n">
        <v>0.9875</v>
      </c>
      <c r="R201" s="0" t="n">
        <v>0.9875</v>
      </c>
      <c r="S201" s="0" t="n">
        <v>0.9875</v>
      </c>
      <c r="T201" s="0" t="n">
        <v>0.98</v>
      </c>
      <c r="U201" s="0" t="n">
        <v>0.98</v>
      </c>
      <c r="V201" s="0" t="n">
        <v>0.98</v>
      </c>
      <c r="W201" s="0" t="n">
        <v>0.98</v>
      </c>
      <c r="X201" s="0" t="n">
        <v>0.9875</v>
      </c>
      <c r="Y201" s="0" t="n">
        <v>0.9875</v>
      </c>
      <c r="Z201" s="0" t="n">
        <v>0.9875</v>
      </c>
      <c r="AA201" s="0" t="n">
        <v>0.9875</v>
      </c>
      <c r="AB201" s="0" t="n">
        <v>0.98</v>
      </c>
      <c r="AC201" s="0" t="n">
        <v>0.98</v>
      </c>
      <c r="AD201" s="0" t="n">
        <v>0.9875</v>
      </c>
      <c r="AE201" s="0" t="n">
        <v>0.9875</v>
      </c>
      <c r="AF201" s="0" t="n">
        <v>0.98</v>
      </c>
      <c r="AG201" s="0" t="n">
        <v>0.99</v>
      </c>
      <c r="AH201" s="0" t="n">
        <v>0.982439849999997</v>
      </c>
      <c r="AI201" s="0" t="n">
        <v>0.982439849999997</v>
      </c>
      <c r="AJ201" s="0" t="n">
        <v>0.98</v>
      </c>
      <c r="AK201" s="0" t="n">
        <v>1</v>
      </c>
      <c r="AL201" s="0" t="n">
        <v>0</v>
      </c>
      <c r="AM201" s="0" t="n">
        <v>0</v>
      </c>
      <c r="BB201" s="0" t="n">
        <v>0.64</v>
      </c>
      <c r="BC201" s="0" t="n">
        <f aca="false">BC200</f>
        <v>1</v>
      </c>
      <c r="BE201" s="0" t="n">
        <v>1.11972260000002</v>
      </c>
      <c r="BF201" s="0" t="n">
        <v>1.1282</v>
      </c>
      <c r="BG201" s="0" t="n">
        <v>1.0827</v>
      </c>
      <c r="BH201" s="0" t="n">
        <v>1.0244</v>
      </c>
      <c r="BI201" s="0" t="n">
        <v>1</v>
      </c>
      <c r="BJ201" s="0" t="n">
        <v>2.54940000000001</v>
      </c>
      <c r="BK201" s="0" t="n">
        <v>2.32374633333333</v>
      </c>
      <c r="BL201" s="0" t="n">
        <v>1.15574999999999</v>
      </c>
      <c r="BM201" s="0" t="n">
        <v>1.2885</v>
      </c>
      <c r="BN201" s="0" t="n">
        <v>2.001</v>
      </c>
      <c r="BO201" s="0" t="n">
        <v>1.56250499999999</v>
      </c>
      <c r="BP201" s="0" t="n">
        <v>1.56250499999999</v>
      </c>
      <c r="BQ201" s="0" t="n">
        <v>1.29100499999999</v>
      </c>
      <c r="BR201" s="0" t="n">
        <v>1.10148</v>
      </c>
      <c r="BS201" s="0" t="n">
        <v>1.46420499999999</v>
      </c>
      <c r="BT201" s="309"/>
      <c r="BU201" s="0" t="n">
        <v>1.103865</v>
      </c>
      <c r="BV201" s="309"/>
      <c r="BW201" s="309"/>
      <c r="BX201" s="309"/>
      <c r="BY201" s="309"/>
      <c r="BZ201" s="309"/>
      <c r="CA201" s="309"/>
      <c r="CB201" s="309"/>
      <c r="CC201" s="0" t="n">
        <v>0.965</v>
      </c>
      <c r="CI201" s="0" t="n">
        <v>0.42</v>
      </c>
      <c r="CJ201" s="0" t="n">
        <v>0.935</v>
      </c>
      <c r="CK201" s="0" t="n">
        <v>0.815</v>
      </c>
      <c r="CM201" s="0" t="n">
        <v>0.9175</v>
      </c>
      <c r="CN201" s="0" t="n">
        <v>0.95</v>
      </c>
      <c r="CO201" s="0" t="n">
        <v>0.88</v>
      </c>
      <c r="CP201" s="0" t="n">
        <v>0.9</v>
      </c>
      <c r="CQ201" s="0" t="n">
        <v>0.935</v>
      </c>
      <c r="CR201" s="0" t="n">
        <v>0.89</v>
      </c>
      <c r="DA201" s="309" t="n">
        <v>0.000285</v>
      </c>
      <c r="DB201" s="309" t="n">
        <v>0.0002</v>
      </c>
      <c r="DC201" s="309" t="n">
        <v>0</v>
      </c>
      <c r="DD201" s="309" t="n">
        <v>0.0001</v>
      </c>
      <c r="DE201" s="309" t="n">
        <v>0</v>
      </c>
      <c r="DF201" s="309" t="n">
        <v>0.0036</v>
      </c>
      <c r="DG201" s="309" t="n">
        <v>0.00047</v>
      </c>
      <c r="DH201" s="309" t="n">
        <v>0.0007</v>
      </c>
      <c r="DI201" s="309" t="n">
        <v>0</v>
      </c>
      <c r="DJ201" s="309" t="n">
        <v>0</v>
      </c>
      <c r="DK201" s="309" t="n">
        <v>0.0005</v>
      </c>
      <c r="DL201" s="309" t="n">
        <v>0.0005</v>
      </c>
      <c r="DM201" s="309" t="n">
        <v>0.0003</v>
      </c>
      <c r="DN201" s="309" t="n">
        <v>0.000275</v>
      </c>
      <c r="DO201" s="309" t="n">
        <v>0.000400000000000006</v>
      </c>
      <c r="DQ201" s="309" t="n">
        <v>6.5E-005</v>
      </c>
    </row>
    <row r="202" customFormat="false" ht="12.75" hidden="false" customHeight="false" outlineLevel="0" collapsed="false">
      <c r="A202" s="306" t="n">
        <v>42522</v>
      </c>
      <c r="B202" s="0" t="n">
        <v>0.988</v>
      </c>
      <c r="C202" s="0" t="n">
        <v>0</v>
      </c>
      <c r="D202" s="0" t="n">
        <v>0</v>
      </c>
      <c r="E202" s="0" t="n">
        <v>0</v>
      </c>
      <c r="F202" s="0" t="n">
        <v>0</v>
      </c>
      <c r="G202" s="0" t="n">
        <v>0</v>
      </c>
      <c r="H202" s="0" t="n">
        <v>0.9875</v>
      </c>
      <c r="I202" s="0" t="n">
        <v>0.9875</v>
      </c>
      <c r="J202" s="0" t="n">
        <v>0.9341625</v>
      </c>
      <c r="K202" s="0" t="n">
        <v>0</v>
      </c>
      <c r="L202" s="0" t="n">
        <v>0.9875</v>
      </c>
      <c r="M202" s="0" t="n">
        <v>0.9875</v>
      </c>
      <c r="N202" s="0" t="n">
        <v>0.98</v>
      </c>
      <c r="O202" s="0" t="n">
        <v>0.9875</v>
      </c>
      <c r="P202" s="0" t="n">
        <v>0.98</v>
      </c>
      <c r="Q202" s="0" t="n">
        <v>0.9875</v>
      </c>
      <c r="R202" s="0" t="n">
        <v>0.9875</v>
      </c>
      <c r="S202" s="0" t="n">
        <v>0.9875</v>
      </c>
      <c r="T202" s="0" t="n">
        <v>0.98</v>
      </c>
      <c r="U202" s="0" t="n">
        <v>0.98</v>
      </c>
      <c r="V202" s="0" t="n">
        <v>0.98</v>
      </c>
      <c r="W202" s="0" t="n">
        <v>0.98</v>
      </c>
      <c r="X202" s="0" t="n">
        <v>0.9875</v>
      </c>
      <c r="Y202" s="0" t="n">
        <v>0.9875</v>
      </c>
      <c r="Z202" s="0" t="n">
        <v>0.9875</v>
      </c>
      <c r="AA202" s="0" t="n">
        <v>0.9875</v>
      </c>
      <c r="AB202" s="0" t="n">
        <v>0.98</v>
      </c>
      <c r="AC202" s="0" t="n">
        <v>0.98</v>
      </c>
      <c r="AD202" s="0" t="n">
        <v>0.9875</v>
      </c>
      <c r="AE202" s="0" t="n">
        <v>0.9875</v>
      </c>
      <c r="AF202" s="0" t="n">
        <v>0.98</v>
      </c>
      <c r="AG202" s="0" t="n">
        <v>0.99</v>
      </c>
      <c r="AH202" s="0" t="n">
        <v>0.982497699999997</v>
      </c>
      <c r="AI202" s="0" t="n">
        <v>0.982497699999997</v>
      </c>
      <c r="AJ202" s="0" t="n">
        <v>0.98</v>
      </c>
      <c r="AK202" s="0" t="n">
        <v>1</v>
      </c>
      <c r="AL202" s="0" t="n">
        <v>0</v>
      </c>
      <c r="AM202" s="0" t="n">
        <v>0</v>
      </c>
      <c r="BB202" s="0" t="n">
        <v>0.64</v>
      </c>
      <c r="BC202" s="0" t="n">
        <f aca="false">BC201</f>
        <v>1</v>
      </c>
      <c r="BE202" s="0" t="n">
        <v>1.12000760000002</v>
      </c>
      <c r="BF202" s="0" t="n">
        <v>1.1284</v>
      </c>
      <c r="BG202" s="0" t="n">
        <v>1.0827</v>
      </c>
      <c r="BH202" s="0" t="n">
        <v>1.0245</v>
      </c>
      <c r="BI202" s="0" t="n">
        <v>1</v>
      </c>
      <c r="BJ202" s="0" t="n">
        <v>2.55300000000001</v>
      </c>
      <c r="BK202" s="0" t="n">
        <v>2.32421633333333</v>
      </c>
      <c r="BL202" s="0" t="n">
        <v>1.15644999999999</v>
      </c>
      <c r="BM202" s="0" t="n">
        <v>1.2885</v>
      </c>
      <c r="BN202" s="0" t="n">
        <v>2.001</v>
      </c>
      <c r="BO202" s="0" t="n">
        <v>1.56300499999999</v>
      </c>
      <c r="BP202" s="0" t="n">
        <v>1.56300499999999</v>
      </c>
      <c r="BQ202" s="0" t="n">
        <v>1.29130499999999</v>
      </c>
      <c r="BR202" s="0" t="n">
        <v>1.101755</v>
      </c>
      <c r="BS202" s="0" t="n">
        <v>1.46460499999999</v>
      </c>
      <c r="BT202" s="309"/>
      <c r="BU202" s="0" t="n">
        <v>1.10393</v>
      </c>
      <c r="BV202" s="309"/>
      <c r="BW202" s="309"/>
      <c r="BX202" s="309"/>
      <c r="BY202" s="309"/>
      <c r="BZ202" s="309"/>
      <c r="CA202" s="309"/>
      <c r="CB202" s="309"/>
      <c r="CC202" s="0" t="n">
        <v>0.965</v>
      </c>
      <c r="CI202" s="0" t="n">
        <v>0.47</v>
      </c>
      <c r="CJ202" s="0" t="n">
        <v>0.935</v>
      </c>
      <c r="CK202" s="0" t="n">
        <v>0.725</v>
      </c>
      <c r="CM202" s="0" t="n">
        <v>0.8825</v>
      </c>
      <c r="CN202" s="0" t="n">
        <v>0.915</v>
      </c>
      <c r="CO202" s="0" t="n">
        <v>0.88</v>
      </c>
      <c r="CP202" s="0" t="n">
        <v>0.9025</v>
      </c>
      <c r="CQ202" s="0" t="n">
        <v>0.915</v>
      </c>
      <c r="CR202" s="0" t="n">
        <v>0.89</v>
      </c>
      <c r="DA202" s="309" t="n">
        <v>0.000285</v>
      </c>
      <c r="DB202" s="309" t="n">
        <v>0.0002</v>
      </c>
      <c r="DC202" s="309" t="n">
        <v>0</v>
      </c>
      <c r="DD202" s="309" t="n">
        <v>0.0001</v>
      </c>
      <c r="DE202" s="309" t="n">
        <v>0</v>
      </c>
      <c r="DF202" s="309" t="n">
        <v>0.0036</v>
      </c>
      <c r="DG202" s="309" t="n">
        <v>0.00047</v>
      </c>
      <c r="DH202" s="309" t="n">
        <v>0.0007</v>
      </c>
      <c r="DI202" s="309" t="n">
        <v>0</v>
      </c>
      <c r="DJ202" s="309" t="n">
        <v>0</v>
      </c>
      <c r="DK202" s="309" t="n">
        <v>0.0005</v>
      </c>
      <c r="DL202" s="309" t="n">
        <v>0.0005</v>
      </c>
      <c r="DM202" s="309" t="n">
        <v>0.0003</v>
      </c>
      <c r="DN202" s="309" t="n">
        <v>0.000275</v>
      </c>
      <c r="DO202" s="309" t="n">
        <v>0.000400000000000006</v>
      </c>
      <c r="DQ202" s="309" t="n">
        <v>6.5E-005</v>
      </c>
    </row>
    <row r="203" customFormat="false" ht="12.75" hidden="false" customHeight="false" outlineLevel="0" collapsed="false">
      <c r="A203" s="306" t="n">
        <v>42552</v>
      </c>
      <c r="B203" s="0" t="n">
        <v>0.988</v>
      </c>
      <c r="C203" s="0" t="n">
        <v>0</v>
      </c>
      <c r="D203" s="0" t="n">
        <v>0</v>
      </c>
      <c r="E203" s="0" t="n">
        <v>0</v>
      </c>
      <c r="F203" s="0" t="n">
        <v>0</v>
      </c>
      <c r="G203" s="0" t="n">
        <v>0</v>
      </c>
      <c r="H203" s="0" t="n">
        <v>0.9875</v>
      </c>
      <c r="I203" s="0" t="n">
        <v>0.9875</v>
      </c>
      <c r="J203" s="0" t="n">
        <v>0.9599325</v>
      </c>
      <c r="K203" s="0" t="n">
        <v>0</v>
      </c>
      <c r="L203" s="0" t="n">
        <v>0.9875</v>
      </c>
      <c r="M203" s="0" t="n">
        <v>0.9875</v>
      </c>
      <c r="N203" s="0" t="n">
        <v>0.98</v>
      </c>
      <c r="O203" s="0" t="n">
        <v>0.9875</v>
      </c>
      <c r="P203" s="0" t="n">
        <v>0.98</v>
      </c>
      <c r="Q203" s="0" t="n">
        <v>0.9875</v>
      </c>
      <c r="R203" s="0" t="n">
        <v>0.9875</v>
      </c>
      <c r="S203" s="0" t="n">
        <v>0.9875</v>
      </c>
      <c r="T203" s="0" t="n">
        <v>0.98</v>
      </c>
      <c r="U203" s="0" t="n">
        <v>0.98</v>
      </c>
      <c r="V203" s="0" t="n">
        <v>0.98</v>
      </c>
      <c r="W203" s="0" t="n">
        <v>0.98</v>
      </c>
      <c r="X203" s="0" t="n">
        <v>0.9875</v>
      </c>
      <c r="Y203" s="0" t="n">
        <v>0.9875</v>
      </c>
      <c r="Z203" s="0" t="n">
        <v>0.9875</v>
      </c>
      <c r="AA203" s="0" t="n">
        <v>0.9875</v>
      </c>
      <c r="AB203" s="0" t="n">
        <v>0.98</v>
      </c>
      <c r="AC203" s="0" t="n">
        <v>0.98</v>
      </c>
      <c r="AD203" s="0" t="n">
        <v>0.9875</v>
      </c>
      <c r="AE203" s="0" t="n">
        <v>0.9875</v>
      </c>
      <c r="AF203" s="0" t="n">
        <v>0.98</v>
      </c>
      <c r="AG203" s="0" t="n">
        <v>0.99</v>
      </c>
      <c r="AH203" s="0" t="n">
        <v>0.982555549999997</v>
      </c>
      <c r="AI203" s="0" t="n">
        <v>0.982555549999997</v>
      </c>
      <c r="AJ203" s="0" t="n">
        <v>0.98</v>
      </c>
      <c r="AK203" s="0" t="n">
        <v>1</v>
      </c>
      <c r="AL203" s="0" t="n">
        <v>0</v>
      </c>
      <c r="AM203" s="0" t="n">
        <v>0</v>
      </c>
      <c r="BB203" s="0" t="n">
        <v>0.64</v>
      </c>
      <c r="BC203" s="0" t="n">
        <f aca="false">BC202</f>
        <v>1</v>
      </c>
      <c r="BE203" s="0" t="n">
        <v>1.12029260000002</v>
      </c>
      <c r="BF203" s="0" t="n">
        <v>1.1286</v>
      </c>
      <c r="BG203" s="0" t="n">
        <v>1.0827</v>
      </c>
      <c r="BH203" s="0" t="n">
        <v>1.0246</v>
      </c>
      <c r="BI203" s="0" t="n">
        <v>1</v>
      </c>
      <c r="BJ203" s="0" t="n">
        <v>2.55660000000001</v>
      </c>
      <c r="BK203" s="0" t="n">
        <v>2.32468633333333</v>
      </c>
      <c r="BL203" s="0" t="n">
        <v>1.15714999999999</v>
      </c>
      <c r="BM203" s="0" t="n">
        <v>1.2885</v>
      </c>
      <c r="BN203" s="0" t="n">
        <v>2.001</v>
      </c>
      <c r="BO203" s="0" t="n">
        <v>1.56350499999999</v>
      </c>
      <c r="BP203" s="0" t="n">
        <v>1.56350499999999</v>
      </c>
      <c r="BQ203" s="0" t="n">
        <v>1.29160499999999</v>
      </c>
      <c r="BR203" s="0" t="n">
        <v>1.10203</v>
      </c>
      <c r="BS203" s="0" t="n">
        <v>1.46500499999999</v>
      </c>
      <c r="BT203" s="309"/>
      <c r="BU203" s="0" t="n">
        <v>1.103995</v>
      </c>
      <c r="BV203" s="309"/>
      <c r="BW203" s="309"/>
      <c r="BX203" s="309"/>
      <c r="BY203" s="309"/>
      <c r="BZ203" s="309"/>
      <c r="CA203" s="309"/>
      <c r="CB203" s="309"/>
      <c r="CC203" s="0" t="n">
        <v>0.975</v>
      </c>
      <c r="CI203" s="0" t="n">
        <v>0.47</v>
      </c>
      <c r="CJ203" s="0" t="n">
        <v>0.935</v>
      </c>
      <c r="CK203" s="0" t="n">
        <v>0.745</v>
      </c>
      <c r="CM203" s="0" t="n">
        <v>0.8775</v>
      </c>
      <c r="CN203" s="0" t="n">
        <v>0.91</v>
      </c>
      <c r="CO203" s="0" t="n">
        <v>0.89</v>
      </c>
      <c r="CP203" s="0" t="n">
        <v>0.9075</v>
      </c>
      <c r="CQ203" s="0" t="n">
        <v>0.915</v>
      </c>
      <c r="CR203" s="0" t="n">
        <v>0.89</v>
      </c>
      <c r="DA203" s="309" t="n">
        <v>0.000285</v>
      </c>
      <c r="DB203" s="309" t="n">
        <v>0.0002</v>
      </c>
      <c r="DC203" s="309" t="n">
        <v>0</v>
      </c>
      <c r="DD203" s="309" t="n">
        <v>0.0001</v>
      </c>
      <c r="DE203" s="309" t="n">
        <v>0</v>
      </c>
      <c r="DF203" s="309" t="n">
        <v>0.0036</v>
      </c>
      <c r="DG203" s="309" t="n">
        <v>0.00047</v>
      </c>
      <c r="DH203" s="309" t="n">
        <v>0.0007</v>
      </c>
      <c r="DI203" s="309" t="n">
        <v>0</v>
      </c>
      <c r="DJ203" s="309" t="n">
        <v>0</v>
      </c>
      <c r="DK203" s="309" t="n">
        <v>0.0005</v>
      </c>
      <c r="DL203" s="309" t="n">
        <v>0.0005</v>
      </c>
      <c r="DM203" s="309" t="n">
        <v>0.0003</v>
      </c>
      <c r="DN203" s="309" t="n">
        <v>0.000275</v>
      </c>
      <c r="DO203" s="309" t="n">
        <v>0.000400000000000006</v>
      </c>
      <c r="DQ203" s="309" t="n">
        <v>6.5E-005</v>
      </c>
    </row>
    <row r="204" customFormat="false" ht="12.75" hidden="false" customHeight="false" outlineLevel="0" collapsed="false">
      <c r="A204" s="306" t="n">
        <v>42583</v>
      </c>
      <c r="B204" s="0" t="n">
        <v>0.988</v>
      </c>
      <c r="C204" s="0" t="n">
        <v>0</v>
      </c>
      <c r="D204" s="0" t="n">
        <v>0</v>
      </c>
      <c r="E204" s="0" t="n">
        <v>0</v>
      </c>
      <c r="F204" s="0" t="n">
        <v>0</v>
      </c>
      <c r="G204" s="0" t="n">
        <v>0</v>
      </c>
      <c r="H204" s="0" t="n">
        <v>0.9875</v>
      </c>
      <c r="I204" s="0" t="n">
        <v>0.9875</v>
      </c>
      <c r="J204" s="0" t="n">
        <v>0.985</v>
      </c>
      <c r="K204" s="0" t="n">
        <v>0</v>
      </c>
      <c r="L204" s="0" t="n">
        <v>0.9875</v>
      </c>
      <c r="M204" s="0" t="n">
        <v>0.9875</v>
      </c>
      <c r="N204" s="0" t="n">
        <v>0.98</v>
      </c>
      <c r="O204" s="0" t="n">
        <v>0.9875</v>
      </c>
      <c r="P204" s="0" t="n">
        <v>0.98</v>
      </c>
      <c r="Q204" s="0" t="n">
        <v>0.9875</v>
      </c>
      <c r="R204" s="0" t="n">
        <v>0.9875</v>
      </c>
      <c r="S204" s="0" t="n">
        <v>0.9875</v>
      </c>
      <c r="T204" s="0" t="n">
        <v>0.98</v>
      </c>
      <c r="U204" s="0" t="n">
        <v>0.98</v>
      </c>
      <c r="V204" s="0" t="n">
        <v>0.98</v>
      </c>
      <c r="W204" s="0" t="n">
        <v>0.98</v>
      </c>
      <c r="X204" s="0" t="n">
        <v>0.9875</v>
      </c>
      <c r="Y204" s="0" t="n">
        <v>0.9875</v>
      </c>
      <c r="Z204" s="0" t="n">
        <v>0.9875</v>
      </c>
      <c r="AA204" s="0" t="n">
        <v>0.9875</v>
      </c>
      <c r="AB204" s="0" t="n">
        <v>0.98</v>
      </c>
      <c r="AC204" s="0" t="n">
        <v>0.98</v>
      </c>
      <c r="AD204" s="0" t="n">
        <v>0.9875</v>
      </c>
      <c r="AE204" s="0" t="n">
        <v>0.9875</v>
      </c>
      <c r="AF204" s="0" t="n">
        <v>0.98</v>
      </c>
      <c r="AG204" s="0" t="n">
        <v>0.99</v>
      </c>
      <c r="AH204" s="0" t="n">
        <v>0.982613399999997</v>
      </c>
      <c r="AI204" s="0" t="n">
        <v>0.982613399999997</v>
      </c>
      <c r="AJ204" s="0" t="n">
        <v>0.98</v>
      </c>
      <c r="AK204" s="0" t="n">
        <v>1</v>
      </c>
      <c r="AL204" s="0" t="n">
        <v>0</v>
      </c>
      <c r="AM204" s="0" t="n">
        <v>0</v>
      </c>
      <c r="BB204" s="0" t="n">
        <v>0.64</v>
      </c>
      <c r="BC204" s="0" t="n">
        <f aca="false">BC203</f>
        <v>1</v>
      </c>
      <c r="BE204" s="0" t="n">
        <v>1.12057760000002</v>
      </c>
      <c r="BF204" s="0" t="n">
        <v>1.1288</v>
      </c>
      <c r="BG204" s="0" t="n">
        <v>1.0827</v>
      </c>
      <c r="BH204" s="0" t="n">
        <v>1.0247</v>
      </c>
      <c r="BI204" s="0" t="n">
        <v>1</v>
      </c>
      <c r="BJ204" s="0" t="n">
        <v>2.56020000000001</v>
      </c>
      <c r="BK204" s="0" t="n">
        <v>2.32515633333333</v>
      </c>
      <c r="BL204" s="0" t="n">
        <v>1.15784999999999</v>
      </c>
      <c r="BM204" s="0" t="n">
        <v>1.2885</v>
      </c>
      <c r="BN204" s="0" t="n">
        <v>2.001</v>
      </c>
      <c r="BO204" s="0" t="n">
        <v>1.56400499999999</v>
      </c>
      <c r="BP204" s="0" t="n">
        <v>1.56400499999999</v>
      </c>
      <c r="BQ204" s="0" t="n">
        <v>1.29190499999999</v>
      </c>
      <c r="BR204" s="0" t="n">
        <v>1.102305</v>
      </c>
      <c r="BS204" s="0" t="n">
        <v>1.46540499999999</v>
      </c>
      <c r="BT204" s="309"/>
      <c r="BU204" s="0" t="n">
        <v>1.10406</v>
      </c>
      <c r="BV204" s="309"/>
      <c r="BW204" s="309"/>
      <c r="BX204" s="309"/>
      <c r="BY204" s="309"/>
      <c r="BZ204" s="309"/>
      <c r="CA204" s="309"/>
      <c r="CB204" s="309"/>
      <c r="CC204" s="0" t="n">
        <v>0.975</v>
      </c>
      <c r="CI204" s="0" t="n">
        <v>0.52</v>
      </c>
      <c r="CJ204" s="0" t="n">
        <v>0.925</v>
      </c>
      <c r="CK204" s="0" t="n">
        <v>0.835</v>
      </c>
      <c r="CM204" s="0" t="n">
        <v>0.89</v>
      </c>
      <c r="CN204" s="0" t="n">
        <v>0.9225</v>
      </c>
      <c r="CO204" s="0" t="n">
        <v>0.915</v>
      </c>
      <c r="CP204" s="0" t="n">
        <v>0.9275</v>
      </c>
      <c r="CQ204" s="0" t="n">
        <v>0.915</v>
      </c>
      <c r="CR204" s="0" t="n">
        <v>0.89</v>
      </c>
      <c r="DA204" s="309" t="n">
        <v>0.000285</v>
      </c>
      <c r="DB204" s="309" t="n">
        <v>0.0002</v>
      </c>
      <c r="DC204" s="309" t="n">
        <v>0</v>
      </c>
      <c r="DD204" s="309" t="n">
        <v>0.0001</v>
      </c>
      <c r="DE204" s="309" t="n">
        <v>0</v>
      </c>
      <c r="DF204" s="309" t="n">
        <v>0.0036</v>
      </c>
      <c r="DG204" s="309" t="n">
        <v>0.00047</v>
      </c>
      <c r="DH204" s="309" t="n">
        <v>0.0007</v>
      </c>
      <c r="DI204" s="309" t="n">
        <v>0</v>
      </c>
      <c r="DJ204" s="309" t="n">
        <v>0</v>
      </c>
      <c r="DK204" s="309" t="n">
        <v>0.0005</v>
      </c>
      <c r="DL204" s="309" t="n">
        <v>0.0005</v>
      </c>
      <c r="DM204" s="309" t="n">
        <v>0.0003</v>
      </c>
      <c r="DN204" s="309" t="n">
        <v>0.000275</v>
      </c>
      <c r="DO204" s="309" t="n">
        <v>0.000400000000000006</v>
      </c>
      <c r="DQ204" s="309" t="n">
        <v>6.5E-005</v>
      </c>
    </row>
    <row r="205" customFormat="false" ht="12.75" hidden="false" customHeight="false" outlineLevel="0" collapsed="false">
      <c r="A205" s="306" t="n">
        <v>42614</v>
      </c>
      <c r="B205" s="0" t="n">
        <v>0.988</v>
      </c>
      <c r="C205" s="0" t="n">
        <v>0</v>
      </c>
      <c r="D205" s="0" t="n">
        <v>0</v>
      </c>
      <c r="E205" s="0" t="n">
        <v>0</v>
      </c>
      <c r="F205" s="0" t="n">
        <v>0</v>
      </c>
      <c r="G205" s="0" t="n">
        <v>0</v>
      </c>
      <c r="H205" s="0" t="n">
        <v>0.9875</v>
      </c>
      <c r="I205" s="0" t="n">
        <v>0.9875</v>
      </c>
      <c r="J205" s="0" t="n">
        <v>0.8955075</v>
      </c>
      <c r="K205" s="0" t="n">
        <v>0</v>
      </c>
      <c r="L205" s="0" t="n">
        <v>0.9875</v>
      </c>
      <c r="M205" s="0" t="n">
        <v>0.9875</v>
      </c>
      <c r="N205" s="0" t="n">
        <v>0.98</v>
      </c>
      <c r="O205" s="0" t="n">
        <v>0.9875</v>
      </c>
      <c r="P205" s="0" t="n">
        <v>0.98</v>
      </c>
      <c r="Q205" s="0" t="n">
        <v>0.9875</v>
      </c>
      <c r="R205" s="0" t="n">
        <v>0.9875</v>
      </c>
      <c r="S205" s="0" t="n">
        <v>0.9875</v>
      </c>
      <c r="T205" s="0" t="n">
        <v>0.98</v>
      </c>
      <c r="U205" s="0" t="n">
        <v>0.98</v>
      </c>
      <c r="V205" s="0" t="n">
        <v>0.98</v>
      </c>
      <c r="W205" s="0" t="n">
        <v>0.98</v>
      </c>
      <c r="X205" s="0" t="n">
        <v>0.9875</v>
      </c>
      <c r="Y205" s="0" t="n">
        <v>0.9875</v>
      </c>
      <c r="Z205" s="0" t="n">
        <v>0.9875</v>
      </c>
      <c r="AA205" s="0" t="n">
        <v>0.9875</v>
      </c>
      <c r="AB205" s="0" t="n">
        <v>0.98</v>
      </c>
      <c r="AC205" s="0" t="n">
        <v>0.98</v>
      </c>
      <c r="AD205" s="0" t="n">
        <v>0.9875</v>
      </c>
      <c r="AE205" s="0" t="n">
        <v>0.9875</v>
      </c>
      <c r="AF205" s="0" t="n">
        <v>0.98</v>
      </c>
      <c r="AG205" s="0" t="n">
        <v>0.99</v>
      </c>
      <c r="AH205" s="0" t="n">
        <v>0.982671249999997</v>
      </c>
      <c r="AI205" s="0" t="n">
        <v>0.982671249999997</v>
      </c>
      <c r="AJ205" s="0" t="n">
        <v>0.98</v>
      </c>
      <c r="AK205" s="0" t="n">
        <v>1</v>
      </c>
      <c r="AL205" s="0" t="n">
        <v>0</v>
      </c>
      <c r="AM205" s="0" t="n">
        <v>0</v>
      </c>
      <c r="BB205" s="0" t="n">
        <v>0.64</v>
      </c>
      <c r="BC205" s="0" t="n">
        <f aca="false">BC204</f>
        <v>1</v>
      </c>
      <c r="BE205" s="0" t="n">
        <v>1.12086260000002</v>
      </c>
      <c r="BF205" s="0" t="n">
        <v>1.129</v>
      </c>
      <c r="BG205" s="0" t="n">
        <v>1.0827</v>
      </c>
      <c r="BH205" s="0" t="n">
        <v>1.0248</v>
      </c>
      <c r="BI205" s="0" t="n">
        <v>1</v>
      </c>
      <c r="BJ205" s="0" t="n">
        <v>2.56380000000001</v>
      </c>
      <c r="BK205" s="0" t="n">
        <v>2.32562633333333</v>
      </c>
      <c r="BL205" s="0" t="n">
        <v>1.15854999999999</v>
      </c>
      <c r="BM205" s="0" t="n">
        <v>1.2885</v>
      </c>
      <c r="BN205" s="0" t="n">
        <v>2.001</v>
      </c>
      <c r="BO205" s="0" t="n">
        <v>1.56450499999999</v>
      </c>
      <c r="BP205" s="0" t="n">
        <v>1.56450499999999</v>
      </c>
      <c r="BQ205" s="0" t="n">
        <v>1.29220499999999</v>
      </c>
      <c r="BR205" s="0" t="n">
        <v>1.10258</v>
      </c>
      <c r="BS205" s="0" t="n">
        <v>1.46580499999999</v>
      </c>
      <c r="BT205" s="309"/>
      <c r="BU205" s="0" t="n">
        <v>1.104125</v>
      </c>
      <c r="BV205" s="309"/>
      <c r="BW205" s="309"/>
      <c r="BX205" s="309"/>
      <c r="BY205" s="309"/>
      <c r="BZ205" s="309"/>
      <c r="CA205" s="309"/>
      <c r="CB205" s="309"/>
      <c r="CC205" s="0" t="n">
        <v>0.975</v>
      </c>
      <c r="CI205" s="0" t="n">
        <v>0.55</v>
      </c>
      <c r="CJ205" s="0" t="n">
        <v>0.925</v>
      </c>
      <c r="CK205" s="0" t="n">
        <v>0.695</v>
      </c>
      <c r="CM205" s="0" t="n">
        <v>0.945</v>
      </c>
      <c r="CN205" s="0" t="n">
        <v>0.9775</v>
      </c>
      <c r="CO205" s="0" t="n">
        <v>0.945</v>
      </c>
      <c r="CP205" s="0" t="n">
        <v>0.92</v>
      </c>
      <c r="CQ205" s="0" t="n">
        <v>0.915</v>
      </c>
      <c r="CR205" s="0" t="n">
        <v>0.89</v>
      </c>
      <c r="DA205" s="309" t="n">
        <v>0.000285</v>
      </c>
      <c r="DB205" s="309" t="n">
        <v>0.0002</v>
      </c>
      <c r="DC205" s="309" t="n">
        <v>0</v>
      </c>
      <c r="DD205" s="309" t="n">
        <v>0.0001</v>
      </c>
      <c r="DE205" s="309" t="n">
        <v>0</v>
      </c>
      <c r="DF205" s="309" t="n">
        <v>0.0036</v>
      </c>
      <c r="DG205" s="309" t="n">
        <v>0.00047</v>
      </c>
      <c r="DH205" s="309" t="n">
        <v>0.0007</v>
      </c>
      <c r="DI205" s="309" t="n">
        <v>0</v>
      </c>
      <c r="DJ205" s="309" t="n">
        <v>0</v>
      </c>
      <c r="DK205" s="309" t="n">
        <v>0.0005</v>
      </c>
      <c r="DL205" s="309" t="n">
        <v>0.0005</v>
      </c>
      <c r="DM205" s="309" t="n">
        <v>0.0003</v>
      </c>
      <c r="DN205" s="309" t="n">
        <v>0.000275</v>
      </c>
      <c r="DO205" s="309" t="n">
        <v>0.000400000000000006</v>
      </c>
      <c r="DQ205" s="309" t="n">
        <v>6.5E-005</v>
      </c>
    </row>
    <row r="206" customFormat="false" ht="12.75" hidden="false" customHeight="false" outlineLevel="0" collapsed="false">
      <c r="A206" s="306" t="n">
        <v>42644</v>
      </c>
      <c r="B206" s="0" t="n">
        <v>0.988</v>
      </c>
      <c r="C206" s="0" t="n">
        <v>0</v>
      </c>
      <c r="D206" s="0" t="n">
        <v>0</v>
      </c>
      <c r="E206" s="0" t="n">
        <v>0</v>
      </c>
      <c r="F206" s="0" t="n">
        <v>0</v>
      </c>
      <c r="G206" s="0" t="n">
        <v>0</v>
      </c>
      <c r="H206" s="0" t="n">
        <v>0.9875</v>
      </c>
      <c r="I206" s="0" t="n">
        <v>0.9875</v>
      </c>
      <c r="J206" s="0" t="n">
        <v>0.8826225</v>
      </c>
      <c r="K206" s="0" t="n">
        <v>0</v>
      </c>
      <c r="L206" s="0" t="n">
        <v>0.9875</v>
      </c>
      <c r="M206" s="0" t="n">
        <v>0.9875</v>
      </c>
      <c r="N206" s="0" t="n">
        <v>0.98</v>
      </c>
      <c r="O206" s="0" t="n">
        <v>0.9875</v>
      </c>
      <c r="P206" s="0" t="n">
        <v>0.98</v>
      </c>
      <c r="Q206" s="0" t="n">
        <v>0.9875</v>
      </c>
      <c r="R206" s="0" t="n">
        <v>0.9875</v>
      </c>
      <c r="S206" s="0" t="n">
        <v>0.9875</v>
      </c>
      <c r="T206" s="0" t="n">
        <v>0.98</v>
      </c>
      <c r="U206" s="0" t="n">
        <v>0.98</v>
      </c>
      <c r="V206" s="0" t="n">
        <v>0.98</v>
      </c>
      <c r="W206" s="0" t="n">
        <v>0.98</v>
      </c>
      <c r="X206" s="0" t="n">
        <v>0.9875</v>
      </c>
      <c r="Y206" s="0" t="n">
        <v>0.9875</v>
      </c>
      <c r="Z206" s="0" t="n">
        <v>0.9875</v>
      </c>
      <c r="AA206" s="0" t="n">
        <v>0.9875</v>
      </c>
      <c r="AB206" s="0" t="n">
        <v>0.98</v>
      </c>
      <c r="AC206" s="0" t="n">
        <v>0.98</v>
      </c>
      <c r="AD206" s="0" t="n">
        <v>0.9875</v>
      </c>
      <c r="AE206" s="0" t="n">
        <v>0.9875</v>
      </c>
      <c r="AF206" s="0" t="n">
        <v>0.98</v>
      </c>
      <c r="AG206" s="0" t="n">
        <v>0.99</v>
      </c>
      <c r="AH206" s="0" t="n">
        <v>0.982729099999997</v>
      </c>
      <c r="AI206" s="0" t="n">
        <v>0.982729099999997</v>
      </c>
      <c r="AJ206" s="0" t="n">
        <v>0.98</v>
      </c>
      <c r="AK206" s="0" t="n">
        <v>1</v>
      </c>
      <c r="AL206" s="0" t="n">
        <v>0</v>
      </c>
      <c r="AM206" s="0" t="n">
        <v>0</v>
      </c>
      <c r="BB206" s="0" t="n">
        <v>0.64</v>
      </c>
      <c r="BC206" s="0" t="n">
        <f aca="false">BC205</f>
        <v>1</v>
      </c>
      <c r="BE206" s="0" t="n">
        <v>1.12114760000002</v>
      </c>
      <c r="BF206" s="0" t="n">
        <v>1.1292</v>
      </c>
      <c r="BG206" s="0" t="n">
        <v>1.0827</v>
      </c>
      <c r="BH206" s="0" t="n">
        <v>1.0249</v>
      </c>
      <c r="BI206" s="0" t="n">
        <v>1</v>
      </c>
      <c r="BJ206" s="0" t="n">
        <v>2.56740000000001</v>
      </c>
      <c r="BK206" s="0" t="n">
        <v>2.32609633333333</v>
      </c>
      <c r="BL206" s="0" t="n">
        <v>1.15924999999999</v>
      </c>
      <c r="BM206" s="0" t="n">
        <v>1.2885</v>
      </c>
      <c r="BN206" s="0" t="n">
        <v>2.001</v>
      </c>
      <c r="BO206" s="0" t="n">
        <v>1.56500499999999</v>
      </c>
      <c r="BP206" s="0" t="n">
        <v>1.56500499999999</v>
      </c>
      <c r="BQ206" s="0" t="n">
        <v>1.29250499999999</v>
      </c>
      <c r="BR206" s="0" t="n">
        <v>1.102855</v>
      </c>
      <c r="BS206" s="0" t="n">
        <v>1.46620499999999</v>
      </c>
      <c r="BT206" s="309"/>
      <c r="BU206" s="0" t="n">
        <v>1.10419</v>
      </c>
      <c r="BV206" s="309"/>
      <c r="BW206" s="309"/>
      <c r="BX206" s="309"/>
      <c r="BY206" s="309"/>
      <c r="BZ206" s="309"/>
      <c r="CA206" s="309"/>
      <c r="CB206" s="309"/>
      <c r="CC206" s="0" t="n">
        <v>0.955</v>
      </c>
      <c r="CI206" s="0" t="n">
        <v>0.45</v>
      </c>
      <c r="CJ206" s="0" t="n">
        <v>0.925</v>
      </c>
      <c r="CK206" s="0" t="n">
        <v>0.685</v>
      </c>
      <c r="CM206" s="0" t="n">
        <v>0.805</v>
      </c>
      <c r="CN206" s="0" t="n">
        <v>0.8375</v>
      </c>
      <c r="CO206" s="0" t="n">
        <v>0.875</v>
      </c>
      <c r="CP206" s="0" t="n">
        <v>0.9025</v>
      </c>
      <c r="CQ206" s="0" t="n">
        <v>0.82</v>
      </c>
      <c r="CR206" s="0" t="n">
        <v>0.89</v>
      </c>
      <c r="DA206" s="309" t="n">
        <v>0.000285</v>
      </c>
      <c r="DB206" s="309" t="n">
        <v>0.0002</v>
      </c>
      <c r="DC206" s="309" t="n">
        <v>0</v>
      </c>
      <c r="DD206" s="309" t="n">
        <v>0.0001</v>
      </c>
      <c r="DE206" s="309" t="n">
        <v>0</v>
      </c>
      <c r="DF206" s="309" t="n">
        <v>0.0036</v>
      </c>
      <c r="DG206" s="309" t="n">
        <v>0.00047</v>
      </c>
      <c r="DH206" s="309" t="n">
        <v>0.0007</v>
      </c>
      <c r="DI206" s="309" t="n">
        <v>0</v>
      </c>
      <c r="DJ206" s="309" t="n">
        <v>0</v>
      </c>
      <c r="DK206" s="309" t="n">
        <v>0.0005</v>
      </c>
      <c r="DL206" s="309" t="n">
        <v>0.0005</v>
      </c>
      <c r="DM206" s="309" t="n">
        <v>0.0003</v>
      </c>
      <c r="DN206" s="309" t="n">
        <v>0.000275</v>
      </c>
      <c r="DO206" s="309" t="n">
        <v>0.000400000000000006</v>
      </c>
      <c r="DQ206" s="309" t="n">
        <v>6.5E-005</v>
      </c>
    </row>
    <row r="207" customFormat="false" ht="12.75" hidden="false" customHeight="false" outlineLevel="0" collapsed="false">
      <c r="A207" s="306" t="n">
        <v>42675</v>
      </c>
      <c r="B207" s="0" t="n">
        <v>0.988</v>
      </c>
      <c r="C207" s="0" t="n">
        <v>0</v>
      </c>
      <c r="D207" s="0" t="n">
        <v>0</v>
      </c>
      <c r="E207" s="0" t="n">
        <v>0</v>
      </c>
      <c r="F207" s="0" t="n">
        <v>0</v>
      </c>
      <c r="G207" s="0" t="n">
        <v>0</v>
      </c>
      <c r="H207" s="0" t="n">
        <v>0.9875</v>
      </c>
      <c r="I207" s="0" t="n">
        <v>0.9875</v>
      </c>
      <c r="J207" s="0" t="n">
        <v>0.8310825</v>
      </c>
      <c r="K207" s="0" t="n">
        <v>0</v>
      </c>
      <c r="L207" s="0" t="n">
        <v>0.9875</v>
      </c>
      <c r="M207" s="0" t="n">
        <v>0.9875</v>
      </c>
      <c r="N207" s="0" t="n">
        <v>0.98</v>
      </c>
      <c r="O207" s="0" t="n">
        <v>0.9875</v>
      </c>
      <c r="P207" s="0" t="n">
        <v>0.98</v>
      </c>
      <c r="Q207" s="0" t="n">
        <v>0.9875</v>
      </c>
      <c r="R207" s="0" t="n">
        <v>0.9875</v>
      </c>
      <c r="S207" s="0" t="n">
        <v>0.9875</v>
      </c>
      <c r="T207" s="0" t="n">
        <v>0.98</v>
      </c>
      <c r="U207" s="0" t="n">
        <v>0.98</v>
      </c>
      <c r="V207" s="0" t="n">
        <v>0.98</v>
      </c>
      <c r="W207" s="0" t="n">
        <v>0.98</v>
      </c>
      <c r="X207" s="0" t="n">
        <v>0.9875</v>
      </c>
      <c r="Y207" s="0" t="n">
        <v>0.9875</v>
      </c>
      <c r="Z207" s="0" t="n">
        <v>0.9875</v>
      </c>
      <c r="AA207" s="0" t="n">
        <v>0.9875</v>
      </c>
      <c r="AB207" s="0" t="n">
        <v>0.98</v>
      </c>
      <c r="AC207" s="0" t="n">
        <v>0.98</v>
      </c>
      <c r="AD207" s="0" t="n">
        <v>0.9875</v>
      </c>
      <c r="AE207" s="0" t="n">
        <v>0.9875</v>
      </c>
      <c r="AF207" s="0" t="n">
        <v>0.98</v>
      </c>
      <c r="AG207" s="0" t="n">
        <v>0.99</v>
      </c>
      <c r="AH207" s="0" t="n">
        <v>0.982786949999997</v>
      </c>
      <c r="AI207" s="0" t="n">
        <v>0.982786949999997</v>
      </c>
      <c r="AJ207" s="0" t="n">
        <v>0.98</v>
      </c>
      <c r="AK207" s="0" t="n">
        <v>1</v>
      </c>
      <c r="AL207" s="0" t="n">
        <v>0</v>
      </c>
      <c r="AM207" s="0" t="n">
        <v>0</v>
      </c>
      <c r="BB207" s="0" t="n">
        <v>0.64</v>
      </c>
      <c r="BC207" s="0" t="n">
        <f aca="false">BC206</f>
        <v>1</v>
      </c>
      <c r="BE207" s="0" t="n">
        <v>1.12143260000002</v>
      </c>
      <c r="BF207" s="0" t="n">
        <v>1.1294</v>
      </c>
      <c r="BG207" s="0" t="n">
        <v>1.0827</v>
      </c>
      <c r="BH207" s="0" t="n">
        <v>1.025</v>
      </c>
      <c r="BI207" s="0" t="n">
        <v>1</v>
      </c>
      <c r="BJ207" s="0" t="n">
        <v>2.57100000000001</v>
      </c>
      <c r="BK207" s="0" t="n">
        <v>2.32656633333333</v>
      </c>
      <c r="BL207" s="0" t="n">
        <v>1.15994999999999</v>
      </c>
      <c r="BM207" s="0" t="n">
        <v>1.2885</v>
      </c>
      <c r="BN207" s="0" t="n">
        <v>2.001</v>
      </c>
      <c r="BO207" s="0" t="n">
        <v>1.56550499999999</v>
      </c>
      <c r="BP207" s="0" t="n">
        <v>1.56550499999999</v>
      </c>
      <c r="BQ207" s="0" t="n">
        <v>1.29280499999999</v>
      </c>
      <c r="BR207" s="0" t="n">
        <v>1.10313</v>
      </c>
      <c r="BS207" s="0" t="n">
        <v>1.46660499999999</v>
      </c>
      <c r="BT207" s="309"/>
      <c r="BU207" s="0" t="n">
        <v>1.104255</v>
      </c>
      <c r="BV207" s="309"/>
      <c r="BW207" s="309"/>
      <c r="BX207" s="309"/>
      <c r="BY207" s="309"/>
      <c r="BZ207" s="309"/>
      <c r="CA207" s="309"/>
      <c r="CB207" s="309"/>
      <c r="CC207" s="0" t="n">
        <v>0.955</v>
      </c>
      <c r="CI207" s="0" t="n">
        <v>0.46</v>
      </c>
      <c r="CJ207" s="0" t="n">
        <v>0.905</v>
      </c>
      <c r="CK207" s="0" t="n">
        <v>0.645</v>
      </c>
      <c r="CM207" s="0" t="n">
        <v>0.795</v>
      </c>
      <c r="CN207" s="0" t="n">
        <v>0.8275</v>
      </c>
      <c r="CO207" s="0" t="n">
        <v>0.85</v>
      </c>
      <c r="CP207" s="0" t="n">
        <v>0.9025</v>
      </c>
      <c r="CQ207" s="0" t="n">
        <v>0.82</v>
      </c>
      <c r="CR207" s="0" t="n">
        <v>0.89</v>
      </c>
      <c r="DA207" s="309" t="n">
        <v>0.000285</v>
      </c>
      <c r="DB207" s="309" t="n">
        <v>0.0002</v>
      </c>
      <c r="DC207" s="309" t="n">
        <v>0</v>
      </c>
      <c r="DD207" s="309" t="n">
        <v>0.0001</v>
      </c>
      <c r="DE207" s="309" t="n">
        <v>0</v>
      </c>
      <c r="DF207" s="309" t="n">
        <v>0.0036</v>
      </c>
      <c r="DG207" s="309" t="n">
        <v>0.00047</v>
      </c>
      <c r="DH207" s="309" t="n">
        <v>0.0007</v>
      </c>
      <c r="DI207" s="309" t="n">
        <v>0</v>
      </c>
      <c r="DJ207" s="309" t="n">
        <v>0</v>
      </c>
      <c r="DK207" s="309" t="n">
        <v>0.0005</v>
      </c>
      <c r="DL207" s="309" t="n">
        <v>0.0005</v>
      </c>
      <c r="DM207" s="309" t="n">
        <v>0.0003</v>
      </c>
      <c r="DN207" s="309" t="n">
        <v>0.000275</v>
      </c>
      <c r="DO207" s="309" t="n">
        <v>0.000400000000000006</v>
      </c>
      <c r="DQ207" s="309" t="n">
        <v>6.5E-005</v>
      </c>
    </row>
    <row r="208" customFormat="false" ht="12.75" hidden="false" customHeight="false" outlineLevel="0" collapsed="false">
      <c r="A208" s="306" t="n">
        <v>42705</v>
      </c>
      <c r="B208" s="0" t="n">
        <v>0.988</v>
      </c>
      <c r="C208" s="0" t="n">
        <v>0</v>
      </c>
      <c r="D208" s="0" t="n">
        <v>0</v>
      </c>
      <c r="E208" s="0" t="n">
        <v>0</v>
      </c>
      <c r="F208" s="0" t="n">
        <v>0</v>
      </c>
      <c r="G208" s="0" t="n">
        <v>0</v>
      </c>
      <c r="H208" s="0" t="n">
        <v>0.9875</v>
      </c>
      <c r="I208" s="0" t="n">
        <v>0.9875</v>
      </c>
      <c r="J208" s="0" t="n">
        <v>0.837525</v>
      </c>
      <c r="K208" s="0" t="n">
        <v>0</v>
      </c>
      <c r="L208" s="0" t="n">
        <v>0.923942949999994</v>
      </c>
      <c r="M208" s="0" t="n">
        <v>0.974838112499993</v>
      </c>
      <c r="N208" s="0" t="n">
        <v>0.892242449999996</v>
      </c>
      <c r="O208" s="0" t="n">
        <v>0.984788962500004</v>
      </c>
      <c r="P208" s="0" t="n">
        <v>0.892242449999996</v>
      </c>
      <c r="Q208" s="0" t="n">
        <v>0.923942949999994</v>
      </c>
      <c r="R208" s="0" t="n">
        <v>0.923942949999994</v>
      </c>
      <c r="S208" s="0" t="n">
        <v>0.923942949999994</v>
      </c>
      <c r="T208" s="0" t="n">
        <v>0.892242449999996</v>
      </c>
      <c r="U208" s="0" t="n">
        <v>0.892242449999996</v>
      </c>
      <c r="V208" s="0" t="n">
        <v>0.892242449999996</v>
      </c>
      <c r="W208" s="0" t="n">
        <v>0.892242449999996</v>
      </c>
      <c r="X208" s="0" t="n">
        <v>0.984788962500004</v>
      </c>
      <c r="Y208" s="0" t="n">
        <v>0.984788962500004</v>
      </c>
      <c r="Z208" s="0" t="n">
        <v>0.984788962500004</v>
      </c>
      <c r="AA208" s="0" t="n">
        <v>0.984788962500004</v>
      </c>
      <c r="AB208" s="0" t="n">
        <v>0.892242449999996</v>
      </c>
      <c r="AC208" s="0" t="n">
        <v>0.892242449999996</v>
      </c>
      <c r="AD208" s="0" t="n">
        <v>0.984788962500004</v>
      </c>
      <c r="AE208" s="0" t="n">
        <v>0.984788962500004</v>
      </c>
      <c r="AF208" s="0" t="n">
        <v>0.892242449999996</v>
      </c>
      <c r="AG208" s="0" t="n">
        <v>0.98</v>
      </c>
      <c r="AH208" s="0" t="n">
        <v>0.982844799999997</v>
      </c>
      <c r="AI208" s="0" t="n">
        <v>0.982844799999997</v>
      </c>
      <c r="AJ208" s="0" t="n">
        <v>0.892242449999996</v>
      </c>
      <c r="AK208" s="0" t="n">
        <v>1</v>
      </c>
      <c r="AL208" s="0" t="n">
        <v>0</v>
      </c>
      <c r="AM208" s="0" t="n">
        <v>0</v>
      </c>
      <c r="BB208" s="0" t="n">
        <v>0.64</v>
      </c>
      <c r="BC208" s="0" t="n">
        <f aca="false">BC207</f>
        <v>1</v>
      </c>
      <c r="BE208" s="0" t="n">
        <v>1.12171760000002</v>
      </c>
      <c r="BF208" s="0" t="n">
        <v>1.1296</v>
      </c>
      <c r="BG208" s="0" t="n">
        <v>1.0827</v>
      </c>
      <c r="BH208" s="0" t="n">
        <v>1.0251</v>
      </c>
      <c r="BI208" s="0" t="n">
        <v>1</v>
      </c>
      <c r="BJ208" s="0" t="n">
        <v>2.57460000000001</v>
      </c>
      <c r="BK208" s="0" t="n">
        <v>2.32703633333333</v>
      </c>
      <c r="BL208" s="0" t="n">
        <v>1.16064999999999</v>
      </c>
      <c r="BM208" s="0" t="n">
        <v>1.2885</v>
      </c>
      <c r="BN208" s="0" t="n">
        <v>2.001</v>
      </c>
      <c r="BO208" s="0" t="n">
        <v>1.56600499999999</v>
      </c>
      <c r="BP208" s="0" t="n">
        <v>1.56600499999999</v>
      </c>
      <c r="BQ208" s="0" t="n">
        <v>1.29310499999999</v>
      </c>
      <c r="BR208" s="0" t="n">
        <v>1.103405</v>
      </c>
      <c r="BS208" s="0" t="n">
        <v>1.46700499999999</v>
      </c>
      <c r="BT208" s="309"/>
      <c r="BU208" s="0" t="n">
        <v>1.10432</v>
      </c>
      <c r="BV208" s="309"/>
      <c r="BW208" s="309"/>
      <c r="BX208" s="309"/>
      <c r="BY208" s="309"/>
      <c r="BZ208" s="309"/>
      <c r="CA208" s="309"/>
      <c r="CB208" s="309"/>
      <c r="CC208" s="0" t="n">
        <v>0.935</v>
      </c>
      <c r="CI208" s="0" t="n">
        <v>0.48</v>
      </c>
      <c r="CJ208" s="0" t="n">
        <v>0.875</v>
      </c>
      <c r="CK208" s="0" t="n">
        <v>0.65</v>
      </c>
      <c r="CM208" s="0" t="n">
        <v>0.59</v>
      </c>
      <c r="CN208" s="0" t="n">
        <v>0.6225</v>
      </c>
      <c r="CO208" s="0" t="n">
        <v>0.69</v>
      </c>
      <c r="CP208" s="0" t="n">
        <v>0.8925</v>
      </c>
      <c r="CQ208" s="0" t="n">
        <v>0.715</v>
      </c>
      <c r="CR208" s="0" t="n">
        <v>0.89</v>
      </c>
      <c r="DA208" s="309" t="n">
        <v>0.000285</v>
      </c>
      <c r="DB208" s="309" t="n">
        <v>0.0002</v>
      </c>
      <c r="DC208" s="309" t="n">
        <v>0</v>
      </c>
      <c r="DD208" s="309" t="n">
        <v>0.0001</v>
      </c>
      <c r="DE208" s="309" t="n">
        <v>0</v>
      </c>
      <c r="DF208" s="309" t="n">
        <v>0.0036</v>
      </c>
      <c r="DG208" s="309" t="n">
        <v>0.00047</v>
      </c>
      <c r="DH208" s="309" t="n">
        <v>0.0007</v>
      </c>
      <c r="DI208" s="309" t="n">
        <v>0</v>
      </c>
      <c r="DJ208" s="309" t="n">
        <v>0</v>
      </c>
      <c r="DK208" s="309" t="n">
        <v>0.0005</v>
      </c>
      <c r="DL208" s="309" t="n">
        <v>0.0005</v>
      </c>
      <c r="DM208" s="309" t="n">
        <v>0.0003</v>
      </c>
      <c r="DN208" s="309" t="n">
        <v>0.000275</v>
      </c>
      <c r="DO208" s="309" t="n">
        <v>0.000400000000000006</v>
      </c>
      <c r="DQ208" s="309" t="n">
        <v>6.5E-005</v>
      </c>
    </row>
    <row r="209" customFormat="false" ht="12.75" hidden="false" customHeight="false" outlineLevel="0" collapsed="false">
      <c r="A209" s="306" t="n">
        <v>42736</v>
      </c>
      <c r="B209" s="0" t="n">
        <v>0.988</v>
      </c>
      <c r="C209" s="0" t="n">
        <v>0</v>
      </c>
      <c r="D209" s="0" t="n">
        <v>0</v>
      </c>
      <c r="E209" s="0" t="n">
        <v>0</v>
      </c>
      <c r="F209" s="0" t="n">
        <v>0</v>
      </c>
      <c r="G209" s="0" t="n">
        <v>0</v>
      </c>
      <c r="H209" s="0" t="n">
        <v>0.9875</v>
      </c>
      <c r="I209" s="0" t="n">
        <v>0.934886749999989</v>
      </c>
      <c r="J209" s="0" t="n">
        <v>0.85041</v>
      </c>
      <c r="K209" s="0" t="n">
        <v>0</v>
      </c>
      <c r="L209" s="0" t="n">
        <v>0.947735524999993</v>
      </c>
      <c r="M209" s="0" t="n">
        <v>0.9875</v>
      </c>
      <c r="N209" s="0" t="n">
        <v>0.892449449999995</v>
      </c>
      <c r="O209" s="0" t="n">
        <v>0.971238400000004</v>
      </c>
      <c r="P209" s="0" t="n">
        <v>0.892449449999995</v>
      </c>
      <c r="Q209" s="0" t="n">
        <v>0.947735524999993</v>
      </c>
      <c r="R209" s="0" t="n">
        <v>0.947735524999993</v>
      </c>
      <c r="S209" s="0" t="n">
        <v>0.947735524999993</v>
      </c>
      <c r="T209" s="0" t="n">
        <v>0.892449449999995</v>
      </c>
      <c r="U209" s="0" t="n">
        <v>0.892449449999995</v>
      </c>
      <c r="V209" s="0" t="n">
        <v>0.892449449999995</v>
      </c>
      <c r="W209" s="0" t="n">
        <v>0.892449449999995</v>
      </c>
      <c r="X209" s="0" t="n">
        <v>0.971238400000004</v>
      </c>
      <c r="Y209" s="0" t="n">
        <v>0.971238400000004</v>
      </c>
      <c r="Z209" s="0" t="n">
        <v>0.971238400000004</v>
      </c>
      <c r="AA209" s="0" t="n">
        <v>0.971238400000004</v>
      </c>
      <c r="AB209" s="0" t="n">
        <v>0.892449449999995</v>
      </c>
      <c r="AC209" s="0" t="n">
        <v>0.892449449999995</v>
      </c>
      <c r="AD209" s="0" t="n">
        <v>0.971238400000004</v>
      </c>
      <c r="AE209" s="0" t="n">
        <v>0.971238400000004</v>
      </c>
      <c r="AF209" s="0" t="n">
        <v>0.892449449999995</v>
      </c>
      <c r="AG209" s="0" t="n">
        <v>0.98</v>
      </c>
      <c r="AH209" s="0" t="n">
        <v>0.982902649999997</v>
      </c>
      <c r="AI209" s="0" t="n">
        <v>0.982902649999997</v>
      </c>
      <c r="AJ209" s="0" t="n">
        <v>0.892449449999995</v>
      </c>
      <c r="AK209" s="0" t="n">
        <v>1</v>
      </c>
      <c r="AL209" s="0" t="n">
        <v>0</v>
      </c>
      <c r="AM209" s="0" t="n">
        <v>0</v>
      </c>
      <c r="BB209" s="0" t="n">
        <v>0.64</v>
      </c>
      <c r="BC209" s="0" t="n">
        <f aca="false">BC208</f>
        <v>1</v>
      </c>
      <c r="BE209" s="0" t="n">
        <v>1.12200260000002</v>
      </c>
      <c r="BF209" s="0" t="n">
        <v>1.1298</v>
      </c>
      <c r="BG209" s="0" t="n">
        <v>1.0827</v>
      </c>
      <c r="BH209" s="0" t="n">
        <v>1.0252</v>
      </c>
      <c r="BI209" s="0" t="n">
        <v>1</v>
      </c>
      <c r="BJ209" s="0" t="n">
        <v>2.57820000000001</v>
      </c>
      <c r="BK209" s="0" t="n">
        <v>2.32750633333333</v>
      </c>
      <c r="BL209" s="0" t="n">
        <v>1.16134999999999</v>
      </c>
      <c r="BM209" s="0" t="n">
        <v>1.2885</v>
      </c>
      <c r="BN209" s="0" t="n">
        <v>2.001</v>
      </c>
      <c r="BO209" s="0" t="n">
        <v>1.56650499999999</v>
      </c>
      <c r="BP209" s="0" t="n">
        <v>1.56650499999999</v>
      </c>
      <c r="BQ209" s="0" t="n">
        <v>1.29340499999999</v>
      </c>
      <c r="BR209" s="0" t="n">
        <v>1.10368</v>
      </c>
      <c r="BS209" s="0" t="n">
        <v>1.46740499999999</v>
      </c>
      <c r="BT209" s="309"/>
      <c r="BU209" s="0" t="n">
        <v>1.104385</v>
      </c>
      <c r="BV209" s="309"/>
      <c r="BW209" s="309"/>
      <c r="BX209" s="309"/>
      <c r="BY209" s="309"/>
      <c r="BZ209" s="309"/>
      <c r="CA209" s="309"/>
      <c r="CB209" s="309"/>
      <c r="CC209" s="0" t="n">
        <v>0.895</v>
      </c>
      <c r="CI209" s="0" t="n">
        <v>0.45</v>
      </c>
      <c r="CJ209" s="0" t="n">
        <v>0.805</v>
      </c>
      <c r="CK209" s="0" t="n">
        <v>0.66</v>
      </c>
      <c r="CM209" s="0" t="n">
        <v>0.605</v>
      </c>
      <c r="CN209" s="0" t="n">
        <v>0.6375</v>
      </c>
      <c r="CO209" s="0" t="n">
        <v>0.69</v>
      </c>
      <c r="CP209" s="0" t="n">
        <v>0.88</v>
      </c>
      <c r="CQ209" s="0" t="n">
        <v>0.64</v>
      </c>
      <c r="CR209" s="0" t="n">
        <v>0.89</v>
      </c>
      <c r="DA209" s="309" t="n">
        <v>0.000285</v>
      </c>
      <c r="DB209" s="309" t="n">
        <v>0.0002</v>
      </c>
      <c r="DC209" s="309" t="n">
        <v>0</v>
      </c>
      <c r="DD209" s="309" t="n">
        <v>0.0001</v>
      </c>
      <c r="DE209" s="309" t="n">
        <v>0</v>
      </c>
      <c r="DF209" s="309" t="n">
        <v>0.0036</v>
      </c>
      <c r="DG209" s="309" t="n">
        <v>0.00047</v>
      </c>
      <c r="DH209" s="309" t="n">
        <v>0.0007</v>
      </c>
      <c r="DI209" s="309" t="n">
        <v>0</v>
      </c>
      <c r="DJ209" s="309" t="n">
        <v>0</v>
      </c>
      <c r="DK209" s="309" t="n">
        <v>0.0005</v>
      </c>
      <c r="DL209" s="309" t="n">
        <v>0.0005</v>
      </c>
      <c r="DM209" s="309" t="n">
        <v>0.0003</v>
      </c>
      <c r="DN209" s="309" t="n">
        <v>0.000275</v>
      </c>
      <c r="DO209" s="309" t="n">
        <v>0.000400000000000006</v>
      </c>
      <c r="DQ209" s="309" t="n">
        <v>6.5E-005</v>
      </c>
    </row>
    <row r="210" customFormat="false" ht="12.75" hidden="false" customHeight="false" outlineLevel="0" collapsed="false">
      <c r="A210" s="306" t="n">
        <v>42767</v>
      </c>
      <c r="B210" s="0" t="n">
        <v>0.970778774000015</v>
      </c>
      <c r="C210" s="0" t="n">
        <v>0</v>
      </c>
      <c r="D210" s="0" t="n">
        <v>0</v>
      </c>
      <c r="E210" s="0" t="n">
        <v>0</v>
      </c>
      <c r="F210" s="0" t="n">
        <v>0</v>
      </c>
      <c r="G210" s="0" t="n">
        <v>0</v>
      </c>
      <c r="H210" s="0" t="n">
        <v>0.9875</v>
      </c>
      <c r="I210" s="0" t="n">
        <v>0.981932249999988</v>
      </c>
      <c r="J210" s="0" t="n">
        <v>0.985</v>
      </c>
      <c r="K210" s="0" t="n">
        <v>0</v>
      </c>
      <c r="L210" s="0" t="n">
        <v>0.9875</v>
      </c>
      <c r="M210" s="0" t="n">
        <v>0.9875</v>
      </c>
      <c r="N210" s="0" t="n">
        <v>0.918530549999995</v>
      </c>
      <c r="O210" s="0" t="n">
        <v>0.968720512500004</v>
      </c>
      <c r="P210" s="0" t="n">
        <v>0.918530549999995</v>
      </c>
      <c r="Q210" s="0" t="n">
        <v>0.9875</v>
      </c>
      <c r="R210" s="0" t="n">
        <v>0.9875</v>
      </c>
      <c r="S210" s="0" t="n">
        <v>0.9875</v>
      </c>
      <c r="T210" s="0" t="n">
        <v>0.918530549999995</v>
      </c>
      <c r="U210" s="0" t="n">
        <v>0.918530549999995</v>
      </c>
      <c r="V210" s="0" t="n">
        <v>0.918530549999995</v>
      </c>
      <c r="W210" s="0" t="n">
        <v>0.918530549999995</v>
      </c>
      <c r="X210" s="0" t="n">
        <v>0.968720512500004</v>
      </c>
      <c r="Y210" s="0" t="n">
        <v>0.968720512500004</v>
      </c>
      <c r="Z210" s="0" t="n">
        <v>0.968720512500004</v>
      </c>
      <c r="AA210" s="0" t="n">
        <v>0.968720512500004</v>
      </c>
      <c r="AB210" s="0" t="n">
        <v>0.918530549999995</v>
      </c>
      <c r="AC210" s="0" t="n">
        <v>0.918530549999995</v>
      </c>
      <c r="AD210" s="0" t="n">
        <v>0.968720512500004</v>
      </c>
      <c r="AE210" s="0" t="n">
        <v>0.968720512500004</v>
      </c>
      <c r="AF210" s="0" t="n">
        <v>0.918530549999995</v>
      </c>
      <c r="AG210" s="0" t="n">
        <v>0.98</v>
      </c>
      <c r="AH210" s="0" t="n">
        <v>0.982960499999997</v>
      </c>
      <c r="AI210" s="0" t="n">
        <v>0.982960499999997</v>
      </c>
      <c r="AJ210" s="0" t="n">
        <v>0.918530549999995</v>
      </c>
      <c r="AK210" s="0" t="n">
        <v>1</v>
      </c>
      <c r="AL210" s="0" t="n">
        <v>0</v>
      </c>
      <c r="AM210" s="0" t="n">
        <v>0</v>
      </c>
      <c r="BB210" s="0" t="n">
        <v>0.64</v>
      </c>
      <c r="BC210" s="0" t="n">
        <f aca="false">BC209</f>
        <v>1</v>
      </c>
      <c r="BE210" s="0" t="n">
        <v>1.12228760000002</v>
      </c>
      <c r="BF210" s="0" t="n">
        <v>1.13</v>
      </c>
      <c r="BG210" s="0" t="n">
        <v>1.0827</v>
      </c>
      <c r="BH210" s="0" t="n">
        <v>1.0253</v>
      </c>
      <c r="BI210" s="0" t="n">
        <v>1</v>
      </c>
      <c r="BJ210" s="0" t="n">
        <v>2.58180000000001</v>
      </c>
      <c r="BK210" s="0" t="n">
        <v>2.32797633333333</v>
      </c>
      <c r="BL210" s="0" t="n">
        <v>1.16204999999999</v>
      </c>
      <c r="BM210" s="0" t="n">
        <v>1.2885</v>
      </c>
      <c r="BN210" s="0" t="n">
        <v>2.001</v>
      </c>
      <c r="BO210" s="0" t="n">
        <v>1.56700499999999</v>
      </c>
      <c r="BP210" s="0" t="n">
        <v>1.56700499999999</v>
      </c>
      <c r="BQ210" s="0" t="n">
        <v>1.29370499999999</v>
      </c>
      <c r="BR210" s="0" t="n">
        <v>1.103955</v>
      </c>
      <c r="BS210" s="0" t="n">
        <v>1.46780499999999</v>
      </c>
      <c r="BT210" s="309"/>
      <c r="BU210" s="0" t="n">
        <v>1.10445</v>
      </c>
      <c r="BV210" s="309"/>
      <c r="BW210" s="309"/>
      <c r="BX210" s="309"/>
      <c r="BY210" s="309"/>
      <c r="BZ210" s="309"/>
      <c r="CA210" s="309"/>
      <c r="CB210" s="309"/>
      <c r="CC210" s="0" t="n">
        <v>0.865</v>
      </c>
      <c r="CI210" s="0" t="n">
        <v>0.45</v>
      </c>
      <c r="CJ210" s="0" t="n">
        <v>0.845</v>
      </c>
      <c r="CK210" s="0" t="n">
        <v>0.765</v>
      </c>
      <c r="CM210" s="0" t="n">
        <v>0.635</v>
      </c>
      <c r="CN210" s="0" t="n">
        <v>0.6675</v>
      </c>
      <c r="CO210" s="0" t="n">
        <v>0.71</v>
      </c>
      <c r="CP210" s="0" t="n">
        <v>0.8775</v>
      </c>
      <c r="CQ210" s="0" t="n">
        <v>0.67</v>
      </c>
      <c r="CR210" s="0" t="n">
        <v>0.89</v>
      </c>
      <c r="DA210" s="309" t="n">
        <v>0.000285</v>
      </c>
      <c r="DB210" s="309" t="n">
        <v>0.0002</v>
      </c>
      <c r="DC210" s="309" t="n">
        <v>0</v>
      </c>
      <c r="DD210" s="309" t="n">
        <v>0.0001</v>
      </c>
      <c r="DE210" s="309" t="n">
        <v>0</v>
      </c>
      <c r="DF210" s="309" t="n">
        <v>0.0036</v>
      </c>
      <c r="DG210" s="309" t="n">
        <v>0.00047</v>
      </c>
      <c r="DH210" s="309" t="n">
        <v>0.0007</v>
      </c>
      <c r="DI210" s="309" t="n">
        <v>0</v>
      </c>
      <c r="DJ210" s="309" t="n">
        <v>0</v>
      </c>
      <c r="DK210" s="309" t="n">
        <v>0.0005</v>
      </c>
      <c r="DL210" s="309" t="n">
        <v>0.0005</v>
      </c>
      <c r="DM210" s="309" t="n">
        <v>0.0003</v>
      </c>
      <c r="DN210" s="309" t="n">
        <v>0.000275</v>
      </c>
      <c r="DO210" s="309" t="n">
        <v>0.000400000000000006</v>
      </c>
      <c r="DQ210" s="309" t="n">
        <v>6.5E-005</v>
      </c>
    </row>
    <row r="211" customFormat="false" ht="12.75" hidden="false" customHeight="false" outlineLevel="0" collapsed="false">
      <c r="A211" s="306" t="n">
        <v>42795</v>
      </c>
      <c r="B211" s="0" t="n">
        <v>0.971025299000015</v>
      </c>
      <c r="C211" s="0" t="n">
        <v>0</v>
      </c>
      <c r="D211" s="0" t="n">
        <v>0</v>
      </c>
      <c r="E211" s="0" t="n">
        <v>0</v>
      </c>
      <c r="F211" s="0" t="n">
        <v>0</v>
      </c>
      <c r="G211" s="0" t="n">
        <v>0</v>
      </c>
      <c r="H211" s="0" t="n">
        <v>0.9875</v>
      </c>
      <c r="I211" s="0" t="n">
        <v>0.9875</v>
      </c>
      <c r="J211" s="0" t="n">
        <v>0.985</v>
      </c>
      <c r="K211" s="0" t="n">
        <v>0</v>
      </c>
      <c r="L211" s="0" t="n">
        <v>0.9875</v>
      </c>
      <c r="M211" s="0" t="n">
        <v>0.9875</v>
      </c>
      <c r="N211" s="0" t="n">
        <v>0.98</v>
      </c>
      <c r="O211" s="0" t="n">
        <v>0.9875</v>
      </c>
      <c r="P211" s="0" t="n">
        <v>0.98</v>
      </c>
      <c r="Q211" s="0" t="n">
        <v>0.9875</v>
      </c>
      <c r="R211" s="0" t="n">
        <v>0.9875</v>
      </c>
      <c r="S211" s="0" t="n">
        <v>0.9875</v>
      </c>
      <c r="T211" s="0" t="n">
        <v>0.98</v>
      </c>
      <c r="U211" s="0" t="n">
        <v>0.98</v>
      </c>
      <c r="V211" s="0" t="n">
        <v>0.98</v>
      </c>
      <c r="W211" s="0" t="n">
        <v>0.98</v>
      </c>
      <c r="X211" s="0" t="n">
        <v>0.9875</v>
      </c>
      <c r="Y211" s="0" t="n">
        <v>0.9875</v>
      </c>
      <c r="Z211" s="0" t="n">
        <v>0.9875</v>
      </c>
      <c r="AA211" s="0" t="n">
        <v>0.9875</v>
      </c>
      <c r="AB211" s="0" t="n">
        <v>0.98</v>
      </c>
      <c r="AC211" s="0" t="n">
        <v>0.98</v>
      </c>
      <c r="AD211" s="0" t="n">
        <v>0.9875</v>
      </c>
      <c r="AE211" s="0" t="n">
        <v>0.9875</v>
      </c>
      <c r="AF211" s="0" t="n">
        <v>0.98</v>
      </c>
      <c r="AG211" s="0" t="n">
        <v>0.99</v>
      </c>
      <c r="AH211" s="0" t="n">
        <v>0.983018349999997</v>
      </c>
      <c r="AI211" s="0" t="n">
        <v>0.983018349999997</v>
      </c>
      <c r="AJ211" s="0" t="n">
        <v>0.98</v>
      </c>
      <c r="AK211" s="0" t="n">
        <v>1</v>
      </c>
      <c r="AL211" s="0" t="n">
        <v>0</v>
      </c>
      <c r="AM211" s="0" t="n">
        <v>0</v>
      </c>
      <c r="BB211" s="0" t="n">
        <v>0.64</v>
      </c>
      <c r="BC211" s="0" t="n">
        <f aca="false">BC210</f>
        <v>1</v>
      </c>
      <c r="BE211" s="0" t="n">
        <v>1.12257260000002</v>
      </c>
      <c r="BF211" s="0" t="n">
        <v>1.1302</v>
      </c>
      <c r="BG211" s="0" t="n">
        <v>1.0827</v>
      </c>
      <c r="BH211" s="0" t="n">
        <v>1.0254</v>
      </c>
      <c r="BI211" s="0" t="n">
        <v>1</v>
      </c>
      <c r="BJ211" s="0" t="n">
        <v>2.58540000000001</v>
      </c>
      <c r="BK211" s="0" t="n">
        <v>2.32844633333333</v>
      </c>
      <c r="BL211" s="0" t="n">
        <v>1.16274999999999</v>
      </c>
      <c r="BM211" s="0" t="n">
        <v>1.2885</v>
      </c>
      <c r="BN211" s="0" t="n">
        <v>2.001</v>
      </c>
      <c r="BO211" s="0" t="n">
        <v>1.56750499999999</v>
      </c>
      <c r="BP211" s="0" t="n">
        <v>1.56750499999999</v>
      </c>
      <c r="BQ211" s="0" t="n">
        <v>1.29400499999999</v>
      </c>
      <c r="BR211" s="0" t="n">
        <v>1.10423</v>
      </c>
      <c r="BS211" s="0" t="n">
        <v>1.46820499999999</v>
      </c>
      <c r="BT211" s="309"/>
      <c r="BU211" s="0" t="n">
        <v>1.104515</v>
      </c>
      <c r="BV211" s="309"/>
      <c r="BW211" s="309"/>
      <c r="BX211" s="309"/>
      <c r="BY211" s="309"/>
      <c r="BZ211" s="309"/>
      <c r="CA211" s="309"/>
      <c r="CB211" s="309"/>
      <c r="CC211" s="0" t="n">
        <v>0.865</v>
      </c>
      <c r="CI211" s="0" t="n">
        <v>0.45</v>
      </c>
      <c r="CJ211" s="0" t="n">
        <v>0.875</v>
      </c>
      <c r="CK211" s="0" t="n">
        <v>0.935</v>
      </c>
      <c r="CM211" s="0" t="n">
        <v>0.785</v>
      </c>
      <c r="CN211" s="0" t="n">
        <v>0.8175</v>
      </c>
      <c r="CO211" s="0" t="n">
        <v>0.8</v>
      </c>
      <c r="CP211" s="0" t="n">
        <v>0.9</v>
      </c>
      <c r="CQ211" s="0" t="n">
        <v>0.83</v>
      </c>
      <c r="CR211" s="0" t="n">
        <v>0.89</v>
      </c>
      <c r="DA211" s="309" t="n">
        <v>0.000285</v>
      </c>
      <c r="DB211" s="309" t="n">
        <v>0.0002</v>
      </c>
      <c r="DC211" s="309" t="n">
        <v>0</v>
      </c>
      <c r="DD211" s="309" t="n">
        <v>0.0001</v>
      </c>
      <c r="DE211" s="309" t="n">
        <v>0</v>
      </c>
      <c r="DF211" s="309" t="n">
        <v>0.0036</v>
      </c>
      <c r="DG211" s="309" t="n">
        <v>0.00047</v>
      </c>
      <c r="DH211" s="309" t="n">
        <v>0.0007</v>
      </c>
      <c r="DI211" s="309" t="n">
        <v>0</v>
      </c>
      <c r="DJ211" s="309" t="n">
        <v>0</v>
      </c>
      <c r="DK211" s="309" t="n">
        <v>0.0005</v>
      </c>
      <c r="DL211" s="309" t="n">
        <v>0.0005</v>
      </c>
      <c r="DM211" s="309" t="n">
        <v>0.0003</v>
      </c>
      <c r="DN211" s="309" t="n">
        <v>0.000275</v>
      </c>
      <c r="DO211" s="309" t="n">
        <v>0.000400000000000006</v>
      </c>
      <c r="DQ211" s="309" t="n">
        <v>6.5E-005</v>
      </c>
    </row>
    <row r="212" customFormat="false" ht="12.75" hidden="false" customHeight="false" outlineLevel="0" collapsed="false">
      <c r="A212" s="306" t="n">
        <v>42826</v>
      </c>
      <c r="B212" s="0" t="n">
        <v>0.988</v>
      </c>
      <c r="C212" s="0" t="n">
        <v>0</v>
      </c>
      <c r="D212" s="0" t="n">
        <v>0</v>
      </c>
      <c r="E212" s="0" t="n">
        <v>0</v>
      </c>
      <c r="F212" s="0" t="n">
        <v>0</v>
      </c>
      <c r="G212" s="0" t="n">
        <v>0</v>
      </c>
      <c r="H212" s="0" t="n">
        <v>0.978144859999998</v>
      </c>
      <c r="I212" s="0" t="n">
        <v>0.9875</v>
      </c>
      <c r="J212" s="0" t="n">
        <v>0.985</v>
      </c>
      <c r="K212" s="0" t="n">
        <v>0</v>
      </c>
      <c r="L212" s="0" t="n">
        <v>0.9875</v>
      </c>
      <c r="M212" s="0" t="n">
        <v>0.9875</v>
      </c>
      <c r="N212" s="0" t="n">
        <v>0.98</v>
      </c>
      <c r="O212" s="0" t="n">
        <v>0.9875</v>
      </c>
      <c r="P212" s="0" t="n">
        <v>0.98</v>
      </c>
      <c r="Q212" s="0" t="n">
        <v>0.9875</v>
      </c>
      <c r="R212" s="0" t="n">
        <v>0.9875</v>
      </c>
      <c r="S212" s="0" t="n">
        <v>0.9875</v>
      </c>
      <c r="T212" s="0" t="n">
        <v>0.98</v>
      </c>
      <c r="U212" s="0" t="n">
        <v>0.98</v>
      </c>
      <c r="V212" s="0" t="n">
        <v>0.98</v>
      </c>
      <c r="W212" s="0" t="n">
        <v>0.98</v>
      </c>
      <c r="X212" s="0" t="n">
        <v>0.9875</v>
      </c>
      <c r="Y212" s="0" t="n">
        <v>0.9875</v>
      </c>
      <c r="Z212" s="0" t="n">
        <v>0.9875</v>
      </c>
      <c r="AA212" s="0" t="n">
        <v>0.9875</v>
      </c>
      <c r="AB212" s="0" t="n">
        <v>0.98</v>
      </c>
      <c r="AC212" s="0" t="n">
        <v>0.98</v>
      </c>
      <c r="AD212" s="0" t="n">
        <v>0.9875</v>
      </c>
      <c r="AE212" s="0" t="n">
        <v>0.9875</v>
      </c>
      <c r="AF212" s="0" t="n">
        <v>0.98</v>
      </c>
      <c r="AG212" s="0" t="n">
        <v>0.99</v>
      </c>
      <c r="AH212" s="0" t="n">
        <v>0.983076199999997</v>
      </c>
      <c r="AI212" s="0" t="n">
        <v>0.983076199999997</v>
      </c>
      <c r="AJ212" s="0" t="n">
        <v>0.98</v>
      </c>
      <c r="AK212" s="0" t="n">
        <v>1</v>
      </c>
      <c r="AL212" s="0" t="n">
        <v>0</v>
      </c>
      <c r="AM212" s="0" t="n">
        <v>0</v>
      </c>
      <c r="BB212" s="0" t="n">
        <v>0.64</v>
      </c>
      <c r="BC212" s="0" t="n">
        <f aca="false">BC211</f>
        <v>1</v>
      </c>
      <c r="BE212" s="0" t="n">
        <v>1.12285760000002</v>
      </c>
      <c r="BF212" s="0" t="n">
        <v>1.1304</v>
      </c>
      <c r="BG212" s="0" t="n">
        <v>1.0827</v>
      </c>
      <c r="BH212" s="0" t="n">
        <v>1.0255</v>
      </c>
      <c r="BI212" s="0" t="n">
        <v>1</v>
      </c>
      <c r="BJ212" s="0" t="n">
        <v>2.58900000000001</v>
      </c>
      <c r="BK212" s="0" t="n">
        <v>2.32891633333333</v>
      </c>
      <c r="BL212" s="0" t="n">
        <v>1.16344999999999</v>
      </c>
      <c r="BM212" s="0" t="n">
        <v>1.2885</v>
      </c>
      <c r="BN212" s="0" t="n">
        <v>2.001</v>
      </c>
      <c r="BO212" s="0" t="n">
        <v>1.56800499999999</v>
      </c>
      <c r="BP212" s="0" t="n">
        <v>1.56800499999999</v>
      </c>
      <c r="BQ212" s="0" t="n">
        <v>1.29430499999999</v>
      </c>
      <c r="BR212" s="0" t="n">
        <v>1.104505</v>
      </c>
      <c r="BS212" s="0" t="n">
        <v>1.46860499999999</v>
      </c>
      <c r="BT212" s="309"/>
      <c r="BU212" s="0" t="n">
        <v>1.10458</v>
      </c>
      <c r="BV212" s="309"/>
      <c r="BW212" s="309"/>
      <c r="BX212" s="309"/>
      <c r="BY212" s="309"/>
      <c r="BZ212" s="309"/>
      <c r="CA212" s="309"/>
      <c r="CB212" s="309"/>
      <c r="CC212" s="0" t="n">
        <v>0.895</v>
      </c>
      <c r="CI212" s="0" t="n">
        <v>0.42</v>
      </c>
      <c r="CJ212" s="0" t="n">
        <v>0.935</v>
      </c>
      <c r="CK212" s="0" t="n">
        <v>0.925</v>
      </c>
      <c r="CM212" s="0" t="n">
        <v>0.895</v>
      </c>
      <c r="CN212" s="0" t="n">
        <v>0.9275</v>
      </c>
      <c r="CO212" s="0" t="n">
        <v>0.85</v>
      </c>
      <c r="CP212" s="0" t="n">
        <v>0.903</v>
      </c>
      <c r="CQ212" s="0" t="n">
        <v>0.92</v>
      </c>
      <c r="CR212" s="0" t="n">
        <v>0.89</v>
      </c>
      <c r="DA212" s="309" t="n">
        <v>0.000285</v>
      </c>
      <c r="DB212" s="309" t="n">
        <v>0.0002</v>
      </c>
      <c r="DC212" s="309" t="n">
        <v>0</v>
      </c>
      <c r="DD212" s="309" t="n">
        <v>0.0001</v>
      </c>
      <c r="DE212" s="309" t="n">
        <v>0</v>
      </c>
      <c r="DF212" s="309" t="n">
        <v>0.0036</v>
      </c>
      <c r="DG212" s="309" t="n">
        <v>0.00047</v>
      </c>
      <c r="DH212" s="309" t="n">
        <v>0.0007</v>
      </c>
      <c r="DI212" s="309" t="n">
        <v>0</v>
      </c>
      <c r="DJ212" s="309" t="n">
        <v>0</v>
      </c>
      <c r="DK212" s="309" t="n">
        <v>0.0005</v>
      </c>
      <c r="DL212" s="309" t="n">
        <v>0.0005</v>
      </c>
      <c r="DM212" s="309" t="n">
        <v>0.0003</v>
      </c>
      <c r="DN212" s="309" t="n">
        <v>0.000275</v>
      </c>
      <c r="DO212" s="309" t="n">
        <v>0.000400000000000006</v>
      </c>
      <c r="DQ212" s="309" t="n">
        <v>6.5E-005</v>
      </c>
    </row>
    <row r="213" customFormat="false" ht="12.75" hidden="false" customHeight="false" outlineLevel="0" collapsed="false">
      <c r="A213" s="306" t="n">
        <v>42856</v>
      </c>
      <c r="B213" s="0" t="n">
        <v>0.988</v>
      </c>
      <c r="C213" s="0" t="n">
        <v>0</v>
      </c>
      <c r="D213" s="0" t="n">
        <v>0</v>
      </c>
      <c r="E213" s="0" t="n">
        <v>0</v>
      </c>
      <c r="F213" s="0" t="n">
        <v>0</v>
      </c>
      <c r="G213" s="0" t="n">
        <v>0</v>
      </c>
      <c r="H213" s="0" t="n">
        <v>0.978342259999998</v>
      </c>
      <c r="I213" s="0" t="n">
        <v>0.9875</v>
      </c>
      <c r="J213" s="0" t="n">
        <v>0.985</v>
      </c>
      <c r="K213" s="0" t="n">
        <v>0</v>
      </c>
      <c r="L213" s="0" t="n">
        <v>0.9875</v>
      </c>
      <c r="M213" s="0" t="n">
        <v>0.9875</v>
      </c>
      <c r="N213" s="0" t="n">
        <v>0.98</v>
      </c>
      <c r="O213" s="0" t="n">
        <v>0.9875</v>
      </c>
      <c r="P213" s="0" t="n">
        <v>0.98</v>
      </c>
      <c r="Q213" s="0" t="n">
        <v>0.9875</v>
      </c>
      <c r="R213" s="0" t="n">
        <v>0.9875</v>
      </c>
      <c r="S213" s="0" t="n">
        <v>0.9875</v>
      </c>
      <c r="T213" s="0" t="n">
        <v>0.98</v>
      </c>
      <c r="U213" s="0" t="n">
        <v>0.98</v>
      </c>
      <c r="V213" s="0" t="n">
        <v>0.98</v>
      </c>
      <c r="W213" s="0" t="n">
        <v>0.98</v>
      </c>
      <c r="X213" s="0" t="n">
        <v>0.9875</v>
      </c>
      <c r="Y213" s="0" t="n">
        <v>0.9875</v>
      </c>
      <c r="Z213" s="0" t="n">
        <v>0.9875</v>
      </c>
      <c r="AA213" s="0" t="n">
        <v>0.9875</v>
      </c>
      <c r="AB213" s="0" t="n">
        <v>0.98</v>
      </c>
      <c r="AC213" s="0" t="n">
        <v>0.98</v>
      </c>
      <c r="AD213" s="0" t="n">
        <v>0.9875</v>
      </c>
      <c r="AE213" s="0" t="n">
        <v>0.9875</v>
      </c>
      <c r="AF213" s="0" t="n">
        <v>0.98</v>
      </c>
      <c r="AG213" s="0" t="n">
        <v>0.99</v>
      </c>
      <c r="AH213" s="0" t="n">
        <v>0.983134049999997</v>
      </c>
      <c r="AI213" s="0" t="n">
        <v>0.983134049999997</v>
      </c>
      <c r="AJ213" s="0" t="n">
        <v>0.98</v>
      </c>
      <c r="AK213" s="0" t="n">
        <v>1</v>
      </c>
      <c r="AL213" s="0" t="n">
        <v>0</v>
      </c>
      <c r="AM213" s="0" t="n">
        <v>0</v>
      </c>
      <c r="BB213" s="0" t="n">
        <v>0.64</v>
      </c>
      <c r="BC213" s="0" t="n">
        <f aca="false">BC212</f>
        <v>1</v>
      </c>
      <c r="BE213" s="0" t="n">
        <v>1.12314260000002</v>
      </c>
      <c r="BF213" s="0" t="n">
        <v>1.1306</v>
      </c>
      <c r="BG213" s="0" t="n">
        <v>1.0827</v>
      </c>
      <c r="BH213" s="0" t="n">
        <v>1.0256</v>
      </c>
      <c r="BI213" s="0" t="n">
        <v>1</v>
      </c>
      <c r="BJ213" s="0" t="n">
        <v>2.59260000000001</v>
      </c>
      <c r="BK213" s="0" t="n">
        <v>2.32938633333333</v>
      </c>
      <c r="BL213" s="0" t="n">
        <v>1.16414999999999</v>
      </c>
      <c r="BM213" s="0" t="n">
        <v>1.2885</v>
      </c>
      <c r="BN213" s="0" t="n">
        <v>2.001</v>
      </c>
      <c r="BO213" s="0" t="n">
        <v>1.56850499999999</v>
      </c>
      <c r="BP213" s="0" t="n">
        <v>1.56850499999999</v>
      </c>
      <c r="BQ213" s="0" t="n">
        <v>1.29460499999999</v>
      </c>
      <c r="BR213" s="0" t="n">
        <v>1.10478</v>
      </c>
      <c r="BS213" s="0" t="n">
        <v>1.46900499999999</v>
      </c>
      <c r="BT213" s="309"/>
      <c r="BU213" s="0" t="n">
        <v>1.104645</v>
      </c>
      <c r="BV213" s="309"/>
      <c r="BW213" s="309"/>
      <c r="BX213" s="309"/>
      <c r="BY213" s="309"/>
      <c r="BZ213" s="309"/>
      <c r="CA213" s="309"/>
      <c r="CB213" s="309"/>
      <c r="CC213" s="0" t="n">
        <v>0.965</v>
      </c>
      <c r="CI213" s="0" t="n">
        <v>0.42</v>
      </c>
      <c r="CJ213" s="0" t="n">
        <v>0.935</v>
      </c>
      <c r="CK213" s="0" t="n">
        <v>0.825</v>
      </c>
      <c r="CM213" s="0" t="n">
        <v>0.9175</v>
      </c>
      <c r="CN213" s="0" t="n">
        <v>0.95</v>
      </c>
      <c r="CO213" s="0" t="n">
        <v>0.88</v>
      </c>
      <c r="CP213" s="0" t="n">
        <v>0.9</v>
      </c>
      <c r="CQ213" s="0" t="n">
        <v>0.935</v>
      </c>
      <c r="CR213" s="0" t="n">
        <v>0.89</v>
      </c>
      <c r="DA213" s="309" t="n">
        <v>0.000285</v>
      </c>
      <c r="DB213" s="309" t="n">
        <v>0.0002</v>
      </c>
      <c r="DC213" s="309" t="n">
        <v>0</v>
      </c>
      <c r="DD213" s="309" t="n">
        <v>0.0001</v>
      </c>
      <c r="DE213" s="309" t="n">
        <v>0</v>
      </c>
      <c r="DF213" s="309" t="n">
        <v>0.0036</v>
      </c>
      <c r="DG213" s="309" t="n">
        <v>0.00047</v>
      </c>
      <c r="DH213" s="309" t="n">
        <v>0.0007</v>
      </c>
      <c r="DI213" s="309" t="n">
        <v>0</v>
      </c>
      <c r="DJ213" s="309" t="n">
        <v>0</v>
      </c>
      <c r="DK213" s="309" t="n">
        <v>0.0005</v>
      </c>
      <c r="DL213" s="309" t="n">
        <v>0.0005</v>
      </c>
      <c r="DM213" s="309" t="n">
        <v>0.0003</v>
      </c>
      <c r="DN213" s="309" t="n">
        <v>0.000275</v>
      </c>
      <c r="DO213" s="309" t="n">
        <v>0.000400000000000006</v>
      </c>
      <c r="DQ213" s="309" t="n">
        <v>6.5E-005</v>
      </c>
    </row>
    <row r="214" customFormat="false" ht="12.75" hidden="false" customHeight="false" outlineLevel="0" collapsed="false">
      <c r="A214" s="306" t="n">
        <v>42887</v>
      </c>
      <c r="B214" s="0" t="n">
        <v>0.988</v>
      </c>
      <c r="C214" s="0" t="n">
        <v>0</v>
      </c>
      <c r="D214" s="0" t="n">
        <v>0</v>
      </c>
      <c r="E214" s="0" t="n">
        <v>0</v>
      </c>
      <c r="F214" s="0" t="n">
        <v>0</v>
      </c>
      <c r="G214" s="0" t="n">
        <v>0</v>
      </c>
      <c r="H214" s="0" t="n">
        <v>0.9875</v>
      </c>
      <c r="I214" s="0" t="n">
        <v>0.9875</v>
      </c>
      <c r="J214" s="0" t="n">
        <v>0.9470475</v>
      </c>
      <c r="K214" s="0" t="n">
        <v>0</v>
      </c>
      <c r="L214" s="0" t="n">
        <v>0.9875</v>
      </c>
      <c r="M214" s="0" t="n">
        <v>0.9875</v>
      </c>
      <c r="N214" s="0" t="n">
        <v>0.98</v>
      </c>
      <c r="O214" s="0" t="n">
        <v>0.9875</v>
      </c>
      <c r="P214" s="0" t="n">
        <v>0.98</v>
      </c>
      <c r="Q214" s="0" t="n">
        <v>0.9875</v>
      </c>
      <c r="R214" s="0" t="n">
        <v>0.9875</v>
      </c>
      <c r="S214" s="0" t="n">
        <v>0.9875</v>
      </c>
      <c r="T214" s="0" t="n">
        <v>0.98</v>
      </c>
      <c r="U214" s="0" t="n">
        <v>0.98</v>
      </c>
      <c r="V214" s="0" t="n">
        <v>0.98</v>
      </c>
      <c r="W214" s="0" t="n">
        <v>0.98</v>
      </c>
      <c r="X214" s="0" t="n">
        <v>0.9875</v>
      </c>
      <c r="Y214" s="0" t="n">
        <v>0.9875</v>
      </c>
      <c r="Z214" s="0" t="n">
        <v>0.9875</v>
      </c>
      <c r="AA214" s="0" t="n">
        <v>0.9875</v>
      </c>
      <c r="AB214" s="0" t="n">
        <v>0.98</v>
      </c>
      <c r="AC214" s="0" t="n">
        <v>0.98</v>
      </c>
      <c r="AD214" s="0" t="n">
        <v>0.9875</v>
      </c>
      <c r="AE214" s="0" t="n">
        <v>0.9875</v>
      </c>
      <c r="AF214" s="0" t="n">
        <v>0.98</v>
      </c>
      <c r="AG214" s="0" t="n">
        <v>0.99</v>
      </c>
      <c r="AH214" s="0" t="n">
        <v>0.983191899999997</v>
      </c>
      <c r="AI214" s="0" t="n">
        <v>0.983191899999997</v>
      </c>
      <c r="AJ214" s="0" t="n">
        <v>0.98</v>
      </c>
      <c r="AK214" s="0" t="n">
        <v>1</v>
      </c>
      <c r="AL214" s="0" t="n">
        <v>0</v>
      </c>
      <c r="AM214" s="0" t="n">
        <v>0</v>
      </c>
      <c r="BB214" s="0" t="n">
        <v>0.64</v>
      </c>
      <c r="BC214" s="0" t="n">
        <f aca="false">BC213</f>
        <v>1</v>
      </c>
      <c r="BE214" s="0" t="n">
        <v>1.12342760000002</v>
      </c>
      <c r="BF214" s="0" t="n">
        <v>1.1308</v>
      </c>
      <c r="BG214" s="0" t="n">
        <v>1.0827</v>
      </c>
      <c r="BH214" s="0" t="n">
        <v>1.0257</v>
      </c>
      <c r="BI214" s="0" t="n">
        <v>1</v>
      </c>
      <c r="BJ214" s="0" t="n">
        <v>2.59620000000001</v>
      </c>
      <c r="BK214" s="0" t="n">
        <v>2.32985633333333</v>
      </c>
      <c r="BL214" s="0" t="n">
        <v>1.16484999999999</v>
      </c>
      <c r="BM214" s="0" t="n">
        <v>1.2885</v>
      </c>
      <c r="BN214" s="0" t="n">
        <v>2.001</v>
      </c>
      <c r="BO214" s="0" t="n">
        <v>1.56900499999999</v>
      </c>
      <c r="BP214" s="0" t="n">
        <v>1.56900499999999</v>
      </c>
      <c r="BQ214" s="0" t="n">
        <v>1.29490499999999</v>
      </c>
      <c r="BR214" s="0" t="n">
        <v>1.105055</v>
      </c>
      <c r="BS214" s="0" t="n">
        <v>1.46940499999999</v>
      </c>
      <c r="BT214" s="309"/>
      <c r="BU214" s="0" t="n">
        <v>1.10471</v>
      </c>
      <c r="BV214" s="309"/>
      <c r="BW214" s="309"/>
      <c r="BX214" s="309"/>
      <c r="BY214" s="309"/>
      <c r="BZ214" s="309"/>
      <c r="CA214" s="309"/>
      <c r="CB214" s="309"/>
      <c r="CC214" s="0" t="n">
        <v>0.965</v>
      </c>
      <c r="CI214" s="0" t="n">
        <v>0.47</v>
      </c>
      <c r="CJ214" s="0" t="n">
        <v>0.935</v>
      </c>
      <c r="CK214" s="0" t="n">
        <v>0.735</v>
      </c>
      <c r="CM214" s="0" t="n">
        <v>0.8825</v>
      </c>
      <c r="CN214" s="0" t="n">
        <v>0.915</v>
      </c>
      <c r="CO214" s="0" t="n">
        <v>0.88</v>
      </c>
      <c r="CP214" s="0" t="n">
        <v>0.9025</v>
      </c>
      <c r="CQ214" s="0" t="n">
        <v>0.915</v>
      </c>
      <c r="CR214" s="0" t="n">
        <v>0.89</v>
      </c>
      <c r="DA214" s="309" t="n">
        <v>0.000285</v>
      </c>
      <c r="DB214" s="309" t="n">
        <v>0.0002</v>
      </c>
      <c r="DC214" s="309" t="n">
        <v>0</v>
      </c>
      <c r="DD214" s="309" t="n">
        <v>0.0001</v>
      </c>
      <c r="DE214" s="309" t="n">
        <v>0</v>
      </c>
      <c r="DF214" s="309" t="n">
        <v>0.0036</v>
      </c>
      <c r="DG214" s="309" t="n">
        <v>0.00047</v>
      </c>
      <c r="DH214" s="309" t="n">
        <v>0.0007</v>
      </c>
      <c r="DI214" s="309" t="n">
        <v>0</v>
      </c>
      <c r="DJ214" s="309" t="n">
        <v>0</v>
      </c>
      <c r="DK214" s="309" t="n">
        <v>0.0005</v>
      </c>
      <c r="DL214" s="309" t="n">
        <v>0.0005</v>
      </c>
      <c r="DM214" s="309" t="n">
        <v>0.0003</v>
      </c>
      <c r="DN214" s="309" t="n">
        <v>0.000275</v>
      </c>
      <c r="DO214" s="309" t="n">
        <v>0.000400000000000006</v>
      </c>
      <c r="DQ214" s="309" t="n">
        <v>6.5E-005</v>
      </c>
    </row>
    <row r="215" customFormat="false" ht="12.75" hidden="false" customHeight="false" outlineLevel="0" collapsed="false">
      <c r="A215" s="306" t="n">
        <v>42917</v>
      </c>
      <c r="B215" s="0" t="n">
        <v>0.988</v>
      </c>
      <c r="C215" s="0" t="n">
        <v>0</v>
      </c>
      <c r="D215" s="0" t="n">
        <v>0</v>
      </c>
      <c r="E215" s="0" t="n">
        <v>0</v>
      </c>
      <c r="F215" s="0" t="n">
        <v>0</v>
      </c>
      <c r="G215" s="0" t="n">
        <v>0</v>
      </c>
      <c r="H215" s="0" t="n">
        <v>0.9875</v>
      </c>
      <c r="I215" s="0" t="n">
        <v>0.9875</v>
      </c>
      <c r="J215" s="0" t="n">
        <v>0.9728175</v>
      </c>
      <c r="K215" s="0" t="n">
        <v>0</v>
      </c>
      <c r="L215" s="0" t="n">
        <v>0.9875</v>
      </c>
      <c r="M215" s="0" t="n">
        <v>0.9875</v>
      </c>
      <c r="N215" s="0" t="n">
        <v>0.98</v>
      </c>
      <c r="O215" s="0" t="n">
        <v>0.9875</v>
      </c>
      <c r="P215" s="0" t="n">
        <v>0.98</v>
      </c>
      <c r="Q215" s="0" t="n">
        <v>0.9875</v>
      </c>
      <c r="R215" s="0" t="n">
        <v>0.9875</v>
      </c>
      <c r="S215" s="0" t="n">
        <v>0.9875</v>
      </c>
      <c r="T215" s="0" t="n">
        <v>0.98</v>
      </c>
      <c r="U215" s="0" t="n">
        <v>0.98</v>
      </c>
      <c r="V215" s="0" t="n">
        <v>0.98</v>
      </c>
      <c r="W215" s="0" t="n">
        <v>0.98</v>
      </c>
      <c r="X215" s="0" t="n">
        <v>0.9875</v>
      </c>
      <c r="Y215" s="0" t="n">
        <v>0.9875</v>
      </c>
      <c r="Z215" s="0" t="n">
        <v>0.9875</v>
      </c>
      <c r="AA215" s="0" t="n">
        <v>0.9875</v>
      </c>
      <c r="AB215" s="0" t="n">
        <v>0.98</v>
      </c>
      <c r="AC215" s="0" t="n">
        <v>0.98</v>
      </c>
      <c r="AD215" s="0" t="n">
        <v>0.9875</v>
      </c>
      <c r="AE215" s="0" t="n">
        <v>0.9875</v>
      </c>
      <c r="AF215" s="0" t="n">
        <v>0.98</v>
      </c>
      <c r="AG215" s="0" t="n">
        <v>0.99</v>
      </c>
      <c r="AH215" s="0" t="n">
        <v>0.983249749999997</v>
      </c>
      <c r="AI215" s="0" t="n">
        <v>0.983249749999997</v>
      </c>
      <c r="AJ215" s="0" t="n">
        <v>0.98</v>
      </c>
      <c r="AK215" s="0" t="n">
        <v>1</v>
      </c>
      <c r="AL215" s="0" t="n">
        <v>0</v>
      </c>
      <c r="AM215" s="0" t="n">
        <v>0</v>
      </c>
      <c r="BB215" s="0" t="n">
        <v>0.64</v>
      </c>
      <c r="BC215" s="0" t="n">
        <f aca="false">BC214</f>
        <v>1</v>
      </c>
      <c r="BE215" s="0" t="n">
        <v>1.12371260000002</v>
      </c>
      <c r="BF215" s="0" t="n">
        <v>1.131</v>
      </c>
      <c r="BG215" s="0" t="n">
        <v>1.0827</v>
      </c>
      <c r="BH215" s="0" t="n">
        <v>1.0258</v>
      </c>
      <c r="BI215" s="0" t="n">
        <v>1</v>
      </c>
      <c r="BJ215" s="0" t="n">
        <v>2.59980000000001</v>
      </c>
      <c r="BK215" s="0" t="n">
        <v>2.33032633333333</v>
      </c>
      <c r="BL215" s="0" t="n">
        <v>1.16554999999999</v>
      </c>
      <c r="BM215" s="0" t="n">
        <v>1.2885</v>
      </c>
      <c r="BN215" s="0" t="n">
        <v>2.001</v>
      </c>
      <c r="BO215" s="0" t="n">
        <v>1.56950499999999</v>
      </c>
      <c r="BP215" s="0" t="n">
        <v>1.56950499999999</v>
      </c>
      <c r="BQ215" s="0" t="n">
        <v>1.29520499999999</v>
      </c>
      <c r="BR215" s="0" t="n">
        <v>1.10533</v>
      </c>
      <c r="BS215" s="0" t="n">
        <v>1.46980499999999</v>
      </c>
      <c r="BT215" s="309"/>
      <c r="BU215" s="0" t="n">
        <v>1.104775</v>
      </c>
      <c r="BV215" s="309"/>
      <c r="BW215" s="309"/>
      <c r="BX215" s="309"/>
      <c r="BY215" s="309"/>
      <c r="BZ215" s="309"/>
      <c r="CA215" s="309"/>
      <c r="CB215" s="309"/>
      <c r="CC215" s="0" t="n">
        <v>0.975</v>
      </c>
      <c r="CI215" s="0" t="n">
        <v>0.47</v>
      </c>
      <c r="CJ215" s="0" t="n">
        <v>0.935</v>
      </c>
      <c r="CK215" s="0" t="n">
        <v>0.755</v>
      </c>
      <c r="CM215" s="0" t="n">
        <v>0.8775</v>
      </c>
      <c r="CN215" s="0" t="n">
        <v>0.91</v>
      </c>
      <c r="CO215" s="0" t="n">
        <v>0.89</v>
      </c>
      <c r="CP215" s="0" t="n">
        <v>0.9075</v>
      </c>
      <c r="CQ215" s="0" t="n">
        <v>0.915</v>
      </c>
      <c r="CR215" s="0" t="n">
        <v>0.89</v>
      </c>
      <c r="DA215" s="309" t="n">
        <v>0.000285</v>
      </c>
      <c r="DB215" s="309" t="n">
        <v>0.0002</v>
      </c>
      <c r="DC215" s="309" t="n">
        <v>0</v>
      </c>
      <c r="DD215" s="309" t="n">
        <v>0.0001</v>
      </c>
      <c r="DE215" s="309" t="n">
        <v>0</v>
      </c>
      <c r="DF215" s="309" t="n">
        <v>0.0036</v>
      </c>
      <c r="DG215" s="309" t="n">
        <v>0.00047</v>
      </c>
      <c r="DH215" s="309" t="n">
        <v>0.0007</v>
      </c>
      <c r="DI215" s="309" t="n">
        <v>0</v>
      </c>
      <c r="DJ215" s="309" t="n">
        <v>0</v>
      </c>
      <c r="DK215" s="309" t="n">
        <v>0.0005</v>
      </c>
      <c r="DL215" s="309" t="n">
        <v>0.0005</v>
      </c>
      <c r="DM215" s="309" t="n">
        <v>0.0003</v>
      </c>
      <c r="DN215" s="309" t="n">
        <v>0.000275</v>
      </c>
      <c r="DO215" s="309" t="n">
        <v>0.000400000000000006</v>
      </c>
      <c r="DQ215" s="309" t="n">
        <v>6.5E-005</v>
      </c>
    </row>
    <row r="216" customFormat="false" ht="12.75" hidden="false" customHeight="false" outlineLevel="0" collapsed="false">
      <c r="A216" s="306" t="n">
        <v>42948</v>
      </c>
      <c r="B216" s="0" t="n">
        <v>0.988</v>
      </c>
      <c r="C216" s="0" t="n">
        <v>0</v>
      </c>
      <c r="D216" s="0" t="n">
        <v>0</v>
      </c>
      <c r="E216" s="0" t="n">
        <v>0</v>
      </c>
      <c r="F216" s="0" t="n">
        <v>0</v>
      </c>
      <c r="G216" s="0" t="n">
        <v>0</v>
      </c>
      <c r="H216" s="0" t="n">
        <v>0.9875</v>
      </c>
      <c r="I216" s="0" t="n">
        <v>0.9875</v>
      </c>
      <c r="J216" s="0" t="n">
        <v>0.985</v>
      </c>
      <c r="K216" s="0" t="n">
        <v>0</v>
      </c>
      <c r="L216" s="0" t="n">
        <v>0.9875</v>
      </c>
      <c r="M216" s="0" t="n">
        <v>0.9875</v>
      </c>
      <c r="N216" s="0" t="n">
        <v>0.98</v>
      </c>
      <c r="O216" s="0" t="n">
        <v>0.9875</v>
      </c>
      <c r="P216" s="0" t="n">
        <v>0.98</v>
      </c>
      <c r="Q216" s="0" t="n">
        <v>0.9875</v>
      </c>
      <c r="R216" s="0" t="n">
        <v>0.9875</v>
      </c>
      <c r="S216" s="0" t="n">
        <v>0.9875</v>
      </c>
      <c r="T216" s="0" t="n">
        <v>0.98</v>
      </c>
      <c r="U216" s="0" t="n">
        <v>0.98</v>
      </c>
      <c r="V216" s="0" t="n">
        <v>0.98</v>
      </c>
      <c r="W216" s="0" t="n">
        <v>0.98</v>
      </c>
      <c r="X216" s="0" t="n">
        <v>0.9875</v>
      </c>
      <c r="Y216" s="0" t="n">
        <v>0.9875</v>
      </c>
      <c r="Z216" s="0" t="n">
        <v>0.9875</v>
      </c>
      <c r="AA216" s="0" t="n">
        <v>0.9875</v>
      </c>
      <c r="AB216" s="0" t="n">
        <v>0.98</v>
      </c>
      <c r="AC216" s="0" t="n">
        <v>0.98</v>
      </c>
      <c r="AD216" s="0" t="n">
        <v>0.9875</v>
      </c>
      <c r="AE216" s="0" t="n">
        <v>0.9875</v>
      </c>
      <c r="AF216" s="0" t="n">
        <v>0.98</v>
      </c>
      <c r="AG216" s="0" t="n">
        <v>0.99</v>
      </c>
      <c r="AH216" s="0" t="n">
        <v>0.983307599999997</v>
      </c>
      <c r="AI216" s="0" t="n">
        <v>0.983307599999997</v>
      </c>
      <c r="AJ216" s="0" t="n">
        <v>0.98</v>
      </c>
      <c r="AK216" s="0" t="n">
        <v>1</v>
      </c>
      <c r="AL216" s="0" t="n">
        <v>0</v>
      </c>
      <c r="AM216" s="0" t="n">
        <v>0</v>
      </c>
      <c r="BB216" s="0" t="n">
        <v>0.64</v>
      </c>
      <c r="BC216" s="0" t="n">
        <f aca="false">BC215</f>
        <v>1</v>
      </c>
      <c r="BE216" s="0" t="n">
        <v>1.12399760000002</v>
      </c>
      <c r="BF216" s="0" t="n">
        <v>1.1312</v>
      </c>
      <c r="BG216" s="0" t="n">
        <v>1.0827</v>
      </c>
      <c r="BH216" s="0" t="n">
        <v>1.0259</v>
      </c>
      <c r="BI216" s="0" t="n">
        <v>1</v>
      </c>
      <c r="BJ216" s="0" t="n">
        <v>2.60340000000001</v>
      </c>
      <c r="BK216" s="0" t="n">
        <v>2.33079633333333</v>
      </c>
      <c r="BL216" s="0" t="n">
        <v>1.16624999999999</v>
      </c>
      <c r="BM216" s="0" t="n">
        <v>1.2885</v>
      </c>
      <c r="BN216" s="0" t="n">
        <v>2.001</v>
      </c>
      <c r="BO216" s="0" t="n">
        <v>1.57000499999999</v>
      </c>
      <c r="BP216" s="0" t="n">
        <v>1.57000499999999</v>
      </c>
      <c r="BQ216" s="0" t="n">
        <v>1.29550499999999</v>
      </c>
      <c r="BR216" s="0" t="n">
        <v>1.105605</v>
      </c>
      <c r="BS216" s="0" t="n">
        <v>1.47020499999999</v>
      </c>
      <c r="BT216" s="309"/>
      <c r="BU216" s="0" t="n">
        <v>1.10484</v>
      </c>
      <c r="BV216" s="309"/>
      <c r="BW216" s="309"/>
      <c r="BX216" s="309"/>
      <c r="BY216" s="309"/>
      <c r="BZ216" s="309"/>
      <c r="CA216" s="309"/>
      <c r="CB216" s="309"/>
      <c r="CC216" s="0" t="n">
        <v>0.975</v>
      </c>
      <c r="CI216" s="0" t="n">
        <v>0.52</v>
      </c>
      <c r="CJ216" s="0" t="n">
        <v>0.925</v>
      </c>
      <c r="CK216" s="0" t="n">
        <v>0.845</v>
      </c>
      <c r="CM216" s="0" t="n">
        <v>0.89</v>
      </c>
      <c r="CN216" s="0" t="n">
        <v>0.9225</v>
      </c>
      <c r="CO216" s="0" t="n">
        <v>0.915</v>
      </c>
      <c r="CP216" s="0" t="n">
        <v>0.9275</v>
      </c>
      <c r="CQ216" s="0" t="n">
        <v>0.915</v>
      </c>
      <c r="CR216" s="0" t="n">
        <v>0.89</v>
      </c>
      <c r="DA216" s="309" t="n">
        <v>0.000285</v>
      </c>
      <c r="DB216" s="309" t="n">
        <v>0.0002</v>
      </c>
      <c r="DC216" s="309" t="n">
        <v>0</v>
      </c>
      <c r="DD216" s="309" t="n">
        <v>0.0001</v>
      </c>
      <c r="DE216" s="309" t="n">
        <v>0</v>
      </c>
      <c r="DF216" s="309" t="n">
        <v>0.0036</v>
      </c>
      <c r="DG216" s="309" t="n">
        <v>0.00047</v>
      </c>
      <c r="DH216" s="309" t="n">
        <v>0.0007</v>
      </c>
      <c r="DI216" s="309" t="n">
        <v>0</v>
      </c>
      <c r="DJ216" s="309" t="n">
        <v>0</v>
      </c>
      <c r="DK216" s="309" t="n">
        <v>0.0005</v>
      </c>
      <c r="DL216" s="309" t="n">
        <v>0.0005</v>
      </c>
      <c r="DM216" s="309" t="n">
        <v>0.0003</v>
      </c>
      <c r="DN216" s="309" t="n">
        <v>0.000275</v>
      </c>
      <c r="DO216" s="309" t="n">
        <v>0.000400000000000006</v>
      </c>
      <c r="DQ216" s="309" t="n">
        <v>6.5E-005</v>
      </c>
    </row>
    <row r="217" customFormat="false" ht="12.75" hidden="false" customHeight="false" outlineLevel="0" collapsed="false">
      <c r="A217" s="306" t="n">
        <v>42979</v>
      </c>
      <c r="B217" s="0" t="n">
        <v>0.988</v>
      </c>
      <c r="C217" s="0" t="n">
        <v>0</v>
      </c>
      <c r="D217" s="0" t="n">
        <v>0</v>
      </c>
      <c r="E217" s="0" t="n">
        <v>0</v>
      </c>
      <c r="F217" s="0" t="n">
        <v>0</v>
      </c>
      <c r="G217" s="0" t="n">
        <v>0</v>
      </c>
      <c r="H217" s="0" t="n">
        <v>0.9875</v>
      </c>
      <c r="I217" s="0" t="n">
        <v>0.9875</v>
      </c>
      <c r="J217" s="0" t="n">
        <v>0.9083925</v>
      </c>
      <c r="K217" s="0" t="n">
        <v>0</v>
      </c>
      <c r="L217" s="0" t="n">
        <v>0.9875</v>
      </c>
      <c r="M217" s="0" t="n">
        <v>0.9875</v>
      </c>
      <c r="N217" s="0" t="n">
        <v>0.98</v>
      </c>
      <c r="O217" s="0" t="n">
        <v>0.9875</v>
      </c>
      <c r="P217" s="0" t="n">
        <v>0.98</v>
      </c>
      <c r="Q217" s="0" t="n">
        <v>0.9875</v>
      </c>
      <c r="R217" s="0" t="n">
        <v>0.9875</v>
      </c>
      <c r="S217" s="0" t="n">
        <v>0.9875</v>
      </c>
      <c r="T217" s="0" t="n">
        <v>0.98</v>
      </c>
      <c r="U217" s="0" t="n">
        <v>0.98</v>
      </c>
      <c r="V217" s="0" t="n">
        <v>0.98</v>
      </c>
      <c r="W217" s="0" t="n">
        <v>0.98</v>
      </c>
      <c r="X217" s="0" t="n">
        <v>0.9875</v>
      </c>
      <c r="Y217" s="0" t="n">
        <v>0.9875</v>
      </c>
      <c r="Z217" s="0" t="n">
        <v>0.9875</v>
      </c>
      <c r="AA217" s="0" t="n">
        <v>0.9875</v>
      </c>
      <c r="AB217" s="0" t="n">
        <v>0.98</v>
      </c>
      <c r="AC217" s="0" t="n">
        <v>0.98</v>
      </c>
      <c r="AD217" s="0" t="n">
        <v>0.9875</v>
      </c>
      <c r="AE217" s="0" t="n">
        <v>0.9875</v>
      </c>
      <c r="AF217" s="0" t="n">
        <v>0.98</v>
      </c>
      <c r="AG217" s="0" t="n">
        <v>0.99</v>
      </c>
      <c r="AH217" s="0" t="n">
        <v>0.983365449999997</v>
      </c>
      <c r="AI217" s="0" t="n">
        <v>0.983365449999997</v>
      </c>
      <c r="AJ217" s="0" t="n">
        <v>0.98</v>
      </c>
      <c r="AK217" s="0" t="n">
        <v>1</v>
      </c>
      <c r="AL217" s="0" t="n">
        <v>0</v>
      </c>
      <c r="AM217" s="0" t="n">
        <v>0</v>
      </c>
      <c r="BB217" s="0" t="n">
        <v>0.64</v>
      </c>
      <c r="BC217" s="0" t="n">
        <f aca="false">BC216</f>
        <v>1</v>
      </c>
      <c r="BE217" s="0" t="n">
        <v>1.12428260000002</v>
      </c>
      <c r="BF217" s="0" t="n">
        <v>1.1314</v>
      </c>
      <c r="BG217" s="0" t="n">
        <v>1.0827</v>
      </c>
      <c r="BH217" s="0" t="n">
        <v>1.026</v>
      </c>
      <c r="BI217" s="0" t="n">
        <v>1</v>
      </c>
      <c r="BJ217" s="0" t="n">
        <v>2.60700000000001</v>
      </c>
      <c r="BK217" s="0" t="n">
        <v>2.33126633333333</v>
      </c>
      <c r="BL217" s="0" t="n">
        <v>1.16694999999999</v>
      </c>
      <c r="BM217" s="0" t="n">
        <v>1.2885</v>
      </c>
      <c r="BN217" s="0" t="n">
        <v>2.001</v>
      </c>
      <c r="BO217" s="0" t="n">
        <v>1.57050499999999</v>
      </c>
      <c r="BP217" s="0" t="n">
        <v>1.57050499999999</v>
      </c>
      <c r="BQ217" s="0" t="n">
        <v>1.29580499999999</v>
      </c>
      <c r="BR217" s="0" t="n">
        <v>1.10588</v>
      </c>
      <c r="BS217" s="0" t="n">
        <v>1.47060499999999</v>
      </c>
      <c r="BT217" s="309"/>
      <c r="BU217" s="0" t="n">
        <v>1.104905</v>
      </c>
      <c r="BV217" s="309"/>
      <c r="BW217" s="309"/>
      <c r="BX217" s="309"/>
      <c r="BY217" s="309"/>
      <c r="BZ217" s="309"/>
      <c r="CA217" s="309"/>
      <c r="CB217" s="309"/>
      <c r="CC217" s="0" t="n">
        <v>0.975</v>
      </c>
      <c r="CI217" s="0" t="n">
        <v>0.55</v>
      </c>
      <c r="CJ217" s="0" t="n">
        <v>0.925</v>
      </c>
      <c r="CK217" s="0" t="n">
        <v>0.705</v>
      </c>
      <c r="CM217" s="0" t="n">
        <v>0.945</v>
      </c>
      <c r="CN217" s="0" t="n">
        <v>0.9775</v>
      </c>
      <c r="CO217" s="0" t="n">
        <v>0.945</v>
      </c>
      <c r="CP217" s="0" t="n">
        <v>0.92</v>
      </c>
      <c r="CQ217" s="0" t="n">
        <v>0.915</v>
      </c>
      <c r="CR217" s="0" t="n">
        <v>0.89</v>
      </c>
      <c r="DA217" s="309" t="n">
        <v>0.000285</v>
      </c>
      <c r="DB217" s="309" t="n">
        <v>0.0002</v>
      </c>
      <c r="DC217" s="309" t="n">
        <v>0</v>
      </c>
      <c r="DD217" s="309" t="n">
        <v>0.0001</v>
      </c>
      <c r="DE217" s="309" t="n">
        <v>0</v>
      </c>
      <c r="DF217" s="309" t="n">
        <v>0.0036</v>
      </c>
      <c r="DG217" s="309" t="n">
        <v>0.00047</v>
      </c>
      <c r="DH217" s="309" t="n">
        <v>0.0007</v>
      </c>
      <c r="DI217" s="309" t="n">
        <v>0</v>
      </c>
      <c r="DJ217" s="309" t="n">
        <v>0</v>
      </c>
      <c r="DK217" s="309" t="n">
        <v>0.0005</v>
      </c>
      <c r="DL217" s="309" t="n">
        <v>0.0005</v>
      </c>
      <c r="DM217" s="309" t="n">
        <v>0.0003</v>
      </c>
      <c r="DN217" s="309" t="n">
        <v>0.000275</v>
      </c>
      <c r="DO217" s="309" t="n">
        <v>0.000400000000000006</v>
      </c>
      <c r="DQ217" s="309" t="n">
        <v>6.5E-005</v>
      </c>
    </row>
    <row r="218" customFormat="false" ht="12.75" hidden="false" customHeight="false" outlineLevel="0" collapsed="false">
      <c r="A218" s="306" t="n">
        <v>43009</v>
      </c>
      <c r="B218" s="0" t="n">
        <v>0.988</v>
      </c>
      <c r="C218" s="0" t="n">
        <v>0</v>
      </c>
      <c r="D218" s="0" t="n">
        <v>0</v>
      </c>
      <c r="E218" s="0" t="n">
        <v>0</v>
      </c>
      <c r="F218" s="0" t="n">
        <v>0</v>
      </c>
      <c r="G218" s="0" t="n">
        <v>0</v>
      </c>
      <c r="H218" s="0" t="n">
        <v>0.9875</v>
      </c>
      <c r="I218" s="0" t="n">
        <v>0.9875</v>
      </c>
      <c r="J218" s="0" t="n">
        <v>0.8955075</v>
      </c>
      <c r="K218" s="0" t="n">
        <v>0</v>
      </c>
      <c r="L218" s="0" t="n">
        <v>0.9875</v>
      </c>
      <c r="M218" s="0" t="n">
        <v>0.9875</v>
      </c>
      <c r="N218" s="0" t="n">
        <v>0.98</v>
      </c>
      <c r="O218" s="0" t="n">
        <v>0.9875</v>
      </c>
      <c r="P218" s="0" t="n">
        <v>0.98</v>
      </c>
      <c r="Q218" s="0" t="n">
        <v>0.9875</v>
      </c>
      <c r="R218" s="0" t="n">
        <v>0.9875</v>
      </c>
      <c r="S218" s="0" t="n">
        <v>0.9875</v>
      </c>
      <c r="T218" s="0" t="n">
        <v>0.98</v>
      </c>
      <c r="U218" s="0" t="n">
        <v>0.98</v>
      </c>
      <c r="V218" s="0" t="n">
        <v>0.98</v>
      </c>
      <c r="W218" s="0" t="n">
        <v>0.98</v>
      </c>
      <c r="X218" s="0" t="n">
        <v>0.9875</v>
      </c>
      <c r="Y218" s="0" t="n">
        <v>0.9875</v>
      </c>
      <c r="Z218" s="0" t="n">
        <v>0.9875</v>
      </c>
      <c r="AA218" s="0" t="n">
        <v>0.9875</v>
      </c>
      <c r="AB218" s="0" t="n">
        <v>0.98</v>
      </c>
      <c r="AC218" s="0" t="n">
        <v>0.98</v>
      </c>
      <c r="AD218" s="0" t="n">
        <v>0.9875</v>
      </c>
      <c r="AE218" s="0" t="n">
        <v>0.9875</v>
      </c>
      <c r="AF218" s="0" t="n">
        <v>0.98</v>
      </c>
      <c r="AG218" s="0" t="n">
        <v>0.99</v>
      </c>
      <c r="AH218" s="0" t="n">
        <v>0.983423299999997</v>
      </c>
      <c r="AI218" s="0" t="n">
        <v>0.983423299999997</v>
      </c>
      <c r="AJ218" s="0" t="n">
        <v>0.98</v>
      </c>
      <c r="AK218" s="0" t="n">
        <v>1</v>
      </c>
      <c r="AL218" s="0" t="n">
        <v>0</v>
      </c>
      <c r="AM218" s="0" t="n">
        <v>0</v>
      </c>
      <c r="BB218" s="0" t="n">
        <v>0.64</v>
      </c>
      <c r="BC218" s="0" t="n">
        <f aca="false">BC217</f>
        <v>1</v>
      </c>
      <c r="BE218" s="0" t="n">
        <v>1.12456760000002</v>
      </c>
      <c r="BF218" s="0" t="n">
        <v>1.1316</v>
      </c>
      <c r="BG218" s="0" t="n">
        <v>1.0827</v>
      </c>
      <c r="BH218" s="0" t="n">
        <v>1.0261</v>
      </c>
      <c r="BI218" s="0" t="n">
        <v>1</v>
      </c>
      <c r="BJ218" s="0" t="n">
        <v>2.61060000000001</v>
      </c>
      <c r="BK218" s="0" t="n">
        <v>2.33173633333333</v>
      </c>
      <c r="BL218" s="0" t="n">
        <v>1.16764999999999</v>
      </c>
      <c r="BM218" s="0" t="n">
        <v>1.2885</v>
      </c>
      <c r="BN218" s="0" t="n">
        <v>2.001</v>
      </c>
      <c r="BO218" s="0" t="n">
        <v>1.57100499999999</v>
      </c>
      <c r="BP218" s="0" t="n">
        <v>1.57100499999999</v>
      </c>
      <c r="BQ218" s="0" t="n">
        <v>1.29610499999999</v>
      </c>
      <c r="BR218" s="0" t="n">
        <v>1.106155</v>
      </c>
      <c r="BS218" s="0" t="n">
        <v>1.47100499999999</v>
      </c>
      <c r="BT218" s="309"/>
      <c r="BU218" s="0" t="n">
        <v>1.10497</v>
      </c>
      <c r="BV218" s="309"/>
      <c r="BW218" s="309"/>
      <c r="BX218" s="309"/>
      <c r="BY218" s="309"/>
      <c r="BZ218" s="309"/>
      <c r="CA218" s="309"/>
      <c r="CB218" s="309"/>
      <c r="CC218" s="0" t="n">
        <v>0.955</v>
      </c>
      <c r="CI218" s="0" t="n">
        <v>0.45</v>
      </c>
      <c r="CJ218" s="0" t="n">
        <v>0.925</v>
      </c>
      <c r="CK218" s="0" t="n">
        <v>0.695</v>
      </c>
      <c r="CM218" s="0" t="n">
        <v>0.805</v>
      </c>
      <c r="CN218" s="0" t="n">
        <v>0.8375</v>
      </c>
      <c r="CO218" s="0" t="n">
        <v>0.875</v>
      </c>
      <c r="CP218" s="0" t="n">
        <v>0.9025</v>
      </c>
      <c r="CQ218" s="0" t="n">
        <v>0.82</v>
      </c>
      <c r="CR218" s="0" t="n">
        <v>0.89</v>
      </c>
      <c r="DA218" s="309" t="n">
        <v>0.000285</v>
      </c>
      <c r="DB218" s="309" t="n">
        <v>0.0002</v>
      </c>
      <c r="DC218" s="309" t="n">
        <v>0</v>
      </c>
      <c r="DD218" s="309" t="n">
        <v>0.0001</v>
      </c>
      <c r="DE218" s="309" t="n">
        <v>0</v>
      </c>
      <c r="DF218" s="309" t="n">
        <v>0.0036</v>
      </c>
      <c r="DG218" s="309" t="n">
        <v>0.00047</v>
      </c>
      <c r="DH218" s="309" t="n">
        <v>0.0007</v>
      </c>
      <c r="DI218" s="309" t="n">
        <v>0</v>
      </c>
      <c r="DJ218" s="309" t="n">
        <v>0</v>
      </c>
      <c r="DK218" s="309" t="n">
        <v>0.0005</v>
      </c>
      <c r="DL218" s="309" t="n">
        <v>0.0005</v>
      </c>
      <c r="DM218" s="309" t="n">
        <v>0.0003</v>
      </c>
      <c r="DN218" s="309" t="n">
        <v>0.000275</v>
      </c>
      <c r="DO218" s="309" t="n">
        <v>0.000400000000000006</v>
      </c>
      <c r="DQ218" s="309" t="n">
        <v>6.5E-005</v>
      </c>
    </row>
    <row r="219" customFormat="false" ht="12.75" hidden="false" customHeight="false" outlineLevel="0" collapsed="false">
      <c r="A219" s="306" t="n">
        <v>43040</v>
      </c>
      <c r="B219" s="0" t="n">
        <v>0.988</v>
      </c>
      <c r="C219" s="0" t="n">
        <v>0</v>
      </c>
      <c r="D219" s="0" t="n">
        <v>0</v>
      </c>
      <c r="E219" s="0" t="n">
        <v>0</v>
      </c>
      <c r="F219" s="0" t="n">
        <v>0</v>
      </c>
      <c r="G219" s="0" t="n">
        <v>0</v>
      </c>
      <c r="H219" s="0" t="n">
        <v>0.9875</v>
      </c>
      <c r="I219" s="0" t="n">
        <v>0.9875</v>
      </c>
      <c r="J219" s="0" t="n">
        <v>0.8439675</v>
      </c>
      <c r="K219" s="0" t="n">
        <v>0</v>
      </c>
      <c r="L219" s="0" t="n">
        <v>0.9875</v>
      </c>
      <c r="M219" s="0" t="n">
        <v>0.9875</v>
      </c>
      <c r="N219" s="0" t="n">
        <v>0.98</v>
      </c>
      <c r="O219" s="0" t="n">
        <v>0.9875</v>
      </c>
      <c r="P219" s="0" t="n">
        <v>0.98</v>
      </c>
      <c r="Q219" s="0" t="n">
        <v>0.9875</v>
      </c>
      <c r="R219" s="0" t="n">
        <v>0.9875</v>
      </c>
      <c r="S219" s="0" t="n">
        <v>0.9875</v>
      </c>
      <c r="T219" s="0" t="n">
        <v>0.98</v>
      </c>
      <c r="U219" s="0" t="n">
        <v>0.98</v>
      </c>
      <c r="V219" s="0" t="n">
        <v>0.98</v>
      </c>
      <c r="W219" s="0" t="n">
        <v>0.98</v>
      </c>
      <c r="X219" s="0" t="n">
        <v>0.9875</v>
      </c>
      <c r="Y219" s="0" t="n">
        <v>0.9875</v>
      </c>
      <c r="Z219" s="0" t="n">
        <v>0.9875</v>
      </c>
      <c r="AA219" s="0" t="n">
        <v>0.9875</v>
      </c>
      <c r="AB219" s="0" t="n">
        <v>0.98</v>
      </c>
      <c r="AC219" s="0" t="n">
        <v>0.98</v>
      </c>
      <c r="AD219" s="0" t="n">
        <v>0.9875</v>
      </c>
      <c r="AE219" s="0" t="n">
        <v>0.9875</v>
      </c>
      <c r="AF219" s="0" t="n">
        <v>0.98</v>
      </c>
      <c r="AG219" s="0" t="n">
        <v>0.99</v>
      </c>
      <c r="AH219" s="0" t="n">
        <v>0.983481149999997</v>
      </c>
      <c r="AI219" s="0" t="n">
        <v>0.983481149999997</v>
      </c>
      <c r="AJ219" s="0" t="n">
        <v>0.98</v>
      </c>
      <c r="AK219" s="0" t="n">
        <v>1</v>
      </c>
      <c r="AL219" s="0" t="n">
        <v>0</v>
      </c>
      <c r="AM219" s="0" t="n">
        <v>0</v>
      </c>
      <c r="BB219" s="0" t="n">
        <v>0.64</v>
      </c>
      <c r="BC219" s="0" t="n">
        <f aca="false">BC218</f>
        <v>1</v>
      </c>
      <c r="BE219" s="0" t="n">
        <v>1.12485260000002</v>
      </c>
      <c r="BF219" s="0" t="n">
        <v>1.1318</v>
      </c>
      <c r="BG219" s="0" t="n">
        <v>1.0827</v>
      </c>
      <c r="BH219" s="0" t="n">
        <v>1.0262</v>
      </c>
      <c r="BI219" s="0" t="n">
        <v>1</v>
      </c>
      <c r="BJ219" s="0" t="n">
        <v>2.61420000000001</v>
      </c>
      <c r="BK219" s="0" t="n">
        <v>2.33220633333333</v>
      </c>
      <c r="BL219" s="0" t="n">
        <v>1.16834999999999</v>
      </c>
      <c r="BM219" s="0" t="n">
        <v>1.2885</v>
      </c>
      <c r="BN219" s="0" t="n">
        <v>2.001</v>
      </c>
      <c r="BO219" s="0" t="n">
        <v>1.57150499999999</v>
      </c>
      <c r="BP219" s="0" t="n">
        <v>1.57150499999999</v>
      </c>
      <c r="BQ219" s="0" t="n">
        <v>1.29640499999999</v>
      </c>
      <c r="BR219" s="0" t="n">
        <v>1.10643</v>
      </c>
      <c r="BS219" s="0" t="n">
        <v>1.47140499999999</v>
      </c>
      <c r="BT219" s="309"/>
      <c r="BU219" s="0" t="n">
        <v>1.105035</v>
      </c>
      <c r="BV219" s="309"/>
      <c r="BW219" s="309"/>
      <c r="BX219" s="309"/>
      <c r="BY219" s="309"/>
      <c r="BZ219" s="309"/>
      <c r="CA219" s="309"/>
      <c r="CB219" s="309"/>
      <c r="CC219" s="0" t="n">
        <v>0.955</v>
      </c>
      <c r="CI219" s="0" t="n">
        <v>0.46</v>
      </c>
      <c r="CJ219" s="0" t="n">
        <v>0.905</v>
      </c>
      <c r="CK219" s="0" t="n">
        <v>0.655</v>
      </c>
      <c r="CM219" s="0" t="n">
        <v>0.795</v>
      </c>
      <c r="CN219" s="0" t="n">
        <v>0.8275</v>
      </c>
      <c r="CO219" s="0" t="n">
        <v>0.85</v>
      </c>
      <c r="CP219" s="0" t="n">
        <v>0.9025</v>
      </c>
      <c r="CQ219" s="0" t="n">
        <v>0.82</v>
      </c>
      <c r="CR219" s="0" t="n">
        <v>0.89</v>
      </c>
      <c r="DA219" s="309" t="n">
        <v>0.000285</v>
      </c>
      <c r="DB219" s="309" t="n">
        <v>0.0002</v>
      </c>
      <c r="DC219" s="309" t="n">
        <v>0</v>
      </c>
      <c r="DD219" s="309" t="n">
        <v>0.0001</v>
      </c>
      <c r="DE219" s="309" t="n">
        <v>0</v>
      </c>
      <c r="DF219" s="309" t="n">
        <v>0.0036</v>
      </c>
      <c r="DG219" s="309" t="n">
        <v>0.00047</v>
      </c>
      <c r="DH219" s="309" t="n">
        <v>0.0007</v>
      </c>
      <c r="DI219" s="309" t="n">
        <v>0</v>
      </c>
      <c r="DJ219" s="309" t="n">
        <v>0</v>
      </c>
      <c r="DK219" s="309" t="n">
        <v>0.0005</v>
      </c>
      <c r="DL219" s="309" t="n">
        <v>0.0005</v>
      </c>
      <c r="DM219" s="309" t="n">
        <v>0.0003</v>
      </c>
      <c r="DN219" s="309" t="n">
        <v>0.000275</v>
      </c>
      <c r="DO219" s="309" t="n">
        <v>0.000400000000000006</v>
      </c>
      <c r="DQ219" s="309" t="n">
        <v>6.5E-005</v>
      </c>
    </row>
    <row r="220" customFormat="false" ht="12.75" hidden="false" customHeight="false" outlineLevel="0" collapsed="false">
      <c r="A220" s="306" t="n">
        <v>43070</v>
      </c>
      <c r="B220" s="0" t="n">
        <v>0.988</v>
      </c>
      <c r="C220" s="0" t="n">
        <v>0</v>
      </c>
      <c r="D220" s="0" t="n">
        <v>0</v>
      </c>
      <c r="E220" s="0" t="n">
        <v>0</v>
      </c>
      <c r="F220" s="0" t="n">
        <v>0</v>
      </c>
      <c r="G220" s="0" t="n">
        <v>0</v>
      </c>
      <c r="H220" s="0" t="n">
        <v>0.9875</v>
      </c>
      <c r="I220" s="0" t="n">
        <v>0.9875</v>
      </c>
      <c r="J220" s="0" t="n">
        <v>0.85041</v>
      </c>
      <c r="K220" s="0" t="n">
        <v>0</v>
      </c>
      <c r="L220" s="0" t="n">
        <v>0.927482949999993</v>
      </c>
      <c r="M220" s="0" t="n">
        <v>0.978573112499993</v>
      </c>
      <c r="N220" s="0" t="n">
        <v>0.894726449999995</v>
      </c>
      <c r="O220" s="0" t="n">
        <v>0.9875</v>
      </c>
      <c r="P220" s="0" t="n">
        <v>0.894726449999995</v>
      </c>
      <c r="Q220" s="0" t="n">
        <v>0.927482949999993</v>
      </c>
      <c r="R220" s="0" t="n">
        <v>0.927482949999993</v>
      </c>
      <c r="S220" s="0" t="n">
        <v>0.927482949999993</v>
      </c>
      <c r="T220" s="0" t="n">
        <v>0.894726449999995</v>
      </c>
      <c r="U220" s="0" t="n">
        <v>0.894726449999995</v>
      </c>
      <c r="V220" s="0" t="n">
        <v>0.894726449999995</v>
      </c>
      <c r="W220" s="0" t="n">
        <v>0.894726449999995</v>
      </c>
      <c r="X220" s="0" t="n">
        <v>0.9875</v>
      </c>
      <c r="Y220" s="0" t="n">
        <v>0.9875</v>
      </c>
      <c r="Z220" s="0" t="n">
        <v>0.9875</v>
      </c>
      <c r="AA220" s="0" t="n">
        <v>0.9875</v>
      </c>
      <c r="AB220" s="0" t="n">
        <v>0.894726449999995</v>
      </c>
      <c r="AC220" s="0" t="n">
        <v>0.894726449999995</v>
      </c>
      <c r="AD220" s="0" t="n">
        <v>0.9875</v>
      </c>
      <c r="AE220" s="0" t="n">
        <v>0.9875</v>
      </c>
      <c r="AF220" s="0" t="n">
        <v>0.894726449999995</v>
      </c>
      <c r="AG220" s="0" t="n">
        <v>0.98</v>
      </c>
      <c r="AH220" s="0" t="n">
        <v>0.983538999999997</v>
      </c>
      <c r="AI220" s="0" t="n">
        <v>0.983538999999997</v>
      </c>
      <c r="AJ220" s="0" t="n">
        <v>0.894726449999995</v>
      </c>
      <c r="AK220" s="0" t="n">
        <v>1</v>
      </c>
      <c r="AL220" s="0" t="n">
        <v>0</v>
      </c>
      <c r="AM220" s="0" t="n">
        <v>0</v>
      </c>
      <c r="BB220" s="0" t="n">
        <v>0.64</v>
      </c>
      <c r="BC220" s="0" t="n">
        <f aca="false">BC219</f>
        <v>1</v>
      </c>
      <c r="BE220" s="0" t="n">
        <v>1.12513760000002</v>
      </c>
      <c r="BF220" s="0" t="n">
        <v>1.132</v>
      </c>
      <c r="BG220" s="0" t="n">
        <v>1.0827</v>
      </c>
      <c r="BH220" s="0" t="n">
        <v>1.0263</v>
      </c>
      <c r="BI220" s="0" t="n">
        <v>1</v>
      </c>
      <c r="BJ220" s="0" t="n">
        <v>2.61780000000001</v>
      </c>
      <c r="BK220" s="0" t="n">
        <v>2.33267633333333</v>
      </c>
      <c r="BL220" s="0" t="n">
        <v>1.16904999999999</v>
      </c>
      <c r="BM220" s="0" t="n">
        <v>1.2885</v>
      </c>
      <c r="BN220" s="0" t="n">
        <v>2.001</v>
      </c>
      <c r="BO220" s="0" t="n">
        <v>1.57200499999999</v>
      </c>
      <c r="BP220" s="0" t="n">
        <v>1.57200499999999</v>
      </c>
      <c r="BQ220" s="0" t="n">
        <v>1.29670499999999</v>
      </c>
      <c r="BR220" s="0" t="n">
        <v>1.106705</v>
      </c>
      <c r="BS220" s="0" t="n">
        <v>1.47180499999999</v>
      </c>
      <c r="BT220" s="309"/>
      <c r="BU220" s="0" t="n">
        <v>1.1051</v>
      </c>
      <c r="BV220" s="309"/>
      <c r="BW220" s="309"/>
      <c r="BX220" s="309"/>
      <c r="BY220" s="309"/>
      <c r="BZ220" s="309"/>
      <c r="CA220" s="309"/>
      <c r="CB220" s="309"/>
      <c r="CC220" s="0" t="n">
        <v>0.935</v>
      </c>
      <c r="CI220" s="0" t="n">
        <v>0.48</v>
      </c>
      <c r="CJ220" s="0" t="n">
        <v>0.875</v>
      </c>
      <c r="CK220" s="0" t="n">
        <v>0.66</v>
      </c>
      <c r="CM220" s="0" t="n">
        <v>0.59</v>
      </c>
      <c r="CN220" s="0" t="n">
        <v>0.6225</v>
      </c>
      <c r="CO220" s="0" t="n">
        <v>0.69</v>
      </c>
      <c r="CP220" s="0" t="n">
        <v>0.8925</v>
      </c>
      <c r="CQ220" s="0" t="n">
        <v>0.715</v>
      </c>
      <c r="CR220" s="0" t="n">
        <v>0.89</v>
      </c>
      <c r="DA220" s="309" t="n">
        <v>0.000285</v>
      </c>
      <c r="DB220" s="309" t="n">
        <v>0.0002</v>
      </c>
      <c r="DC220" s="309" t="n">
        <v>0</v>
      </c>
      <c r="DD220" s="309" t="n">
        <v>0.0001</v>
      </c>
      <c r="DE220" s="309" t="n">
        <v>0</v>
      </c>
      <c r="DF220" s="309" t="n">
        <v>0.0036</v>
      </c>
      <c r="DG220" s="309" t="n">
        <v>0.00047</v>
      </c>
      <c r="DH220" s="309" t="n">
        <v>0.0007</v>
      </c>
      <c r="DI220" s="309" t="n">
        <v>0</v>
      </c>
      <c r="DJ220" s="309" t="n">
        <v>0</v>
      </c>
      <c r="DK220" s="309" t="n">
        <v>0.0005</v>
      </c>
      <c r="DL220" s="309" t="n">
        <v>0.0005</v>
      </c>
      <c r="DM220" s="309" t="n">
        <v>0.0003</v>
      </c>
      <c r="DN220" s="309" t="n">
        <v>0.000275</v>
      </c>
      <c r="DO220" s="309" t="n">
        <v>0.000400000000000006</v>
      </c>
      <c r="DQ220" s="309" t="n">
        <v>6.5E-005</v>
      </c>
    </row>
    <row r="221" customFormat="false" ht="12.75" hidden="false" customHeight="false" outlineLevel="0" collapsed="false">
      <c r="A221" s="306" t="n">
        <v>43101</v>
      </c>
      <c r="B221" s="0" t="n">
        <v>0.988</v>
      </c>
      <c r="C221" s="0" t="n">
        <v>0</v>
      </c>
      <c r="D221" s="0" t="n">
        <v>0</v>
      </c>
      <c r="E221" s="0" t="n">
        <v>0</v>
      </c>
      <c r="F221" s="0" t="n">
        <v>0</v>
      </c>
      <c r="G221" s="0" t="n">
        <v>0</v>
      </c>
      <c r="H221" s="0" t="n">
        <v>0.9875</v>
      </c>
      <c r="I221" s="0" t="n">
        <v>0.941648749999988</v>
      </c>
      <c r="J221" s="0" t="n">
        <v>0.863295</v>
      </c>
      <c r="K221" s="0" t="n">
        <v>0</v>
      </c>
      <c r="L221" s="0" t="n">
        <v>0.951365524999993</v>
      </c>
      <c r="M221" s="0" t="n">
        <v>0.9875</v>
      </c>
      <c r="N221" s="0" t="n">
        <v>0.894933449999995</v>
      </c>
      <c r="O221" s="0" t="n">
        <v>0.974142400000004</v>
      </c>
      <c r="P221" s="0" t="n">
        <v>0.894933449999995</v>
      </c>
      <c r="Q221" s="0" t="n">
        <v>0.951365524999993</v>
      </c>
      <c r="R221" s="0" t="n">
        <v>0.951365524999993</v>
      </c>
      <c r="S221" s="0" t="n">
        <v>0.951365524999993</v>
      </c>
      <c r="T221" s="0" t="n">
        <v>0.894933449999995</v>
      </c>
      <c r="U221" s="0" t="n">
        <v>0.894933449999995</v>
      </c>
      <c r="V221" s="0" t="n">
        <v>0.894933449999995</v>
      </c>
      <c r="W221" s="0" t="n">
        <v>0.894933449999995</v>
      </c>
      <c r="X221" s="0" t="n">
        <v>0.974142400000004</v>
      </c>
      <c r="Y221" s="0" t="n">
        <v>0.974142400000004</v>
      </c>
      <c r="Z221" s="0" t="n">
        <v>0.974142400000004</v>
      </c>
      <c r="AA221" s="0" t="n">
        <v>0.974142400000004</v>
      </c>
      <c r="AB221" s="0" t="n">
        <v>0.894933449999995</v>
      </c>
      <c r="AC221" s="0" t="n">
        <v>0.894933449999995</v>
      </c>
      <c r="AD221" s="0" t="n">
        <v>0.974142400000004</v>
      </c>
      <c r="AE221" s="0" t="n">
        <v>0.974142400000004</v>
      </c>
      <c r="AF221" s="0" t="n">
        <v>0.894933449999995</v>
      </c>
      <c r="AG221" s="0" t="n">
        <v>0.98</v>
      </c>
      <c r="AH221" s="0" t="n">
        <v>0.983596849999997</v>
      </c>
      <c r="AI221" s="0" t="n">
        <v>0.983596849999997</v>
      </c>
      <c r="AJ221" s="0" t="n">
        <v>0.894933449999995</v>
      </c>
      <c r="AK221" s="0" t="n">
        <v>1</v>
      </c>
      <c r="AL221" s="0" t="n">
        <v>0</v>
      </c>
      <c r="AM221" s="0" t="n">
        <v>0</v>
      </c>
      <c r="BB221" s="0" t="n">
        <v>0.64</v>
      </c>
      <c r="BC221" s="0" t="n">
        <f aca="false">BC220</f>
        <v>1</v>
      </c>
      <c r="BE221" s="0" t="n">
        <v>1.12542260000002</v>
      </c>
      <c r="BF221" s="0" t="n">
        <v>1.1322</v>
      </c>
      <c r="BG221" s="0" t="n">
        <v>1.0827</v>
      </c>
      <c r="BH221" s="0" t="n">
        <v>1.0264</v>
      </c>
      <c r="BI221" s="0" t="n">
        <v>1</v>
      </c>
      <c r="BJ221" s="0" t="n">
        <v>2.62140000000001</v>
      </c>
      <c r="BK221" s="0" t="n">
        <v>2.33314633333333</v>
      </c>
      <c r="BL221" s="0" t="n">
        <v>1.16974999999999</v>
      </c>
      <c r="BM221" s="0" t="n">
        <v>1.2885</v>
      </c>
      <c r="BN221" s="0" t="n">
        <v>2.001</v>
      </c>
      <c r="BO221" s="0" t="n">
        <v>1.57250499999999</v>
      </c>
      <c r="BP221" s="0" t="n">
        <v>1.57250499999999</v>
      </c>
      <c r="BQ221" s="0" t="n">
        <v>1.29700499999999</v>
      </c>
      <c r="BR221" s="0" t="n">
        <v>1.10698</v>
      </c>
      <c r="BS221" s="0" t="n">
        <v>1.47220499999999</v>
      </c>
      <c r="BT221" s="309"/>
      <c r="BU221" s="0" t="n">
        <v>1.105165</v>
      </c>
      <c r="BV221" s="309"/>
      <c r="BW221" s="309"/>
      <c r="BX221" s="309"/>
      <c r="BY221" s="309"/>
      <c r="BZ221" s="309"/>
      <c r="CA221" s="309"/>
      <c r="CB221" s="309"/>
      <c r="CC221" s="0" t="n">
        <v>0.895</v>
      </c>
      <c r="CI221" s="0" t="n">
        <v>0.45</v>
      </c>
      <c r="CJ221" s="0" t="n">
        <v>0.805</v>
      </c>
      <c r="CK221" s="0" t="n">
        <v>0.67</v>
      </c>
      <c r="CM221" s="0" t="n">
        <v>0.605</v>
      </c>
      <c r="CN221" s="0" t="n">
        <v>0.6375</v>
      </c>
      <c r="CO221" s="0" t="n">
        <v>0.69</v>
      </c>
      <c r="CP221" s="0" t="n">
        <v>0.88</v>
      </c>
      <c r="CQ221" s="0" t="n">
        <v>0.64</v>
      </c>
      <c r="CR221" s="0" t="n">
        <v>0.89</v>
      </c>
      <c r="DA221" s="309" t="n">
        <v>0.000285</v>
      </c>
      <c r="DB221" s="309" t="n">
        <v>0.0002</v>
      </c>
      <c r="DC221" s="309" t="n">
        <v>0</v>
      </c>
      <c r="DD221" s="309" t="n">
        <v>0.0001</v>
      </c>
      <c r="DE221" s="309" t="n">
        <v>0</v>
      </c>
      <c r="DF221" s="309" t="n">
        <v>0.0036</v>
      </c>
      <c r="DG221" s="309" t="n">
        <v>0.00047</v>
      </c>
      <c r="DH221" s="309" t="n">
        <v>0.0007</v>
      </c>
      <c r="DI221" s="309" t="n">
        <v>0</v>
      </c>
      <c r="DJ221" s="309" t="n">
        <v>0</v>
      </c>
      <c r="DK221" s="309" t="n">
        <v>0.0005</v>
      </c>
      <c r="DL221" s="309" t="n">
        <v>0.0005</v>
      </c>
      <c r="DM221" s="309" t="n">
        <v>0.0003</v>
      </c>
      <c r="DN221" s="309" t="n">
        <v>0.000275</v>
      </c>
      <c r="DO221" s="309" t="n">
        <v>0.000400000000000006</v>
      </c>
      <c r="DQ221" s="309" t="n">
        <v>6.5E-005</v>
      </c>
    </row>
    <row r="222" customFormat="false" ht="12.75" hidden="false" customHeight="false" outlineLevel="0" collapsed="false">
      <c r="A222" s="306" t="n">
        <v>43132</v>
      </c>
      <c r="B222" s="0" t="n">
        <v>0.973737074000016</v>
      </c>
      <c r="C222" s="0" t="n">
        <v>0</v>
      </c>
      <c r="D222" s="0" t="n">
        <v>0</v>
      </c>
      <c r="E222" s="0" t="n">
        <v>0</v>
      </c>
      <c r="F222" s="0" t="n">
        <v>0</v>
      </c>
      <c r="G222" s="0" t="n">
        <v>0</v>
      </c>
      <c r="H222" s="0" t="n">
        <v>0.9875</v>
      </c>
      <c r="I222" s="0" t="n">
        <v>0.9875</v>
      </c>
      <c r="J222" s="0" t="n">
        <v>0.985</v>
      </c>
      <c r="K222" s="0" t="n">
        <v>0</v>
      </c>
      <c r="L222" s="0" t="n">
        <v>0.9875</v>
      </c>
      <c r="M222" s="0" t="n">
        <v>0.9875</v>
      </c>
      <c r="N222" s="0" t="n">
        <v>0.921086549999995</v>
      </c>
      <c r="O222" s="0" t="n">
        <v>0.971616262500004</v>
      </c>
      <c r="P222" s="0" t="n">
        <v>0.921086549999995</v>
      </c>
      <c r="Q222" s="0" t="n">
        <v>0.9875</v>
      </c>
      <c r="R222" s="0" t="n">
        <v>0.9875</v>
      </c>
      <c r="S222" s="0" t="n">
        <v>0.9875</v>
      </c>
      <c r="T222" s="0" t="n">
        <v>0.921086549999995</v>
      </c>
      <c r="U222" s="0" t="n">
        <v>0.921086549999995</v>
      </c>
      <c r="V222" s="0" t="n">
        <v>0.921086549999995</v>
      </c>
      <c r="W222" s="0" t="n">
        <v>0.921086549999995</v>
      </c>
      <c r="X222" s="0" t="n">
        <v>0.971616262500004</v>
      </c>
      <c r="Y222" s="0" t="n">
        <v>0.971616262500004</v>
      </c>
      <c r="Z222" s="0" t="n">
        <v>0.971616262500004</v>
      </c>
      <c r="AA222" s="0" t="n">
        <v>0.971616262500004</v>
      </c>
      <c r="AB222" s="0" t="n">
        <v>0.921086549999995</v>
      </c>
      <c r="AC222" s="0" t="n">
        <v>0.921086549999995</v>
      </c>
      <c r="AD222" s="0" t="n">
        <v>0.971616262500004</v>
      </c>
      <c r="AE222" s="0" t="n">
        <v>0.971616262500004</v>
      </c>
      <c r="AF222" s="0" t="n">
        <v>0.921086549999995</v>
      </c>
      <c r="AG222" s="0" t="n">
        <v>0.98</v>
      </c>
      <c r="AH222" s="0" t="n">
        <v>0.983654699999997</v>
      </c>
      <c r="AI222" s="0" t="n">
        <v>0.983654699999997</v>
      </c>
      <c r="AJ222" s="0" t="n">
        <v>0.921086549999995</v>
      </c>
      <c r="AK222" s="0" t="n">
        <v>1</v>
      </c>
      <c r="AL222" s="0" t="n">
        <v>0</v>
      </c>
      <c r="AM222" s="0" t="n">
        <v>0</v>
      </c>
      <c r="BB222" s="0" t="n">
        <v>0.64</v>
      </c>
      <c r="BC222" s="0" t="n">
        <f aca="false">BC221</f>
        <v>1</v>
      </c>
      <c r="BE222" s="0" t="n">
        <v>1.12570760000002</v>
      </c>
      <c r="BF222" s="0" t="n">
        <v>1.1324</v>
      </c>
      <c r="BG222" s="0" t="n">
        <v>1.0827</v>
      </c>
      <c r="BH222" s="0" t="n">
        <v>1.0265</v>
      </c>
      <c r="BI222" s="0" t="n">
        <v>1</v>
      </c>
      <c r="BJ222" s="0" t="n">
        <v>2.62500000000001</v>
      </c>
      <c r="BK222" s="0" t="n">
        <v>2.33361633333333</v>
      </c>
      <c r="BL222" s="0" t="n">
        <v>1.17044999999999</v>
      </c>
      <c r="BM222" s="0" t="n">
        <v>1.2885</v>
      </c>
      <c r="BN222" s="0" t="n">
        <v>2.001</v>
      </c>
      <c r="BO222" s="0" t="n">
        <v>1.57300499999999</v>
      </c>
      <c r="BP222" s="0" t="n">
        <v>1.57300499999999</v>
      </c>
      <c r="BQ222" s="0" t="n">
        <v>1.29730499999999</v>
      </c>
      <c r="BR222" s="0" t="n">
        <v>1.107255</v>
      </c>
      <c r="BS222" s="0" t="n">
        <v>1.47260499999999</v>
      </c>
      <c r="BT222" s="309"/>
      <c r="BU222" s="0" t="n">
        <v>1.10523</v>
      </c>
      <c r="BV222" s="309"/>
      <c r="BW222" s="309"/>
      <c r="BX222" s="309"/>
      <c r="BY222" s="309"/>
      <c r="BZ222" s="309"/>
      <c r="CA222" s="309"/>
      <c r="CB222" s="309"/>
      <c r="CC222" s="0" t="n">
        <v>0.865</v>
      </c>
      <c r="CI222" s="0" t="n">
        <v>0.45</v>
      </c>
      <c r="CJ222" s="0" t="n">
        <v>0.845</v>
      </c>
      <c r="CK222" s="0" t="n">
        <v>0.775</v>
      </c>
      <c r="CM222" s="0" t="n">
        <v>0.635</v>
      </c>
      <c r="CN222" s="0" t="n">
        <v>0.6675</v>
      </c>
      <c r="CO222" s="0" t="n">
        <v>0.71</v>
      </c>
      <c r="CP222" s="0" t="n">
        <v>0.8775</v>
      </c>
      <c r="CQ222" s="0" t="n">
        <v>0.67</v>
      </c>
      <c r="CR222" s="0" t="n">
        <v>0.89</v>
      </c>
      <c r="DA222" s="309" t="n">
        <v>0.000285</v>
      </c>
      <c r="DB222" s="309" t="n">
        <v>0.0002</v>
      </c>
      <c r="DC222" s="309" t="n">
        <v>0</v>
      </c>
      <c r="DD222" s="309" t="n">
        <v>0.0001</v>
      </c>
      <c r="DE222" s="309" t="n">
        <v>0</v>
      </c>
      <c r="DF222" s="309" t="n">
        <v>0.0036</v>
      </c>
      <c r="DG222" s="309" t="n">
        <v>0.00047</v>
      </c>
      <c r="DH222" s="309" t="n">
        <v>0.0007</v>
      </c>
      <c r="DI222" s="309" t="n">
        <v>0</v>
      </c>
      <c r="DJ222" s="309" t="n">
        <v>0</v>
      </c>
      <c r="DK222" s="309" t="n">
        <v>0.0005</v>
      </c>
      <c r="DL222" s="309" t="n">
        <v>0.0005</v>
      </c>
      <c r="DM222" s="309" t="n">
        <v>0.0003</v>
      </c>
      <c r="DN222" s="309" t="n">
        <v>0.000275</v>
      </c>
      <c r="DO222" s="309" t="n">
        <v>0.000400000000000006</v>
      </c>
      <c r="DQ222" s="309" t="n">
        <v>6.5E-005</v>
      </c>
    </row>
    <row r="223" customFormat="false" ht="12.75" hidden="false" customHeight="false" outlineLevel="0" collapsed="false">
      <c r="A223" s="306" t="n">
        <v>43160</v>
      </c>
      <c r="B223" s="0" t="n">
        <v>0.973983599000016</v>
      </c>
      <c r="C223" s="0" t="n">
        <v>0</v>
      </c>
      <c r="D223" s="0" t="n">
        <v>0</v>
      </c>
      <c r="E223" s="0" t="n">
        <v>0</v>
      </c>
      <c r="F223" s="0" t="n">
        <v>0</v>
      </c>
      <c r="G223" s="0" t="n">
        <v>0</v>
      </c>
      <c r="H223" s="0" t="n">
        <v>0.9875</v>
      </c>
      <c r="I223" s="0" t="n">
        <v>0.9875</v>
      </c>
      <c r="J223" s="0" t="n">
        <v>0.985</v>
      </c>
      <c r="K223" s="0" t="n">
        <v>0</v>
      </c>
      <c r="L223" s="0" t="n">
        <v>0.9875</v>
      </c>
      <c r="M223" s="0" t="n">
        <v>0.9875</v>
      </c>
      <c r="N223" s="0" t="n">
        <v>0.98</v>
      </c>
      <c r="O223" s="0" t="n">
        <v>0.9875</v>
      </c>
      <c r="P223" s="0" t="n">
        <v>0.98</v>
      </c>
      <c r="Q223" s="0" t="n">
        <v>0.9875</v>
      </c>
      <c r="R223" s="0" t="n">
        <v>0.9875</v>
      </c>
      <c r="S223" s="0" t="n">
        <v>0.9875</v>
      </c>
      <c r="T223" s="0" t="n">
        <v>0.98</v>
      </c>
      <c r="U223" s="0" t="n">
        <v>0.98</v>
      </c>
      <c r="V223" s="0" t="n">
        <v>0.98</v>
      </c>
      <c r="W223" s="0" t="n">
        <v>0.98</v>
      </c>
      <c r="X223" s="0" t="n">
        <v>0.9875</v>
      </c>
      <c r="Y223" s="0" t="n">
        <v>0.9875</v>
      </c>
      <c r="Z223" s="0" t="n">
        <v>0.9875</v>
      </c>
      <c r="AA223" s="0" t="n">
        <v>0.9875</v>
      </c>
      <c r="AB223" s="0" t="n">
        <v>0.98</v>
      </c>
      <c r="AC223" s="0" t="n">
        <v>0.98</v>
      </c>
      <c r="AD223" s="0" t="n">
        <v>0.9875</v>
      </c>
      <c r="AE223" s="0" t="n">
        <v>0.9875</v>
      </c>
      <c r="AF223" s="0" t="n">
        <v>0.98</v>
      </c>
      <c r="AG223" s="0" t="n">
        <v>0.99</v>
      </c>
      <c r="AH223" s="0" t="n">
        <v>0.983712549999997</v>
      </c>
      <c r="AI223" s="0" t="n">
        <v>0.983712549999997</v>
      </c>
      <c r="AJ223" s="0" t="n">
        <v>0.98</v>
      </c>
      <c r="AK223" s="0" t="n">
        <v>1</v>
      </c>
      <c r="AL223" s="0" t="n">
        <v>0</v>
      </c>
      <c r="AM223" s="0" t="n">
        <v>0</v>
      </c>
      <c r="BB223" s="0" t="n">
        <v>0.64</v>
      </c>
      <c r="BC223" s="0" t="n">
        <f aca="false">BC222</f>
        <v>1</v>
      </c>
      <c r="BE223" s="0" t="n">
        <v>1.12599260000002</v>
      </c>
      <c r="BF223" s="0" t="n">
        <v>1.1326</v>
      </c>
      <c r="BG223" s="0" t="n">
        <v>1.0827</v>
      </c>
      <c r="BH223" s="0" t="n">
        <v>1.0266</v>
      </c>
      <c r="BI223" s="0" t="n">
        <v>1</v>
      </c>
      <c r="BJ223" s="0" t="n">
        <v>2.62860000000001</v>
      </c>
      <c r="BK223" s="0" t="n">
        <v>2.33408633333333</v>
      </c>
      <c r="BL223" s="0" t="n">
        <v>1.17114999999998</v>
      </c>
      <c r="BM223" s="0" t="n">
        <v>1.2885</v>
      </c>
      <c r="BN223" s="0" t="n">
        <v>2.001</v>
      </c>
      <c r="BO223" s="0" t="n">
        <v>1.57350499999999</v>
      </c>
      <c r="BP223" s="0" t="n">
        <v>1.57350499999999</v>
      </c>
      <c r="BQ223" s="0" t="n">
        <v>1.29760499999999</v>
      </c>
      <c r="BR223" s="0" t="n">
        <v>1.10753</v>
      </c>
      <c r="BS223" s="0" t="n">
        <v>1.47300499999999</v>
      </c>
      <c r="BT223" s="309"/>
      <c r="BU223" s="0" t="n">
        <v>1.105295</v>
      </c>
      <c r="BV223" s="309"/>
      <c r="BW223" s="309"/>
      <c r="BX223" s="309"/>
      <c r="BY223" s="309"/>
      <c r="BZ223" s="309"/>
      <c r="CA223" s="309"/>
      <c r="CB223" s="309"/>
      <c r="CC223" s="0" t="n">
        <v>0.865</v>
      </c>
      <c r="CI223" s="0" t="n">
        <v>0.45</v>
      </c>
      <c r="CJ223" s="0" t="n">
        <v>0.875</v>
      </c>
      <c r="CK223" s="0" t="n">
        <v>0.945</v>
      </c>
      <c r="CM223" s="0" t="n">
        <v>0.785</v>
      </c>
      <c r="CN223" s="0" t="n">
        <v>0.8175</v>
      </c>
      <c r="CO223" s="0" t="n">
        <v>0.8</v>
      </c>
      <c r="CP223" s="0" t="n">
        <v>0.9</v>
      </c>
      <c r="CQ223" s="0" t="n">
        <v>0.83</v>
      </c>
      <c r="CR223" s="0" t="n">
        <v>0.89</v>
      </c>
      <c r="DA223" s="309" t="n">
        <v>0.000285</v>
      </c>
      <c r="DB223" s="309" t="n">
        <v>0.0002</v>
      </c>
      <c r="DC223" s="309" t="n">
        <v>0</v>
      </c>
      <c r="DD223" s="309" t="n">
        <v>0.0001</v>
      </c>
      <c r="DE223" s="309" t="n">
        <v>0</v>
      </c>
      <c r="DF223" s="309" t="n">
        <v>0.0036</v>
      </c>
      <c r="DG223" s="309" t="n">
        <v>0.00047</v>
      </c>
      <c r="DH223" s="309" t="n">
        <v>0.0007</v>
      </c>
      <c r="DI223" s="309" t="n">
        <v>0</v>
      </c>
      <c r="DJ223" s="309" t="n">
        <v>0</v>
      </c>
      <c r="DK223" s="309" t="n">
        <v>0.0005</v>
      </c>
      <c r="DL223" s="309" t="n">
        <v>0.0005</v>
      </c>
      <c r="DM223" s="309" t="n">
        <v>0.0003</v>
      </c>
      <c r="DN223" s="309" t="n">
        <v>0.000275</v>
      </c>
      <c r="DO223" s="309" t="n">
        <v>0.000400000000000006</v>
      </c>
      <c r="DQ223" s="309" t="n">
        <v>6.5E-005</v>
      </c>
    </row>
    <row r="224" customFormat="false" ht="12.75" hidden="false" customHeight="false" outlineLevel="0" collapsed="false">
      <c r="A224" s="306" t="n">
        <v>43191</v>
      </c>
      <c r="B224" s="0" t="n">
        <v>0.988</v>
      </c>
      <c r="C224" s="0" t="n">
        <v>0</v>
      </c>
      <c r="D224" s="0" t="n">
        <v>0</v>
      </c>
      <c r="E224" s="0" t="n">
        <v>0</v>
      </c>
      <c r="F224" s="0" t="n">
        <v>0</v>
      </c>
      <c r="G224" s="0" t="n">
        <v>0</v>
      </c>
      <c r="H224" s="0" t="n">
        <v>0.980513659999997</v>
      </c>
      <c r="I224" s="0" t="n">
        <v>0.9875</v>
      </c>
      <c r="J224" s="0" t="n">
        <v>0.985</v>
      </c>
      <c r="K224" s="0" t="n">
        <v>0</v>
      </c>
      <c r="L224" s="0" t="n">
        <v>0.9875</v>
      </c>
      <c r="M224" s="0" t="n">
        <v>0.9875</v>
      </c>
      <c r="N224" s="0" t="n">
        <v>0.98</v>
      </c>
      <c r="O224" s="0" t="n">
        <v>0.9875</v>
      </c>
      <c r="P224" s="0" t="n">
        <v>0.98</v>
      </c>
      <c r="Q224" s="0" t="n">
        <v>0.9875</v>
      </c>
      <c r="R224" s="0" t="n">
        <v>0.9875</v>
      </c>
      <c r="S224" s="0" t="n">
        <v>0.9875</v>
      </c>
      <c r="T224" s="0" t="n">
        <v>0.98</v>
      </c>
      <c r="U224" s="0" t="n">
        <v>0.98</v>
      </c>
      <c r="V224" s="0" t="n">
        <v>0.98</v>
      </c>
      <c r="W224" s="0" t="n">
        <v>0.98</v>
      </c>
      <c r="X224" s="0" t="n">
        <v>0.9875</v>
      </c>
      <c r="Y224" s="0" t="n">
        <v>0.9875</v>
      </c>
      <c r="Z224" s="0" t="n">
        <v>0.9875</v>
      </c>
      <c r="AA224" s="0" t="n">
        <v>0.9875</v>
      </c>
      <c r="AB224" s="0" t="n">
        <v>0.98</v>
      </c>
      <c r="AC224" s="0" t="n">
        <v>0.98</v>
      </c>
      <c r="AD224" s="0" t="n">
        <v>0.9875</v>
      </c>
      <c r="AE224" s="0" t="n">
        <v>0.9875</v>
      </c>
      <c r="AF224" s="0" t="n">
        <v>0.98</v>
      </c>
      <c r="AG224" s="0" t="n">
        <v>0.99</v>
      </c>
      <c r="AH224" s="0" t="n">
        <v>0.983770399999997</v>
      </c>
      <c r="AI224" s="0" t="n">
        <v>0.983770399999997</v>
      </c>
      <c r="AJ224" s="0" t="n">
        <v>0.98</v>
      </c>
      <c r="AK224" s="0" t="n">
        <v>1</v>
      </c>
      <c r="AL224" s="0" t="n">
        <v>0</v>
      </c>
      <c r="AM224" s="0" t="n">
        <v>0</v>
      </c>
      <c r="BB224" s="0" t="n">
        <v>0.64</v>
      </c>
      <c r="BC224" s="0" t="n">
        <f aca="false">BC223</f>
        <v>1</v>
      </c>
      <c r="BE224" s="0" t="n">
        <v>1.12627760000002</v>
      </c>
      <c r="BF224" s="0" t="n">
        <v>1.1328</v>
      </c>
      <c r="BG224" s="0" t="n">
        <v>1.0827</v>
      </c>
      <c r="BH224" s="0" t="n">
        <v>1.0267</v>
      </c>
      <c r="BI224" s="0" t="n">
        <v>1</v>
      </c>
      <c r="BJ224" s="0" t="n">
        <v>2.63220000000001</v>
      </c>
      <c r="BK224" s="0" t="n">
        <v>2.33455633333333</v>
      </c>
      <c r="BL224" s="0" t="n">
        <v>1.17184999999998</v>
      </c>
      <c r="BM224" s="0" t="n">
        <v>1.2885</v>
      </c>
      <c r="BN224" s="0" t="n">
        <v>2.001</v>
      </c>
      <c r="BO224" s="0" t="n">
        <v>1.57400499999999</v>
      </c>
      <c r="BP224" s="0" t="n">
        <v>1.57400499999999</v>
      </c>
      <c r="BQ224" s="0" t="n">
        <v>1.29790499999999</v>
      </c>
      <c r="BR224" s="0" t="n">
        <v>1.107805</v>
      </c>
      <c r="BS224" s="0" t="n">
        <v>1.47340499999999</v>
      </c>
      <c r="BT224" s="309"/>
      <c r="BU224" s="0" t="n">
        <v>1.10536</v>
      </c>
      <c r="BV224" s="309"/>
      <c r="BW224" s="309"/>
      <c r="BX224" s="309"/>
      <c r="BY224" s="309"/>
      <c r="BZ224" s="309"/>
      <c r="CA224" s="309"/>
      <c r="CB224" s="309"/>
      <c r="CC224" s="0" t="n">
        <v>0.895</v>
      </c>
      <c r="CI224" s="0" t="n">
        <v>0.42</v>
      </c>
      <c r="CJ224" s="0" t="n">
        <v>0.935</v>
      </c>
      <c r="CK224" s="0" t="n">
        <v>0.935</v>
      </c>
      <c r="CM224" s="0" t="n">
        <v>0.895</v>
      </c>
      <c r="CN224" s="0" t="n">
        <v>0.9275</v>
      </c>
      <c r="CO224" s="0" t="n">
        <v>0.85</v>
      </c>
      <c r="CP224" s="0" t="n">
        <v>0.903</v>
      </c>
      <c r="CQ224" s="0" t="n">
        <v>0.92</v>
      </c>
      <c r="CR224" s="0" t="n">
        <v>0.89</v>
      </c>
      <c r="DA224" s="309" t="n">
        <v>0.000285</v>
      </c>
      <c r="DB224" s="309" t="n">
        <v>0.0002</v>
      </c>
      <c r="DC224" s="309" t="n">
        <v>0</v>
      </c>
      <c r="DD224" s="309" t="n">
        <v>0.0001</v>
      </c>
      <c r="DE224" s="309" t="n">
        <v>0</v>
      </c>
      <c r="DF224" s="309" t="n">
        <v>0.0036</v>
      </c>
      <c r="DG224" s="309" t="n">
        <v>0.00047</v>
      </c>
      <c r="DH224" s="309" t="n">
        <v>0.0007</v>
      </c>
      <c r="DI224" s="309" t="n">
        <v>0</v>
      </c>
      <c r="DJ224" s="309" t="n">
        <v>0</v>
      </c>
      <c r="DK224" s="309" t="n">
        <v>0.0005</v>
      </c>
      <c r="DL224" s="309" t="n">
        <v>0.0005</v>
      </c>
      <c r="DM224" s="309" t="n">
        <v>0.0003</v>
      </c>
      <c r="DN224" s="309" t="n">
        <v>0.000275</v>
      </c>
      <c r="DO224" s="309" t="n">
        <v>0.000400000000000006</v>
      </c>
      <c r="DQ224" s="309" t="n">
        <v>6.5E-005</v>
      </c>
    </row>
    <row r="225" customFormat="false" ht="12.75" hidden="false" customHeight="false" outlineLevel="0" collapsed="false">
      <c r="A225" s="306" t="n">
        <v>43221</v>
      </c>
      <c r="B225" s="0" t="n">
        <v>0.988</v>
      </c>
      <c r="C225" s="0" t="n">
        <v>0</v>
      </c>
      <c r="D225" s="0" t="n">
        <v>0</v>
      </c>
      <c r="E225" s="0" t="n">
        <v>0</v>
      </c>
      <c r="F225" s="0" t="n">
        <v>0</v>
      </c>
      <c r="G225" s="0" t="n">
        <v>0</v>
      </c>
      <c r="H225" s="0" t="n">
        <v>0.980711059999997</v>
      </c>
      <c r="I225" s="0" t="n">
        <v>0.9875</v>
      </c>
      <c r="J225" s="0" t="n">
        <v>0.985</v>
      </c>
      <c r="K225" s="0" t="n">
        <v>0</v>
      </c>
      <c r="L225" s="0" t="n">
        <v>0.9875</v>
      </c>
      <c r="M225" s="0" t="n">
        <v>0.9875</v>
      </c>
      <c r="N225" s="0" t="n">
        <v>0.98</v>
      </c>
      <c r="O225" s="0" t="n">
        <v>0.9875</v>
      </c>
      <c r="P225" s="0" t="n">
        <v>0.98</v>
      </c>
      <c r="Q225" s="0" t="n">
        <v>0.9875</v>
      </c>
      <c r="R225" s="0" t="n">
        <v>0.9875</v>
      </c>
      <c r="S225" s="0" t="n">
        <v>0.9875</v>
      </c>
      <c r="T225" s="0" t="n">
        <v>0.98</v>
      </c>
      <c r="U225" s="0" t="n">
        <v>0.98</v>
      </c>
      <c r="V225" s="0" t="n">
        <v>0.98</v>
      </c>
      <c r="W225" s="0" t="n">
        <v>0.98</v>
      </c>
      <c r="X225" s="0" t="n">
        <v>0.9875</v>
      </c>
      <c r="Y225" s="0" t="n">
        <v>0.9875</v>
      </c>
      <c r="Z225" s="0" t="n">
        <v>0.9875</v>
      </c>
      <c r="AA225" s="0" t="n">
        <v>0.9875</v>
      </c>
      <c r="AB225" s="0" t="n">
        <v>0.98</v>
      </c>
      <c r="AC225" s="0" t="n">
        <v>0.98</v>
      </c>
      <c r="AD225" s="0" t="n">
        <v>0.9875</v>
      </c>
      <c r="AE225" s="0" t="n">
        <v>0.9875</v>
      </c>
      <c r="AF225" s="0" t="n">
        <v>0.98</v>
      </c>
      <c r="AG225" s="0" t="n">
        <v>0.99</v>
      </c>
      <c r="AH225" s="0" t="n">
        <v>0.983828249999997</v>
      </c>
      <c r="AI225" s="0" t="n">
        <v>0.983828249999997</v>
      </c>
      <c r="AJ225" s="0" t="n">
        <v>0.98</v>
      </c>
      <c r="AK225" s="0" t="n">
        <v>1</v>
      </c>
      <c r="AL225" s="0" t="n">
        <v>0</v>
      </c>
      <c r="AM225" s="0" t="n">
        <v>0</v>
      </c>
      <c r="BB225" s="0" t="n">
        <v>0.64</v>
      </c>
      <c r="BC225" s="0" t="n">
        <f aca="false">BC224</f>
        <v>1</v>
      </c>
      <c r="BE225" s="0" t="n">
        <v>1.12656260000002</v>
      </c>
      <c r="BF225" s="0" t="n">
        <v>1.133</v>
      </c>
      <c r="BG225" s="0" t="n">
        <v>1.0827</v>
      </c>
      <c r="BH225" s="0" t="n">
        <v>1.0268</v>
      </c>
      <c r="BI225" s="0" t="n">
        <v>1</v>
      </c>
      <c r="BJ225" s="0" t="n">
        <v>2.63580000000001</v>
      </c>
      <c r="BK225" s="0" t="n">
        <v>2.33502633333333</v>
      </c>
      <c r="BL225" s="0" t="n">
        <v>1.17254999999998</v>
      </c>
      <c r="BM225" s="0" t="n">
        <v>1.2885</v>
      </c>
      <c r="BN225" s="0" t="n">
        <v>2.001</v>
      </c>
      <c r="BO225" s="0" t="n">
        <v>1.57450499999999</v>
      </c>
      <c r="BP225" s="0" t="n">
        <v>1.57450499999999</v>
      </c>
      <c r="BQ225" s="0" t="n">
        <v>1.29820499999999</v>
      </c>
      <c r="BR225" s="0" t="n">
        <v>1.10808</v>
      </c>
      <c r="BS225" s="0" t="n">
        <v>1.47380499999999</v>
      </c>
      <c r="BT225" s="309"/>
      <c r="BU225" s="0" t="n">
        <v>1.105425</v>
      </c>
      <c r="BV225" s="309"/>
      <c r="BW225" s="309"/>
      <c r="BX225" s="309"/>
      <c r="BY225" s="309"/>
      <c r="BZ225" s="309"/>
      <c r="CA225" s="309"/>
      <c r="CB225" s="309"/>
      <c r="CC225" s="0" t="n">
        <v>0.965</v>
      </c>
      <c r="CI225" s="0" t="n">
        <v>0.42</v>
      </c>
      <c r="CJ225" s="0" t="n">
        <v>0.935</v>
      </c>
      <c r="CK225" s="0" t="n">
        <v>0.835</v>
      </c>
      <c r="CM225" s="0" t="n">
        <v>0.9175</v>
      </c>
      <c r="CN225" s="0" t="n">
        <v>0.95</v>
      </c>
      <c r="CO225" s="0" t="n">
        <v>0.88</v>
      </c>
      <c r="CP225" s="0" t="n">
        <v>0.9</v>
      </c>
      <c r="CQ225" s="0" t="n">
        <v>0.935</v>
      </c>
      <c r="CR225" s="0" t="n">
        <v>0.89</v>
      </c>
      <c r="DA225" s="309" t="n">
        <v>0.000285</v>
      </c>
      <c r="DB225" s="309" t="n">
        <v>0.0002</v>
      </c>
      <c r="DC225" s="309" t="n">
        <v>0</v>
      </c>
      <c r="DD225" s="309" t="n">
        <v>0.0001</v>
      </c>
      <c r="DE225" s="309" t="n">
        <v>0</v>
      </c>
      <c r="DF225" s="309" t="n">
        <v>0.0036</v>
      </c>
      <c r="DG225" s="309" t="n">
        <v>0.00047</v>
      </c>
      <c r="DH225" s="309" t="n">
        <v>0.0007</v>
      </c>
      <c r="DI225" s="309" t="n">
        <v>0</v>
      </c>
      <c r="DJ225" s="309" t="n">
        <v>0</v>
      </c>
      <c r="DK225" s="309" t="n">
        <v>0.0005</v>
      </c>
      <c r="DL225" s="309" t="n">
        <v>0.0005</v>
      </c>
      <c r="DM225" s="309" t="n">
        <v>0.0003</v>
      </c>
      <c r="DN225" s="309" t="n">
        <v>0.000275</v>
      </c>
      <c r="DO225" s="309" t="n">
        <v>0.000400000000000006</v>
      </c>
      <c r="DQ225" s="309" t="n">
        <v>6.5E-005</v>
      </c>
    </row>
    <row r="226" customFormat="false" ht="12.75" hidden="false" customHeight="false" outlineLevel="0" collapsed="false">
      <c r="A226" s="306" t="n">
        <v>43252</v>
      </c>
      <c r="B226" s="0" t="n">
        <v>0.988</v>
      </c>
      <c r="C226" s="0" t="n">
        <v>0</v>
      </c>
      <c r="D226" s="0" t="n">
        <v>0</v>
      </c>
      <c r="E226" s="0" t="n">
        <v>0</v>
      </c>
      <c r="F226" s="0" t="n">
        <v>0</v>
      </c>
      <c r="G226" s="0" t="n">
        <v>0</v>
      </c>
      <c r="H226" s="0" t="n">
        <v>0.9875</v>
      </c>
      <c r="I226" s="0" t="n">
        <v>0.9875</v>
      </c>
      <c r="J226" s="0" t="n">
        <v>0.9599325</v>
      </c>
      <c r="K226" s="0" t="n">
        <v>0</v>
      </c>
      <c r="L226" s="0" t="n">
        <v>0.9875</v>
      </c>
      <c r="M226" s="0" t="n">
        <v>0.9875</v>
      </c>
      <c r="N226" s="0" t="n">
        <v>0.98</v>
      </c>
      <c r="O226" s="0" t="n">
        <v>0.9875</v>
      </c>
      <c r="P226" s="0" t="n">
        <v>0.98</v>
      </c>
      <c r="Q226" s="0" t="n">
        <v>0.9875</v>
      </c>
      <c r="R226" s="0" t="n">
        <v>0.9875</v>
      </c>
      <c r="S226" s="0" t="n">
        <v>0.9875</v>
      </c>
      <c r="T226" s="0" t="n">
        <v>0.98</v>
      </c>
      <c r="U226" s="0" t="n">
        <v>0.98</v>
      </c>
      <c r="V226" s="0" t="n">
        <v>0.98</v>
      </c>
      <c r="W226" s="0" t="n">
        <v>0.98</v>
      </c>
      <c r="X226" s="0" t="n">
        <v>0.9875</v>
      </c>
      <c r="Y226" s="0" t="n">
        <v>0.9875</v>
      </c>
      <c r="Z226" s="0" t="n">
        <v>0.9875</v>
      </c>
      <c r="AA226" s="0" t="n">
        <v>0.9875</v>
      </c>
      <c r="AB226" s="0" t="n">
        <v>0.98</v>
      </c>
      <c r="AC226" s="0" t="n">
        <v>0.98</v>
      </c>
      <c r="AD226" s="0" t="n">
        <v>0.9875</v>
      </c>
      <c r="AE226" s="0" t="n">
        <v>0.9875</v>
      </c>
      <c r="AF226" s="0" t="n">
        <v>0.98</v>
      </c>
      <c r="AG226" s="0" t="n">
        <v>0.99</v>
      </c>
      <c r="AH226" s="0" t="n">
        <v>0.983886099999997</v>
      </c>
      <c r="AI226" s="0" t="n">
        <v>0.983886099999997</v>
      </c>
      <c r="AJ226" s="0" t="n">
        <v>0.98</v>
      </c>
      <c r="AK226" s="0" t="n">
        <v>1</v>
      </c>
      <c r="AL226" s="0" t="n">
        <v>0</v>
      </c>
      <c r="AM226" s="0" t="n">
        <v>0</v>
      </c>
      <c r="BB226" s="0" t="n">
        <v>0.64</v>
      </c>
      <c r="BC226" s="0" t="n">
        <f aca="false">BC225</f>
        <v>1</v>
      </c>
      <c r="BE226" s="0" t="n">
        <v>1.12684760000002</v>
      </c>
      <c r="BF226" s="0" t="n">
        <v>1.1332</v>
      </c>
      <c r="BG226" s="0" t="n">
        <v>1.0827</v>
      </c>
      <c r="BH226" s="0" t="n">
        <v>1.0269</v>
      </c>
      <c r="BI226" s="0" t="n">
        <v>1</v>
      </c>
      <c r="BJ226" s="0" t="n">
        <v>2.63940000000001</v>
      </c>
      <c r="BK226" s="0" t="n">
        <v>2.33549633333333</v>
      </c>
      <c r="BL226" s="0" t="n">
        <v>1.17324999999998</v>
      </c>
      <c r="BM226" s="0" t="n">
        <v>1.2885</v>
      </c>
      <c r="BN226" s="0" t="n">
        <v>2.001</v>
      </c>
      <c r="BO226" s="0" t="n">
        <v>1.57500499999999</v>
      </c>
      <c r="BP226" s="0" t="n">
        <v>1.57500499999999</v>
      </c>
      <c r="BQ226" s="0" t="n">
        <v>1.29850499999999</v>
      </c>
      <c r="BR226" s="0" t="n">
        <v>1.108355</v>
      </c>
      <c r="BS226" s="0" t="n">
        <v>1.47420499999999</v>
      </c>
      <c r="BT226" s="309"/>
      <c r="BU226" s="0" t="n">
        <v>1.10549</v>
      </c>
      <c r="BV226" s="309"/>
      <c r="BW226" s="309"/>
      <c r="BX226" s="309"/>
      <c r="BY226" s="309"/>
      <c r="BZ226" s="309"/>
      <c r="CA226" s="309"/>
      <c r="CB226" s="309"/>
      <c r="CC226" s="0" t="n">
        <v>0.965</v>
      </c>
      <c r="CI226" s="0" t="n">
        <v>0.47</v>
      </c>
      <c r="CJ226" s="0" t="n">
        <v>0.935</v>
      </c>
      <c r="CK226" s="0" t="n">
        <v>0.745</v>
      </c>
      <c r="CM226" s="0" t="n">
        <v>0.8825</v>
      </c>
      <c r="CN226" s="0" t="n">
        <v>0.915</v>
      </c>
      <c r="CO226" s="0" t="n">
        <v>0.88</v>
      </c>
      <c r="CP226" s="0" t="n">
        <v>0.9025</v>
      </c>
      <c r="CQ226" s="0" t="n">
        <v>0.915</v>
      </c>
      <c r="CR226" s="0" t="n">
        <v>0.89</v>
      </c>
      <c r="DA226" s="309" t="n">
        <v>0.000285</v>
      </c>
      <c r="DB226" s="309" t="n">
        <v>0.0002</v>
      </c>
      <c r="DC226" s="309" t="n">
        <v>0</v>
      </c>
      <c r="DD226" s="309" t="n">
        <v>0.0001</v>
      </c>
      <c r="DE226" s="309" t="n">
        <v>0</v>
      </c>
      <c r="DF226" s="309" t="n">
        <v>0.0036</v>
      </c>
      <c r="DG226" s="309" t="n">
        <v>0.00047</v>
      </c>
      <c r="DH226" s="309" t="n">
        <v>0.0007</v>
      </c>
      <c r="DI226" s="309" t="n">
        <v>0</v>
      </c>
      <c r="DJ226" s="309" t="n">
        <v>0</v>
      </c>
      <c r="DK226" s="309" t="n">
        <v>0.0005</v>
      </c>
      <c r="DL226" s="309" t="n">
        <v>0.0005</v>
      </c>
      <c r="DM226" s="309" t="n">
        <v>0.0003</v>
      </c>
      <c r="DN226" s="309" t="n">
        <v>0.000275</v>
      </c>
      <c r="DO226" s="309" t="n">
        <v>0.000400000000000006</v>
      </c>
      <c r="DQ226" s="309" t="n">
        <v>6.5E-005</v>
      </c>
    </row>
    <row r="227" customFormat="false" ht="12.75" hidden="false" customHeight="false" outlineLevel="0" collapsed="false">
      <c r="A227" s="306" t="n">
        <v>43282</v>
      </c>
      <c r="B227" s="0" t="n">
        <v>0.988</v>
      </c>
      <c r="C227" s="0" t="n">
        <v>0</v>
      </c>
      <c r="D227" s="0" t="n">
        <v>0</v>
      </c>
      <c r="E227" s="0" t="n">
        <v>0</v>
      </c>
      <c r="F227" s="0" t="n">
        <v>0</v>
      </c>
      <c r="G227" s="0" t="n">
        <v>0</v>
      </c>
      <c r="H227" s="0" t="n">
        <v>0.9875</v>
      </c>
      <c r="I227" s="0" t="n">
        <v>0.9875</v>
      </c>
      <c r="J227" s="0" t="n">
        <v>0.985</v>
      </c>
      <c r="K227" s="0" t="n">
        <v>0</v>
      </c>
      <c r="L227" s="0" t="n">
        <v>0.9875</v>
      </c>
      <c r="M227" s="0" t="n">
        <v>0.9875</v>
      </c>
      <c r="N227" s="0" t="n">
        <v>0.98</v>
      </c>
      <c r="O227" s="0" t="n">
        <v>0.9875</v>
      </c>
      <c r="P227" s="0" t="n">
        <v>0.98</v>
      </c>
      <c r="Q227" s="0" t="n">
        <v>0.9875</v>
      </c>
      <c r="R227" s="0" t="n">
        <v>0.9875</v>
      </c>
      <c r="S227" s="0" t="n">
        <v>0.9875</v>
      </c>
      <c r="T227" s="0" t="n">
        <v>0.98</v>
      </c>
      <c r="U227" s="0" t="n">
        <v>0.98</v>
      </c>
      <c r="V227" s="0" t="n">
        <v>0.98</v>
      </c>
      <c r="W227" s="0" t="n">
        <v>0.98</v>
      </c>
      <c r="X227" s="0" t="n">
        <v>0.9875</v>
      </c>
      <c r="Y227" s="0" t="n">
        <v>0.9875</v>
      </c>
      <c r="Z227" s="0" t="n">
        <v>0.9875</v>
      </c>
      <c r="AA227" s="0" t="n">
        <v>0.9875</v>
      </c>
      <c r="AB227" s="0" t="n">
        <v>0.98</v>
      </c>
      <c r="AC227" s="0" t="n">
        <v>0.98</v>
      </c>
      <c r="AD227" s="0" t="n">
        <v>0.9875</v>
      </c>
      <c r="AE227" s="0" t="n">
        <v>0.9875</v>
      </c>
      <c r="AF227" s="0" t="n">
        <v>0.98</v>
      </c>
      <c r="AG227" s="0" t="n">
        <v>0.99</v>
      </c>
      <c r="AH227" s="0" t="n">
        <v>0.983943949999997</v>
      </c>
      <c r="AI227" s="0" t="n">
        <v>0.983943949999997</v>
      </c>
      <c r="AJ227" s="0" t="n">
        <v>0.98</v>
      </c>
      <c r="AK227" s="0" t="n">
        <v>1</v>
      </c>
      <c r="AL227" s="0" t="n">
        <v>0</v>
      </c>
      <c r="AM227" s="0" t="n">
        <v>0</v>
      </c>
      <c r="BB227" s="0" t="n">
        <v>0.64</v>
      </c>
      <c r="BC227" s="0" t="n">
        <f aca="false">BC226</f>
        <v>1</v>
      </c>
      <c r="BE227" s="0" t="n">
        <v>1.12713260000002</v>
      </c>
      <c r="BF227" s="0" t="n">
        <v>1.1334</v>
      </c>
      <c r="BG227" s="0" t="n">
        <v>1.0827</v>
      </c>
      <c r="BH227" s="0" t="n">
        <v>1.027</v>
      </c>
      <c r="BI227" s="0" t="n">
        <v>1</v>
      </c>
      <c r="BJ227" s="0" t="n">
        <v>2.64300000000001</v>
      </c>
      <c r="BK227" s="0" t="n">
        <v>2.33596633333333</v>
      </c>
      <c r="BL227" s="0" t="n">
        <v>1.17394999999998</v>
      </c>
      <c r="BM227" s="0" t="n">
        <v>1.2885</v>
      </c>
      <c r="BN227" s="0" t="n">
        <v>2.001</v>
      </c>
      <c r="BO227" s="0" t="n">
        <v>1.57550499999999</v>
      </c>
      <c r="BP227" s="0" t="n">
        <v>1.57550499999999</v>
      </c>
      <c r="BQ227" s="0" t="n">
        <v>1.29880499999999</v>
      </c>
      <c r="BR227" s="0" t="n">
        <v>1.10863000000001</v>
      </c>
      <c r="BS227" s="0" t="n">
        <v>1.47460499999999</v>
      </c>
      <c r="BT227" s="309"/>
      <c r="BU227" s="0" t="n">
        <v>1.105555</v>
      </c>
      <c r="BV227" s="309"/>
      <c r="BW227" s="309"/>
      <c r="BX227" s="309"/>
      <c r="BY227" s="309"/>
      <c r="BZ227" s="309"/>
      <c r="CA227" s="309"/>
      <c r="CB227" s="309"/>
      <c r="CC227" s="0" t="n">
        <v>0.975</v>
      </c>
      <c r="CI227" s="0" t="n">
        <v>0.47</v>
      </c>
      <c r="CJ227" s="0" t="n">
        <v>0.935</v>
      </c>
      <c r="CK227" s="0" t="n">
        <v>0.765</v>
      </c>
      <c r="CM227" s="0" t="n">
        <v>0.8775</v>
      </c>
      <c r="CN227" s="0" t="n">
        <v>0.91</v>
      </c>
      <c r="CO227" s="0" t="n">
        <v>0.89</v>
      </c>
      <c r="CP227" s="0" t="n">
        <v>0.9075</v>
      </c>
      <c r="CQ227" s="0" t="n">
        <v>0.915</v>
      </c>
      <c r="CR227" s="0" t="n">
        <v>0.89</v>
      </c>
      <c r="DA227" s="309" t="n">
        <v>0.000285</v>
      </c>
      <c r="DB227" s="309" t="n">
        <v>0.0002</v>
      </c>
      <c r="DC227" s="309" t="n">
        <v>0</v>
      </c>
      <c r="DD227" s="309" t="n">
        <v>0.0001</v>
      </c>
      <c r="DE227" s="309" t="n">
        <v>0</v>
      </c>
      <c r="DF227" s="309" t="n">
        <v>0.0036</v>
      </c>
      <c r="DG227" s="309" t="n">
        <v>0.00047</v>
      </c>
      <c r="DH227" s="309" t="n">
        <v>0.0007</v>
      </c>
      <c r="DI227" s="309" t="n">
        <v>0</v>
      </c>
      <c r="DJ227" s="309" t="n">
        <v>0</v>
      </c>
      <c r="DK227" s="309" t="n">
        <v>0.0005</v>
      </c>
      <c r="DL227" s="309" t="n">
        <v>0.0005</v>
      </c>
      <c r="DM227" s="309" t="n">
        <v>0.0003</v>
      </c>
      <c r="DN227" s="309" t="n">
        <v>0.000275</v>
      </c>
      <c r="DO227" s="309" t="n">
        <v>0.000400000000000006</v>
      </c>
      <c r="DQ227" s="309" t="n">
        <v>6.5E-005</v>
      </c>
    </row>
    <row r="228" customFormat="false" ht="12.75" hidden="false" customHeight="false" outlineLevel="0" collapsed="false">
      <c r="A228" s="306" t="n">
        <v>43313</v>
      </c>
      <c r="B228" s="0" t="n">
        <v>0.988</v>
      </c>
      <c r="C228" s="0" t="n">
        <v>0</v>
      </c>
      <c r="D228" s="0" t="n">
        <v>0</v>
      </c>
      <c r="E228" s="0" t="n">
        <v>0</v>
      </c>
      <c r="F228" s="0" t="n">
        <v>0</v>
      </c>
      <c r="G228" s="0" t="n">
        <v>0</v>
      </c>
      <c r="H228" s="0" t="n">
        <v>0.9875</v>
      </c>
      <c r="I228" s="0" t="n">
        <v>0.9875</v>
      </c>
      <c r="J228" s="0" t="n">
        <v>0.985</v>
      </c>
      <c r="K228" s="0" t="n">
        <v>0</v>
      </c>
      <c r="L228" s="0" t="n">
        <v>0.9875</v>
      </c>
      <c r="M228" s="0" t="n">
        <v>0.9875</v>
      </c>
      <c r="N228" s="0" t="n">
        <v>0.98</v>
      </c>
      <c r="O228" s="0" t="n">
        <v>0.9875</v>
      </c>
      <c r="P228" s="0" t="n">
        <v>0.98</v>
      </c>
      <c r="Q228" s="0" t="n">
        <v>0.9875</v>
      </c>
      <c r="R228" s="0" t="n">
        <v>0.9875</v>
      </c>
      <c r="S228" s="0" t="n">
        <v>0.9875</v>
      </c>
      <c r="T228" s="0" t="n">
        <v>0.98</v>
      </c>
      <c r="U228" s="0" t="n">
        <v>0.98</v>
      </c>
      <c r="V228" s="0" t="n">
        <v>0.98</v>
      </c>
      <c r="W228" s="0" t="n">
        <v>0.98</v>
      </c>
      <c r="X228" s="0" t="n">
        <v>0.9875</v>
      </c>
      <c r="Y228" s="0" t="n">
        <v>0.9875</v>
      </c>
      <c r="Z228" s="0" t="n">
        <v>0.9875</v>
      </c>
      <c r="AA228" s="0" t="n">
        <v>0.9875</v>
      </c>
      <c r="AB228" s="0" t="n">
        <v>0.98</v>
      </c>
      <c r="AC228" s="0" t="n">
        <v>0.98</v>
      </c>
      <c r="AD228" s="0" t="n">
        <v>0.9875</v>
      </c>
      <c r="AE228" s="0" t="n">
        <v>0.9875</v>
      </c>
      <c r="AF228" s="0" t="n">
        <v>0.98</v>
      </c>
      <c r="AG228" s="0" t="n">
        <v>0.99</v>
      </c>
      <c r="AH228" s="0" t="n">
        <v>0.984001799999997</v>
      </c>
      <c r="AI228" s="0" t="n">
        <v>0.984001799999997</v>
      </c>
      <c r="AJ228" s="0" t="n">
        <v>0.98</v>
      </c>
      <c r="AK228" s="0" t="n">
        <v>1</v>
      </c>
      <c r="AL228" s="0" t="n">
        <v>0</v>
      </c>
      <c r="AM228" s="0" t="n">
        <v>0</v>
      </c>
      <c r="BB228" s="0" t="n">
        <v>0.64</v>
      </c>
      <c r="BC228" s="0" t="n">
        <f aca="false">BC227</f>
        <v>1</v>
      </c>
      <c r="BE228" s="0" t="n">
        <v>1.12741760000002</v>
      </c>
      <c r="BF228" s="0" t="n">
        <v>1.1336</v>
      </c>
      <c r="BG228" s="0" t="n">
        <v>1.0827</v>
      </c>
      <c r="BH228" s="0" t="n">
        <v>1.0271</v>
      </c>
      <c r="BI228" s="0" t="n">
        <v>1</v>
      </c>
      <c r="BJ228" s="0" t="n">
        <v>2.64660000000001</v>
      </c>
      <c r="BK228" s="0" t="n">
        <v>2.33643633333333</v>
      </c>
      <c r="BL228" s="0" t="n">
        <v>1.17464999999998</v>
      </c>
      <c r="BM228" s="0" t="n">
        <v>1.2885</v>
      </c>
      <c r="BN228" s="0" t="n">
        <v>2.001</v>
      </c>
      <c r="BO228" s="0" t="n">
        <v>1.57600499999999</v>
      </c>
      <c r="BP228" s="0" t="n">
        <v>1.57600499999999</v>
      </c>
      <c r="BQ228" s="0" t="n">
        <v>1.29910499999999</v>
      </c>
      <c r="BR228" s="0" t="n">
        <v>1.10890500000001</v>
      </c>
      <c r="BS228" s="0" t="n">
        <v>1.47500499999999</v>
      </c>
      <c r="BT228" s="309"/>
      <c r="BU228" s="0" t="n">
        <v>1.10562</v>
      </c>
      <c r="BV228" s="309"/>
      <c r="BW228" s="309"/>
      <c r="BX228" s="309"/>
      <c r="BY228" s="309"/>
      <c r="BZ228" s="309"/>
      <c r="CA228" s="309"/>
      <c r="CB228" s="309"/>
      <c r="CC228" s="0" t="n">
        <v>0.975</v>
      </c>
      <c r="CI228" s="0" t="n">
        <v>0.52</v>
      </c>
      <c r="CJ228" s="0" t="n">
        <v>0.925</v>
      </c>
      <c r="CK228" s="0" t="n">
        <v>0.855</v>
      </c>
      <c r="CM228" s="0" t="n">
        <v>0.89</v>
      </c>
      <c r="CN228" s="0" t="n">
        <v>0.9225</v>
      </c>
      <c r="CO228" s="0" t="n">
        <v>0.915</v>
      </c>
      <c r="CP228" s="0" t="n">
        <v>0.9275</v>
      </c>
      <c r="CQ228" s="0" t="n">
        <v>0.915</v>
      </c>
      <c r="CR228" s="0" t="n">
        <v>0.89</v>
      </c>
      <c r="DA228" s="309" t="n">
        <v>0.000285</v>
      </c>
      <c r="DB228" s="309" t="n">
        <v>0.0002</v>
      </c>
      <c r="DC228" s="309" t="n">
        <v>0</v>
      </c>
      <c r="DD228" s="309" t="n">
        <v>0.0001</v>
      </c>
      <c r="DE228" s="309" t="n">
        <v>0</v>
      </c>
      <c r="DF228" s="309" t="n">
        <v>0.0036</v>
      </c>
      <c r="DG228" s="309" t="n">
        <v>0.00047</v>
      </c>
      <c r="DH228" s="309" t="n">
        <v>0.0007</v>
      </c>
      <c r="DI228" s="309" t="n">
        <v>0</v>
      </c>
      <c r="DJ228" s="309" t="n">
        <v>0</v>
      </c>
      <c r="DK228" s="309" t="n">
        <v>0.0005</v>
      </c>
      <c r="DL228" s="309" t="n">
        <v>0.0005</v>
      </c>
      <c r="DM228" s="309" t="n">
        <v>0.0003</v>
      </c>
      <c r="DN228" s="309" t="n">
        <v>0.000275</v>
      </c>
      <c r="DO228" s="309" t="n">
        <v>0.000400000000000006</v>
      </c>
      <c r="DQ228" s="309" t="n">
        <v>6.5E-005</v>
      </c>
    </row>
    <row r="229" customFormat="false" ht="12.75" hidden="false" customHeight="false" outlineLevel="0" collapsed="false">
      <c r="A229" s="306" t="n">
        <v>43344</v>
      </c>
      <c r="B229" s="0" t="n">
        <v>0.988</v>
      </c>
      <c r="C229" s="0" t="n">
        <v>0</v>
      </c>
      <c r="D229" s="0" t="n">
        <v>0</v>
      </c>
      <c r="E229" s="0" t="n">
        <v>0</v>
      </c>
      <c r="F229" s="0" t="n">
        <v>0</v>
      </c>
      <c r="G229" s="0" t="n">
        <v>0</v>
      </c>
      <c r="H229" s="0" t="n">
        <v>0.9875</v>
      </c>
      <c r="I229" s="0" t="n">
        <v>0.9875</v>
      </c>
      <c r="J229" s="0" t="n">
        <v>0.9212775</v>
      </c>
      <c r="K229" s="0" t="n">
        <v>0</v>
      </c>
      <c r="L229" s="0" t="n">
        <v>0.9875</v>
      </c>
      <c r="M229" s="0" t="n">
        <v>0.9875</v>
      </c>
      <c r="N229" s="0" t="n">
        <v>0.98</v>
      </c>
      <c r="O229" s="0" t="n">
        <v>0.9875</v>
      </c>
      <c r="P229" s="0" t="n">
        <v>0.98</v>
      </c>
      <c r="Q229" s="0" t="n">
        <v>0.9875</v>
      </c>
      <c r="R229" s="0" t="n">
        <v>0.9875</v>
      </c>
      <c r="S229" s="0" t="n">
        <v>0.9875</v>
      </c>
      <c r="T229" s="0" t="n">
        <v>0.98</v>
      </c>
      <c r="U229" s="0" t="n">
        <v>0.98</v>
      </c>
      <c r="V229" s="0" t="n">
        <v>0.98</v>
      </c>
      <c r="W229" s="0" t="n">
        <v>0.98</v>
      </c>
      <c r="X229" s="0" t="n">
        <v>0.9875</v>
      </c>
      <c r="Y229" s="0" t="n">
        <v>0.9875</v>
      </c>
      <c r="Z229" s="0" t="n">
        <v>0.9875</v>
      </c>
      <c r="AA229" s="0" t="n">
        <v>0.9875</v>
      </c>
      <c r="AB229" s="0" t="n">
        <v>0.98</v>
      </c>
      <c r="AC229" s="0" t="n">
        <v>0.98</v>
      </c>
      <c r="AD229" s="0" t="n">
        <v>0.9875</v>
      </c>
      <c r="AE229" s="0" t="n">
        <v>0.9875</v>
      </c>
      <c r="AF229" s="0" t="n">
        <v>0.98</v>
      </c>
      <c r="AG229" s="0" t="n">
        <v>0.99</v>
      </c>
      <c r="AH229" s="0" t="n">
        <v>0.984059649999997</v>
      </c>
      <c r="AI229" s="0" t="n">
        <v>0.984059649999997</v>
      </c>
      <c r="AJ229" s="0" t="n">
        <v>0.98</v>
      </c>
      <c r="AK229" s="0" t="n">
        <v>1</v>
      </c>
      <c r="AL229" s="0" t="n">
        <v>0</v>
      </c>
      <c r="AM229" s="0" t="n">
        <v>0</v>
      </c>
      <c r="BB229" s="0" t="n">
        <v>0.64</v>
      </c>
      <c r="BC229" s="0" t="n">
        <f aca="false">BC228</f>
        <v>1</v>
      </c>
      <c r="BE229" s="0" t="n">
        <v>1.12770260000002</v>
      </c>
      <c r="BF229" s="0" t="n">
        <v>1.1338</v>
      </c>
      <c r="BG229" s="0" t="n">
        <v>1.0827</v>
      </c>
      <c r="BH229" s="0" t="n">
        <v>1.0272</v>
      </c>
      <c r="BI229" s="0" t="n">
        <v>1</v>
      </c>
      <c r="BJ229" s="0" t="n">
        <v>2.65020000000001</v>
      </c>
      <c r="BK229" s="0" t="n">
        <v>2.33690633333333</v>
      </c>
      <c r="BL229" s="0" t="n">
        <v>1.17534999999998</v>
      </c>
      <c r="BM229" s="0" t="n">
        <v>1.2885</v>
      </c>
      <c r="BN229" s="0" t="n">
        <v>2.001</v>
      </c>
      <c r="BO229" s="0" t="n">
        <v>1.57650499999999</v>
      </c>
      <c r="BP229" s="0" t="n">
        <v>1.57650499999999</v>
      </c>
      <c r="BQ229" s="0" t="n">
        <v>1.29940499999999</v>
      </c>
      <c r="BR229" s="0" t="n">
        <v>1.10918000000001</v>
      </c>
      <c r="BS229" s="0" t="n">
        <v>1.47540499999999</v>
      </c>
      <c r="BT229" s="309"/>
      <c r="BU229" s="0" t="n">
        <v>1.105685</v>
      </c>
      <c r="BV229" s="309"/>
      <c r="BW229" s="309"/>
      <c r="BX229" s="309"/>
      <c r="BY229" s="309"/>
      <c r="BZ229" s="309"/>
      <c r="CA229" s="309"/>
      <c r="CB229" s="309"/>
      <c r="CC229" s="0" t="n">
        <v>0.975</v>
      </c>
      <c r="CI229" s="0" t="n">
        <v>0.55</v>
      </c>
      <c r="CJ229" s="0" t="n">
        <v>0.925</v>
      </c>
      <c r="CK229" s="0" t="n">
        <v>0.715</v>
      </c>
      <c r="CM229" s="0" t="n">
        <v>0.945</v>
      </c>
      <c r="CN229" s="0" t="n">
        <v>0.9775</v>
      </c>
      <c r="CO229" s="0" t="n">
        <v>0.945</v>
      </c>
      <c r="CP229" s="0" t="n">
        <v>0.92</v>
      </c>
      <c r="CQ229" s="0" t="n">
        <v>0.915</v>
      </c>
      <c r="CR229" s="0" t="n">
        <v>0.89</v>
      </c>
      <c r="DA229" s="309" t="n">
        <v>0.000285</v>
      </c>
      <c r="DB229" s="309" t="n">
        <v>0.0002</v>
      </c>
      <c r="DC229" s="309" t="n">
        <v>0</v>
      </c>
      <c r="DD229" s="309" t="n">
        <v>0.0001</v>
      </c>
      <c r="DE229" s="309" t="n">
        <v>0</v>
      </c>
      <c r="DF229" s="309" t="n">
        <v>0.0036</v>
      </c>
      <c r="DG229" s="309" t="n">
        <v>0.00047</v>
      </c>
      <c r="DH229" s="309" t="n">
        <v>0.0007</v>
      </c>
      <c r="DI229" s="309" t="n">
        <v>0</v>
      </c>
      <c r="DJ229" s="309" t="n">
        <v>0</v>
      </c>
      <c r="DK229" s="309" t="n">
        <v>0.0005</v>
      </c>
      <c r="DL229" s="309" t="n">
        <v>0.0005</v>
      </c>
      <c r="DM229" s="309" t="n">
        <v>0.0003</v>
      </c>
      <c r="DN229" s="309" t="n">
        <v>0.000275</v>
      </c>
      <c r="DO229" s="309" t="n">
        <v>0.000400000000000006</v>
      </c>
      <c r="DQ229" s="309" t="n">
        <v>6.5E-005</v>
      </c>
    </row>
    <row r="230" customFormat="false" ht="12.75" hidden="false" customHeight="false" outlineLevel="0" collapsed="false">
      <c r="A230" s="306" t="n">
        <v>43374</v>
      </c>
      <c r="B230" s="0" t="n">
        <v>0.988</v>
      </c>
      <c r="C230" s="0" t="n">
        <v>0</v>
      </c>
      <c r="D230" s="0" t="n">
        <v>0</v>
      </c>
      <c r="E230" s="0" t="n">
        <v>0</v>
      </c>
      <c r="F230" s="0" t="n">
        <v>0</v>
      </c>
      <c r="G230" s="0" t="n">
        <v>0</v>
      </c>
      <c r="H230" s="0" t="n">
        <v>0.9875</v>
      </c>
      <c r="I230" s="0" t="n">
        <v>0.9875</v>
      </c>
      <c r="J230" s="0" t="n">
        <v>0.9083925</v>
      </c>
      <c r="K230" s="0" t="n">
        <v>0</v>
      </c>
      <c r="L230" s="0" t="n">
        <v>0.9875</v>
      </c>
      <c r="M230" s="0" t="n">
        <v>0.9875</v>
      </c>
      <c r="N230" s="0" t="n">
        <v>0.98</v>
      </c>
      <c r="O230" s="0" t="n">
        <v>0.9875</v>
      </c>
      <c r="P230" s="0" t="n">
        <v>0.98</v>
      </c>
      <c r="Q230" s="0" t="n">
        <v>0.9875</v>
      </c>
      <c r="R230" s="0" t="n">
        <v>0.9875</v>
      </c>
      <c r="S230" s="0" t="n">
        <v>0.9875</v>
      </c>
      <c r="T230" s="0" t="n">
        <v>0.98</v>
      </c>
      <c r="U230" s="0" t="n">
        <v>0.98</v>
      </c>
      <c r="V230" s="0" t="n">
        <v>0.98</v>
      </c>
      <c r="W230" s="0" t="n">
        <v>0.98</v>
      </c>
      <c r="X230" s="0" t="n">
        <v>0.9875</v>
      </c>
      <c r="Y230" s="0" t="n">
        <v>0.9875</v>
      </c>
      <c r="Z230" s="0" t="n">
        <v>0.9875</v>
      </c>
      <c r="AA230" s="0" t="n">
        <v>0.9875</v>
      </c>
      <c r="AB230" s="0" t="n">
        <v>0.98</v>
      </c>
      <c r="AC230" s="0" t="n">
        <v>0.98</v>
      </c>
      <c r="AD230" s="0" t="n">
        <v>0.9875</v>
      </c>
      <c r="AE230" s="0" t="n">
        <v>0.9875</v>
      </c>
      <c r="AF230" s="0" t="n">
        <v>0.98</v>
      </c>
      <c r="AG230" s="0" t="n">
        <v>0.99</v>
      </c>
      <c r="AH230" s="0" t="n">
        <v>0.984117499999996</v>
      </c>
      <c r="AI230" s="0" t="n">
        <v>0.984117499999996</v>
      </c>
      <c r="AJ230" s="0" t="n">
        <v>0.98</v>
      </c>
      <c r="AK230" s="0" t="n">
        <v>1</v>
      </c>
      <c r="AL230" s="0" t="n">
        <v>0</v>
      </c>
      <c r="AM230" s="0" t="n">
        <v>0</v>
      </c>
      <c r="BB230" s="0" t="n">
        <v>0.64</v>
      </c>
      <c r="BC230" s="0" t="n">
        <f aca="false">BC229</f>
        <v>1</v>
      </c>
      <c r="BE230" s="0" t="n">
        <v>1.12798760000002</v>
      </c>
      <c r="BF230" s="0" t="n">
        <v>1.134</v>
      </c>
      <c r="BG230" s="0" t="n">
        <v>1.0827</v>
      </c>
      <c r="BH230" s="0" t="n">
        <v>1.0273</v>
      </c>
      <c r="BI230" s="0" t="n">
        <v>1</v>
      </c>
      <c r="BJ230" s="0" t="n">
        <v>2.65380000000001</v>
      </c>
      <c r="BK230" s="0" t="n">
        <v>2.33737633333333</v>
      </c>
      <c r="BL230" s="0" t="n">
        <v>1.17604999999998</v>
      </c>
      <c r="BM230" s="0" t="n">
        <v>1.2885</v>
      </c>
      <c r="BN230" s="0" t="n">
        <v>2.001</v>
      </c>
      <c r="BO230" s="0" t="n">
        <v>1.57700499999999</v>
      </c>
      <c r="BP230" s="0" t="n">
        <v>1.57700499999999</v>
      </c>
      <c r="BQ230" s="0" t="n">
        <v>1.29970499999999</v>
      </c>
      <c r="BR230" s="0" t="n">
        <v>1.10945500000001</v>
      </c>
      <c r="BS230" s="0" t="n">
        <v>1.47580499999999</v>
      </c>
      <c r="BT230" s="309"/>
      <c r="BU230" s="0" t="n">
        <v>1.10575</v>
      </c>
      <c r="BV230" s="309"/>
      <c r="BW230" s="309"/>
      <c r="BX230" s="309"/>
      <c r="BY230" s="309"/>
      <c r="BZ230" s="309"/>
      <c r="CA230" s="309"/>
      <c r="CB230" s="309"/>
      <c r="CC230" s="0" t="n">
        <v>0.955</v>
      </c>
      <c r="CI230" s="0" t="n">
        <v>0.45</v>
      </c>
      <c r="CJ230" s="0" t="n">
        <v>0.925</v>
      </c>
      <c r="CK230" s="0" t="n">
        <v>0.705</v>
      </c>
      <c r="CM230" s="0" t="n">
        <v>0.805</v>
      </c>
      <c r="CN230" s="0" t="n">
        <v>0.8375</v>
      </c>
      <c r="CO230" s="0" t="n">
        <v>0.875</v>
      </c>
      <c r="CP230" s="0" t="n">
        <v>0.9025</v>
      </c>
      <c r="CQ230" s="0" t="n">
        <v>0.82</v>
      </c>
      <c r="CR230" s="0" t="n">
        <v>0.89</v>
      </c>
      <c r="DA230" s="309" t="n">
        <v>0.000285</v>
      </c>
      <c r="DB230" s="309" t="n">
        <v>0.0002</v>
      </c>
      <c r="DC230" s="309" t="n">
        <v>0</v>
      </c>
      <c r="DD230" s="309" t="n">
        <v>0.0001</v>
      </c>
      <c r="DE230" s="309" t="n">
        <v>0</v>
      </c>
      <c r="DF230" s="309" t="n">
        <v>0.0036</v>
      </c>
      <c r="DG230" s="309" t="n">
        <v>0.00047</v>
      </c>
      <c r="DH230" s="309" t="n">
        <v>0.0007</v>
      </c>
      <c r="DI230" s="309" t="n">
        <v>0</v>
      </c>
      <c r="DJ230" s="309" t="n">
        <v>0</v>
      </c>
      <c r="DK230" s="309" t="n">
        <v>0.0005</v>
      </c>
      <c r="DL230" s="309" t="n">
        <v>0.0005</v>
      </c>
      <c r="DM230" s="309" t="n">
        <v>0.0003</v>
      </c>
      <c r="DN230" s="309" t="n">
        <v>0.000275</v>
      </c>
      <c r="DO230" s="309" t="n">
        <v>0.000400000000000006</v>
      </c>
      <c r="DQ230" s="309" t="n">
        <v>6.5E-005</v>
      </c>
    </row>
    <row r="231" customFormat="false" ht="12.75" hidden="false" customHeight="false" outlineLevel="0" collapsed="false">
      <c r="A231" s="306" t="n">
        <v>43405</v>
      </c>
      <c r="B231" s="0" t="n">
        <v>0.988</v>
      </c>
      <c r="C231" s="0" t="n">
        <v>0</v>
      </c>
      <c r="D231" s="0" t="n">
        <v>0</v>
      </c>
      <c r="E231" s="0" t="n">
        <v>0</v>
      </c>
      <c r="F231" s="0" t="n">
        <v>0</v>
      </c>
      <c r="G231" s="0" t="n">
        <v>0</v>
      </c>
      <c r="H231" s="0" t="n">
        <v>0.9875</v>
      </c>
      <c r="I231" s="0" t="n">
        <v>0.9875</v>
      </c>
      <c r="J231" s="0" t="n">
        <v>0.8568525</v>
      </c>
      <c r="K231" s="0" t="n">
        <v>0</v>
      </c>
      <c r="L231" s="0" t="n">
        <v>0.9875</v>
      </c>
      <c r="M231" s="0" t="n">
        <v>0.9875</v>
      </c>
      <c r="N231" s="0" t="n">
        <v>0.98</v>
      </c>
      <c r="O231" s="0" t="n">
        <v>0.9875</v>
      </c>
      <c r="P231" s="0" t="n">
        <v>0.98</v>
      </c>
      <c r="Q231" s="0" t="n">
        <v>0.9875</v>
      </c>
      <c r="R231" s="0" t="n">
        <v>0.9875</v>
      </c>
      <c r="S231" s="0" t="n">
        <v>0.9875</v>
      </c>
      <c r="T231" s="0" t="n">
        <v>0.98</v>
      </c>
      <c r="U231" s="0" t="n">
        <v>0.98</v>
      </c>
      <c r="V231" s="0" t="n">
        <v>0.98</v>
      </c>
      <c r="W231" s="0" t="n">
        <v>0.98</v>
      </c>
      <c r="X231" s="0" t="n">
        <v>0.9875</v>
      </c>
      <c r="Y231" s="0" t="n">
        <v>0.9875</v>
      </c>
      <c r="Z231" s="0" t="n">
        <v>0.9875</v>
      </c>
      <c r="AA231" s="0" t="n">
        <v>0.9875</v>
      </c>
      <c r="AB231" s="0" t="n">
        <v>0.98</v>
      </c>
      <c r="AC231" s="0" t="n">
        <v>0.98</v>
      </c>
      <c r="AD231" s="0" t="n">
        <v>0.9875</v>
      </c>
      <c r="AE231" s="0" t="n">
        <v>0.9875</v>
      </c>
      <c r="AF231" s="0" t="n">
        <v>0.98</v>
      </c>
      <c r="AG231" s="0" t="n">
        <v>0.99</v>
      </c>
      <c r="AH231" s="0" t="n">
        <v>0.984175349999997</v>
      </c>
      <c r="AI231" s="0" t="n">
        <v>0.984175349999997</v>
      </c>
      <c r="AJ231" s="0" t="n">
        <v>0.98</v>
      </c>
      <c r="AK231" s="0" t="n">
        <v>1</v>
      </c>
      <c r="AL231" s="0" t="n">
        <v>0</v>
      </c>
      <c r="AM231" s="0" t="n">
        <v>0</v>
      </c>
      <c r="BB231" s="0" t="n">
        <v>0.64</v>
      </c>
      <c r="BC231" s="0" t="n">
        <f aca="false">BC230</f>
        <v>1</v>
      </c>
      <c r="BE231" s="0" t="n">
        <v>1.12827260000002</v>
      </c>
      <c r="BF231" s="0" t="n">
        <v>1.1342</v>
      </c>
      <c r="BG231" s="0" t="n">
        <v>1.0827</v>
      </c>
      <c r="BH231" s="0" t="n">
        <v>1.0274</v>
      </c>
      <c r="BI231" s="0" t="n">
        <v>1</v>
      </c>
      <c r="BJ231" s="0" t="n">
        <v>2.65740000000001</v>
      </c>
      <c r="BK231" s="0" t="n">
        <v>2.33784633333333</v>
      </c>
      <c r="BL231" s="0" t="n">
        <v>1.17674999999998</v>
      </c>
      <c r="BM231" s="0" t="n">
        <v>1.2885</v>
      </c>
      <c r="BN231" s="0" t="n">
        <v>2.001</v>
      </c>
      <c r="BO231" s="0" t="n">
        <v>1.57750499999999</v>
      </c>
      <c r="BP231" s="0" t="n">
        <v>1.57750499999999</v>
      </c>
      <c r="BQ231" s="0" t="n">
        <v>1.30000499999999</v>
      </c>
      <c r="BR231" s="0" t="n">
        <v>1.10973000000001</v>
      </c>
      <c r="BS231" s="0" t="n">
        <v>1.47620499999999</v>
      </c>
      <c r="BT231" s="309"/>
      <c r="BU231" s="0" t="n">
        <v>1.105815</v>
      </c>
      <c r="BV231" s="309"/>
      <c r="BW231" s="309"/>
      <c r="BX231" s="309"/>
      <c r="BY231" s="309"/>
      <c r="BZ231" s="309"/>
      <c r="CA231" s="309"/>
      <c r="CB231" s="309"/>
      <c r="CC231" s="0" t="n">
        <v>0.955</v>
      </c>
      <c r="CI231" s="0" t="n">
        <v>0.46</v>
      </c>
      <c r="CJ231" s="0" t="n">
        <v>0.905</v>
      </c>
      <c r="CK231" s="0" t="n">
        <v>0.665</v>
      </c>
      <c r="CM231" s="0" t="n">
        <v>0.795</v>
      </c>
      <c r="CN231" s="0" t="n">
        <v>0.8275</v>
      </c>
      <c r="CO231" s="0" t="n">
        <v>0.85</v>
      </c>
      <c r="CP231" s="0" t="n">
        <v>0.9025</v>
      </c>
      <c r="CQ231" s="0" t="n">
        <v>0.82</v>
      </c>
      <c r="CR231" s="0" t="n">
        <v>0.89</v>
      </c>
      <c r="DA231" s="309" t="n">
        <v>0.000285</v>
      </c>
      <c r="DB231" s="309" t="n">
        <v>0.0002</v>
      </c>
      <c r="DC231" s="309" t="n">
        <v>0</v>
      </c>
      <c r="DD231" s="309" t="n">
        <v>0.0001</v>
      </c>
      <c r="DE231" s="309" t="n">
        <v>0</v>
      </c>
      <c r="DF231" s="309" t="n">
        <v>0.0036</v>
      </c>
      <c r="DG231" s="309" t="n">
        <v>0.00047</v>
      </c>
      <c r="DH231" s="309" t="n">
        <v>0.0007</v>
      </c>
      <c r="DI231" s="309" t="n">
        <v>0</v>
      </c>
      <c r="DJ231" s="309" t="n">
        <v>0</v>
      </c>
      <c r="DK231" s="309" t="n">
        <v>0.0005</v>
      </c>
      <c r="DL231" s="309" t="n">
        <v>0.0005</v>
      </c>
      <c r="DM231" s="309" t="n">
        <v>0.0003</v>
      </c>
      <c r="DN231" s="309" t="n">
        <v>0.000275</v>
      </c>
      <c r="DO231" s="309" t="n">
        <v>0.000400000000000006</v>
      </c>
      <c r="DQ231" s="309" t="n">
        <v>6.5E-005</v>
      </c>
    </row>
    <row r="232" customFormat="false" ht="12.75" hidden="false" customHeight="false" outlineLevel="0" collapsed="false">
      <c r="A232" s="306" t="n">
        <v>43435</v>
      </c>
      <c r="B232" s="0" t="n">
        <v>0.988</v>
      </c>
      <c r="C232" s="0" t="n">
        <v>0</v>
      </c>
      <c r="D232" s="0" t="n">
        <v>0</v>
      </c>
      <c r="E232" s="0" t="n">
        <v>0</v>
      </c>
      <c r="F232" s="0" t="n">
        <v>0</v>
      </c>
      <c r="G232" s="0" t="n">
        <v>0</v>
      </c>
      <c r="H232" s="0" t="n">
        <v>0.9875</v>
      </c>
      <c r="I232" s="0" t="n">
        <v>0.9875</v>
      </c>
      <c r="J232" s="0" t="n">
        <v>0.863295</v>
      </c>
      <c r="K232" s="0" t="n">
        <v>0</v>
      </c>
      <c r="L232" s="0" t="n">
        <v>0.931022949999993</v>
      </c>
      <c r="M232" s="0" t="n">
        <v>0.982308112499993</v>
      </c>
      <c r="N232" s="0" t="n">
        <v>0.897210449999995</v>
      </c>
      <c r="O232" s="0" t="n">
        <v>0.9875</v>
      </c>
      <c r="P232" s="0" t="n">
        <v>0.897210449999995</v>
      </c>
      <c r="Q232" s="0" t="n">
        <v>0.931022949999993</v>
      </c>
      <c r="R232" s="0" t="n">
        <v>0.931022949999993</v>
      </c>
      <c r="S232" s="0" t="n">
        <v>0.931022949999993</v>
      </c>
      <c r="T232" s="0" t="n">
        <v>0.897210449999995</v>
      </c>
      <c r="U232" s="0" t="n">
        <v>0.897210449999995</v>
      </c>
      <c r="V232" s="0" t="n">
        <v>0.897210449999995</v>
      </c>
      <c r="W232" s="0" t="n">
        <v>0.897210449999995</v>
      </c>
      <c r="X232" s="0" t="n">
        <v>0.9875</v>
      </c>
      <c r="Y232" s="0" t="n">
        <v>0.9875</v>
      </c>
      <c r="Z232" s="0" t="n">
        <v>0.9875</v>
      </c>
      <c r="AA232" s="0" t="n">
        <v>0.9875</v>
      </c>
      <c r="AB232" s="0" t="n">
        <v>0.897210449999995</v>
      </c>
      <c r="AC232" s="0" t="n">
        <v>0.897210449999995</v>
      </c>
      <c r="AD232" s="0" t="n">
        <v>0.9875</v>
      </c>
      <c r="AE232" s="0" t="n">
        <v>0.9875</v>
      </c>
      <c r="AF232" s="0" t="n">
        <v>0.897210449999995</v>
      </c>
      <c r="AG232" s="0" t="n">
        <v>0.98</v>
      </c>
      <c r="AH232" s="0" t="n">
        <v>0.984233199999997</v>
      </c>
      <c r="AI232" s="0" t="n">
        <v>0.984233199999997</v>
      </c>
      <c r="AJ232" s="0" t="n">
        <v>0.897210449999995</v>
      </c>
      <c r="AK232" s="0" t="n">
        <v>1</v>
      </c>
      <c r="AL232" s="0" t="n">
        <v>0</v>
      </c>
      <c r="AM232" s="0" t="n">
        <v>0</v>
      </c>
      <c r="BB232" s="0" t="n">
        <v>0.64</v>
      </c>
      <c r="BC232" s="0" t="n">
        <f aca="false">BC231</f>
        <v>1</v>
      </c>
      <c r="BE232" s="0" t="n">
        <v>1.12855760000002</v>
      </c>
      <c r="BF232" s="0" t="n">
        <v>1.1344</v>
      </c>
      <c r="BG232" s="0" t="n">
        <v>1.0827</v>
      </c>
      <c r="BH232" s="0" t="n">
        <v>1.0275</v>
      </c>
      <c r="BI232" s="0" t="n">
        <v>1</v>
      </c>
      <c r="BJ232" s="0" t="n">
        <v>2.66100000000001</v>
      </c>
      <c r="BK232" s="0" t="n">
        <v>2.33831633333333</v>
      </c>
      <c r="BL232" s="0" t="n">
        <v>1.17744999999998</v>
      </c>
      <c r="BM232" s="0" t="n">
        <v>1.2885</v>
      </c>
      <c r="BN232" s="0" t="n">
        <v>2.001</v>
      </c>
      <c r="BO232" s="0" t="n">
        <v>1.57800499999999</v>
      </c>
      <c r="BP232" s="0" t="n">
        <v>1.57800499999999</v>
      </c>
      <c r="BQ232" s="0" t="n">
        <v>1.30030499999999</v>
      </c>
      <c r="BR232" s="0" t="n">
        <v>1.11000500000001</v>
      </c>
      <c r="BS232" s="0" t="n">
        <v>1.47660499999999</v>
      </c>
      <c r="BT232" s="309"/>
      <c r="BU232" s="0" t="n">
        <v>1.10588</v>
      </c>
      <c r="BV232" s="309"/>
      <c r="BW232" s="309"/>
      <c r="BX232" s="309"/>
      <c r="BY232" s="309"/>
      <c r="BZ232" s="309"/>
      <c r="CA232" s="309"/>
      <c r="CB232" s="309"/>
      <c r="CC232" s="0" t="n">
        <v>0.935</v>
      </c>
      <c r="CI232" s="0" t="n">
        <v>0.48</v>
      </c>
      <c r="CJ232" s="0" t="n">
        <v>0.875</v>
      </c>
      <c r="CK232" s="0" t="n">
        <v>0.67</v>
      </c>
      <c r="CM232" s="0" t="n">
        <v>0.59</v>
      </c>
      <c r="CN232" s="0" t="n">
        <v>0.6225</v>
      </c>
      <c r="CO232" s="0" t="n">
        <v>0.69</v>
      </c>
      <c r="CP232" s="0" t="n">
        <v>0.8925</v>
      </c>
      <c r="CQ232" s="0" t="n">
        <v>0.715</v>
      </c>
      <c r="CR232" s="0" t="n">
        <v>0.89</v>
      </c>
      <c r="DA232" s="309" t="n">
        <v>0.000285</v>
      </c>
      <c r="DB232" s="309" t="n">
        <v>0.0002</v>
      </c>
      <c r="DC232" s="309" t="n">
        <v>0</v>
      </c>
      <c r="DD232" s="309" t="n">
        <v>0.0001</v>
      </c>
      <c r="DE232" s="309" t="n">
        <v>0</v>
      </c>
      <c r="DF232" s="309" t="n">
        <v>0.0036</v>
      </c>
      <c r="DG232" s="309" t="n">
        <v>0.00047</v>
      </c>
      <c r="DH232" s="309" t="n">
        <v>0.0007</v>
      </c>
      <c r="DI232" s="309" t="n">
        <v>0</v>
      </c>
      <c r="DJ232" s="309" t="n">
        <v>0</v>
      </c>
      <c r="DK232" s="309" t="n">
        <v>0.0005</v>
      </c>
      <c r="DL232" s="309" t="n">
        <v>0.0005</v>
      </c>
      <c r="DM232" s="309" t="n">
        <v>0.0003</v>
      </c>
      <c r="DN232" s="309" t="n">
        <v>0.000275</v>
      </c>
      <c r="DO232" s="309" t="n">
        <v>0.000400000000000006</v>
      </c>
      <c r="DQ232" s="309" t="n">
        <v>6.5E-005</v>
      </c>
    </row>
    <row r="233" customFormat="false" ht="12.75" hidden="false" customHeight="false" outlineLevel="0" collapsed="false">
      <c r="A233" s="306" t="n">
        <v>43466</v>
      </c>
      <c r="B233" s="0" t="n">
        <v>0.988</v>
      </c>
      <c r="C233" s="0" t="n">
        <v>0</v>
      </c>
      <c r="D233" s="0" t="n">
        <v>0</v>
      </c>
      <c r="E233" s="0" t="n">
        <v>0</v>
      </c>
      <c r="F233" s="0" t="n">
        <v>0</v>
      </c>
      <c r="G233" s="0" t="n">
        <v>0</v>
      </c>
      <c r="H233" s="0" t="n">
        <v>0.9875</v>
      </c>
      <c r="I233" s="0" t="n">
        <v>0.948410749999987</v>
      </c>
      <c r="J233" s="0" t="n">
        <v>0.87618</v>
      </c>
      <c r="K233" s="0" t="n">
        <v>0</v>
      </c>
      <c r="L233" s="0" t="n">
        <v>0.954995524999993</v>
      </c>
      <c r="M233" s="0" t="n">
        <v>0.9875</v>
      </c>
      <c r="N233" s="0" t="n">
        <v>0.897417449999995</v>
      </c>
      <c r="O233" s="0" t="n">
        <v>0.977046400000004</v>
      </c>
      <c r="P233" s="0" t="n">
        <v>0.897417449999995</v>
      </c>
      <c r="Q233" s="0" t="n">
        <v>0.954995524999993</v>
      </c>
      <c r="R233" s="0" t="n">
        <v>0.954995524999993</v>
      </c>
      <c r="S233" s="0" t="n">
        <v>0.954995524999993</v>
      </c>
      <c r="T233" s="0" t="n">
        <v>0.897417449999995</v>
      </c>
      <c r="U233" s="0" t="n">
        <v>0.897417449999995</v>
      </c>
      <c r="V233" s="0" t="n">
        <v>0.897417449999995</v>
      </c>
      <c r="W233" s="0" t="n">
        <v>0.897417449999995</v>
      </c>
      <c r="X233" s="0" t="n">
        <v>0.977046400000004</v>
      </c>
      <c r="Y233" s="0" t="n">
        <v>0.977046400000004</v>
      </c>
      <c r="Z233" s="0" t="n">
        <v>0.977046400000004</v>
      </c>
      <c r="AA233" s="0" t="n">
        <v>0.977046400000004</v>
      </c>
      <c r="AB233" s="0" t="n">
        <v>0.897417449999995</v>
      </c>
      <c r="AC233" s="0" t="n">
        <v>0.897417449999995</v>
      </c>
      <c r="AD233" s="0" t="n">
        <v>0.977046400000004</v>
      </c>
      <c r="AE233" s="0" t="n">
        <v>0.977046400000004</v>
      </c>
      <c r="AF233" s="0" t="n">
        <v>0.897417449999995</v>
      </c>
      <c r="AG233" s="0" t="n">
        <v>0.98</v>
      </c>
      <c r="AH233" s="0" t="n">
        <v>0.984291049999996</v>
      </c>
      <c r="AI233" s="0" t="n">
        <v>0.984291049999996</v>
      </c>
      <c r="AJ233" s="0" t="n">
        <v>0.897417449999995</v>
      </c>
      <c r="AK233" s="0" t="n">
        <v>1</v>
      </c>
      <c r="AL233" s="0" t="n">
        <v>0</v>
      </c>
      <c r="AM233" s="0" t="n">
        <v>0</v>
      </c>
      <c r="BB233" s="0" t="n">
        <v>0.64</v>
      </c>
      <c r="BC233" s="0" t="n">
        <f aca="false">BC232</f>
        <v>1</v>
      </c>
      <c r="BE233" s="0" t="n">
        <v>1.12884260000002</v>
      </c>
      <c r="BF233" s="0" t="n">
        <v>1.1346</v>
      </c>
      <c r="BG233" s="0" t="n">
        <v>1.0827</v>
      </c>
      <c r="BH233" s="0" t="n">
        <v>1.0276</v>
      </c>
      <c r="BI233" s="0" t="n">
        <v>1</v>
      </c>
      <c r="BJ233" s="0" t="n">
        <v>2.66460000000001</v>
      </c>
      <c r="BK233" s="0" t="n">
        <v>2.33878633333333</v>
      </c>
      <c r="BL233" s="0" t="n">
        <v>1.17814999999998</v>
      </c>
      <c r="BM233" s="0" t="n">
        <v>1.2885</v>
      </c>
      <c r="BN233" s="0" t="n">
        <v>2.001</v>
      </c>
      <c r="BO233" s="0" t="n">
        <v>1.57850499999999</v>
      </c>
      <c r="BP233" s="0" t="n">
        <v>1.57850499999999</v>
      </c>
      <c r="BQ233" s="0" t="n">
        <v>1.30060499999999</v>
      </c>
      <c r="BR233" s="0" t="n">
        <v>1.11028000000001</v>
      </c>
      <c r="BS233" s="0" t="n">
        <v>1.47700499999999</v>
      </c>
      <c r="BT233" s="309"/>
      <c r="BU233" s="0" t="n">
        <v>1.105945</v>
      </c>
      <c r="BV233" s="309"/>
      <c r="BW233" s="309"/>
      <c r="BX233" s="309"/>
      <c r="BY233" s="309"/>
      <c r="BZ233" s="309"/>
      <c r="CA233" s="309"/>
      <c r="CB233" s="309"/>
      <c r="CC233" s="0" t="n">
        <v>0.895</v>
      </c>
      <c r="CI233" s="0" t="n">
        <v>0.45</v>
      </c>
      <c r="CJ233" s="0" t="n">
        <v>0.805</v>
      </c>
      <c r="CK233" s="0" t="n">
        <v>0.68</v>
      </c>
      <c r="CM233" s="0" t="n">
        <v>0.605</v>
      </c>
      <c r="CN233" s="0" t="n">
        <v>0.6375</v>
      </c>
      <c r="CO233" s="0" t="n">
        <v>0.69</v>
      </c>
      <c r="CP233" s="0" t="n">
        <v>0.88</v>
      </c>
      <c r="CQ233" s="0" t="n">
        <v>0.64</v>
      </c>
      <c r="CR233" s="0" t="n">
        <v>0.89</v>
      </c>
      <c r="DA233" s="309" t="n">
        <v>0.000285</v>
      </c>
      <c r="DB233" s="309" t="n">
        <v>0.0002</v>
      </c>
      <c r="DC233" s="309" t="n">
        <v>0</v>
      </c>
      <c r="DD233" s="309" t="n">
        <v>0.0001</v>
      </c>
      <c r="DE233" s="309" t="n">
        <v>0</v>
      </c>
      <c r="DF233" s="309" t="n">
        <v>0.0036</v>
      </c>
      <c r="DG233" s="309" t="n">
        <v>0.00047</v>
      </c>
      <c r="DH233" s="309" t="n">
        <v>0.0007</v>
      </c>
      <c r="DI233" s="309" t="n">
        <v>0</v>
      </c>
      <c r="DJ233" s="309" t="n">
        <v>0</v>
      </c>
      <c r="DK233" s="309" t="n">
        <v>0.0005</v>
      </c>
      <c r="DL233" s="309" t="n">
        <v>0.0005</v>
      </c>
      <c r="DM233" s="309" t="n">
        <v>0.0003</v>
      </c>
      <c r="DN233" s="309" t="n">
        <v>0.000275</v>
      </c>
      <c r="DO233" s="309" t="n">
        <v>0.000400000000000006</v>
      </c>
      <c r="DQ233" s="309" t="n">
        <v>6.5E-005</v>
      </c>
    </row>
    <row r="234" customFormat="false" ht="12.75" hidden="false" customHeight="false" outlineLevel="0" collapsed="false">
      <c r="A234" s="306" t="n">
        <v>43497</v>
      </c>
      <c r="B234" s="0" t="n">
        <v>0.976695374000016</v>
      </c>
      <c r="C234" s="0" t="n">
        <v>0</v>
      </c>
      <c r="D234" s="0" t="n">
        <v>0</v>
      </c>
      <c r="E234" s="0" t="n">
        <v>0</v>
      </c>
      <c r="F234" s="0" t="n">
        <v>0</v>
      </c>
      <c r="G234" s="0" t="n">
        <v>0</v>
      </c>
      <c r="H234" s="0" t="n">
        <v>0.9875</v>
      </c>
      <c r="I234" s="0" t="n">
        <v>0.9875</v>
      </c>
      <c r="J234" s="0" t="n">
        <v>0.985</v>
      </c>
      <c r="K234" s="0" t="n">
        <v>0</v>
      </c>
      <c r="L234" s="0" t="n">
        <v>0.9875</v>
      </c>
      <c r="M234" s="0" t="n">
        <v>0.9875</v>
      </c>
      <c r="N234" s="0" t="n">
        <v>0.923642549999995</v>
      </c>
      <c r="O234" s="0" t="n">
        <v>0.974512012500004</v>
      </c>
      <c r="P234" s="0" t="n">
        <v>0.923642549999995</v>
      </c>
      <c r="Q234" s="0" t="n">
        <v>0.9875</v>
      </c>
      <c r="R234" s="0" t="n">
        <v>0.9875</v>
      </c>
      <c r="S234" s="0" t="n">
        <v>0.9875</v>
      </c>
      <c r="T234" s="0" t="n">
        <v>0.923642549999995</v>
      </c>
      <c r="U234" s="0" t="n">
        <v>0.923642549999995</v>
      </c>
      <c r="V234" s="0" t="n">
        <v>0.923642549999995</v>
      </c>
      <c r="W234" s="0" t="n">
        <v>0.923642549999995</v>
      </c>
      <c r="X234" s="0" t="n">
        <v>0.974512012500004</v>
      </c>
      <c r="Y234" s="0" t="n">
        <v>0.974512012500004</v>
      </c>
      <c r="Z234" s="0" t="n">
        <v>0.974512012500004</v>
      </c>
      <c r="AA234" s="0" t="n">
        <v>0.974512012500004</v>
      </c>
      <c r="AB234" s="0" t="n">
        <v>0.923642549999995</v>
      </c>
      <c r="AC234" s="0" t="n">
        <v>0.923642549999995</v>
      </c>
      <c r="AD234" s="0" t="n">
        <v>0.974512012500004</v>
      </c>
      <c r="AE234" s="0" t="n">
        <v>0.974512012500004</v>
      </c>
      <c r="AF234" s="0" t="n">
        <v>0.923642549999995</v>
      </c>
      <c r="AG234" s="0" t="n">
        <v>0.98</v>
      </c>
      <c r="AH234" s="0" t="n">
        <v>0.984348899999996</v>
      </c>
      <c r="AI234" s="0" t="n">
        <v>0.984348899999996</v>
      </c>
      <c r="AJ234" s="0" t="n">
        <v>0.923642549999995</v>
      </c>
      <c r="AK234" s="0" t="n">
        <v>1</v>
      </c>
      <c r="AL234" s="0" t="n">
        <v>0</v>
      </c>
      <c r="AM234" s="0" t="n">
        <v>0</v>
      </c>
      <c r="BB234" s="0" t="n">
        <v>0.64</v>
      </c>
      <c r="BC234" s="0" t="n">
        <f aca="false">BC233</f>
        <v>1</v>
      </c>
      <c r="BE234" s="0" t="n">
        <v>1.12912760000002</v>
      </c>
      <c r="BF234" s="0" t="n">
        <v>1.1348</v>
      </c>
      <c r="BG234" s="0" t="n">
        <v>1.0827</v>
      </c>
      <c r="BH234" s="0" t="n">
        <v>1.0277</v>
      </c>
      <c r="BI234" s="0" t="n">
        <v>1</v>
      </c>
      <c r="BJ234" s="0" t="n">
        <v>2.66820000000001</v>
      </c>
      <c r="BK234" s="0" t="n">
        <v>2.33925633333333</v>
      </c>
      <c r="BL234" s="0" t="n">
        <v>1.17884999999998</v>
      </c>
      <c r="BM234" s="0" t="n">
        <v>1.2885</v>
      </c>
      <c r="BN234" s="0" t="n">
        <v>2.001</v>
      </c>
      <c r="BO234" s="0" t="n">
        <v>1.57900499999999</v>
      </c>
      <c r="BP234" s="0" t="n">
        <v>1.57900499999999</v>
      </c>
      <c r="BQ234" s="0" t="n">
        <v>1.30090499999999</v>
      </c>
      <c r="BR234" s="0" t="n">
        <v>1.11055500000001</v>
      </c>
      <c r="BS234" s="0" t="n">
        <v>1.47740499999999</v>
      </c>
      <c r="BT234" s="309"/>
      <c r="BU234" s="0" t="n">
        <v>1.10601</v>
      </c>
      <c r="BV234" s="309"/>
      <c r="BW234" s="309"/>
      <c r="BX234" s="309"/>
      <c r="BY234" s="309"/>
      <c r="BZ234" s="309"/>
      <c r="CA234" s="309"/>
      <c r="CB234" s="309"/>
      <c r="CC234" s="0" t="n">
        <v>0.865</v>
      </c>
      <c r="CI234" s="0" t="n">
        <v>0.45</v>
      </c>
      <c r="CJ234" s="0" t="n">
        <v>0.845</v>
      </c>
      <c r="CK234" s="0" t="n">
        <v>0.785</v>
      </c>
      <c r="CM234" s="0" t="n">
        <v>0.635</v>
      </c>
      <c r="CN234" s="0" t="n">
        <v>0.6675</v>
      </c>
      <c r="CO234" s="0" t="n">
        <v>0.71</v>
      </c>
      <c r="CP234" s="0" t="n">
        <v>0.8775</v>
      </c>
      <c r="CQ234" s="0" t="n">
        <v>0.67</v>
      </c>
      <c r="CR234" s="0" t="n">
        <v>0.89</v>
      </c>
      <c r="DA234" s="309" t="n">
        <v>0.000285</v>
      </c>
      <c r="DB234" s="309" t="n">
        <v>0.0002</v>
      </c>
      <c r="DC234" s="309" t="n">
        <v>0</v>
      </c>
      <c r="DD234" s="309" t="n">
        <v>0.0001</v>
      </c>
      <c r="DE234" s="309" t="n">
        <v>0</v>
      </c>
      <c r="DF234" s="309" t="n">
        <v>0.0036</v>
      </c>
      <c r="DG234" s="309" t="n">
        <v>0.00047</v>
      </c>
      <c r="DH234" s="309" t="n">
        <v>0.0007</v>
      </c>
      <c r="DI234" s="309" t="n">
        <v>0</v>
      </c>
      <c r="DJ234" s="309" t="n">
        <v>0</v>
      </c>
      <c r="DK234" s="309" t="n">
        <v>0.0005</v>
      </c>
      <c r="DL234" s="309" t="n">
        <v>0.0005</v>
      </c>
      <c r="DM234" s="309" t="n">
        <v>0.0003</v>
      </c>
      <c r="DN234" s="309" t="n">
        <v>0.000275</v>
      </c>
      <c r="DO234" s="309" t="n">
        <v>0.000400000000000006</v>
      </c>
      <c r="DQ234" s="309" t="n">
        <v>6.5E-005</v>
      </c>
    </row>
    <row r="235" customFormat="false" ht="12.75" hidden="false" customHeight="false" outlineLevel="0" collapsed="false">
      <c r="A235" s="306" t="n">
        <v>43525</v>
      </c>
      <c r="B235" s="0" t="n">
        <v>0.976941899000017</v>
      </c>
      <c r="C235" s="0" t="n">
        <v>0</v>
      </c>
      <c r="D235" s="0" t="n">
        <v>0</v>
      </c>
      <c r="E235" s="0" t="n">
        <v>0</v>
      </c>
      <c r="F235" s="0" t="n">
        <v>0</v>
      </c>
      <c r="G235" s="0" t="n">
        <v>0</v>
      </c>
      <c r="H235" s="0" t="n">
        <v>0.9875</v>
      </c>
      <c r="I235" s="0" t="n">
        <v>0.9875</v>
      </c>
      <c r="J235" s="0" t="n">
        <v>0.985</v>
      </c>
      <c r="K235" s="0" t="n">
        <v>0</v>
      </c>
      <c r="L235" s="0" t="n">
        <v>0.9875</v>
      </c>
      <c r="M235" s="0" t="n">
        <v>0.9875</v>
      </c>
      <c r="N235" s="0" t="n">
        <v>0.98</v>
      </c>
      <c r="O235" s="0" t="n">
        <v>0.9875</v>
      </c>
      <c r="P235" s="0" t="n">
        <v>0.98</v>
      </c>
      <c r="Q235" s="0" t="n">
        <v>0.9875</v>
      </c>
      <c r="R235" s="0" t="n">
        <v>0.9875</v>
      </c>
      <c r="S235" s="0" t="n">
        <v>0.9875</v>
      </c>
      <c r="T235" s="0" t="n">
        <v>0.98</v>
      </c>
      <c r="U235" s="0" t="n">
        <v>0.98</v>
      </c>
      <c r="V235" s="0" t="n">
        <v>0.98</v>
      </c>
      <c r="W235" s="0" t="n">
        <v>0.98</v>
      </c>
      <c r="X235" s="0" t="n">
        <v>0.9875</v>
      </c>
      <c r="Y235" s="0" t="n">
        <v>0.9875</v>
      </c>
      <c r="Z235" s="0" t="n">
        <v>0.9875</v>
      </c>
      <c r="AA235" s="0" t="n">
        <v>0.9875</v>
      </c>
      <c r="AB235" s="0" t="n">
        <v>0.98</v>
      </c>
      <c r="AC235" s="0" t="n">
        <v>0.98</v>
      </c>
      <c r="AD235" s="0" t="n">
        <v>0.9875</v>
      </c>
      <c r="AE235" s="0" t="n">
        <v>0.9875</v>
      </c>
      <c r="AF235" s="0" t="n">
        <v>0.98</v>
      </c>
      <c r="AG235" s="0" t="n">
        <v>0.99</v>
      </c>
      <c r="AH235" s="0" t="n">
        <v>0.984406749999996</v>
      </c>
      <c r="AI235" s="0" t="n">
        <v>0.984406749999996</v>
      </c>
      <c r="AJ235" s="0" t="n">
        <v>0.98</v>
      </c>
      <c r="AK235" s="0" t="n">
        <v>1</v>
      </c>
      <c r="AL235" s="0" t="n">
        <v>0</v>
      </c>
      <c r="AM235" s="0" t="n">
        <v>0</v>
      </c>
      <c r="BB235" s="0" t="n">
        <v>0.64</v>
      </c>
      <c r="BC235" s="0" t="n">
        <f aca="false">BC234</f>
        <v>1</v>
      </c>
      <c r="BE235" s="0" t="n">
        <v>1.12941260000002</v>
      </c>
      <c r="BF235" s="0" t="n">
        <v>1.135</v>
      </c>
      <c r="BG235" s="0" t="n">
        <v>1.0827</v>
      </c>
      <c r="BH235" s="0" t="n">
        <v>1.0278</v>
      </c>
      <c r="BI235" s="0" t="n">
        <v>1</v>
      </c>
      <c r="BJ235" s="0" t="n">
        <v>2.67180000000001</v>
      </c>
      <c r="BK235" s="0" t="n">
        <v>2.33972633333333</v>
      </c>
      <c r="BL235" s="0" t="n">
        <v>1.17954999999998</v>
      </c>
      <c r="BM235" s="0" t="n">
        <v>1.2885</v>
      </c>
      <c r="BN235" s="0" t="n">
        <v>2.001</v>
      </c>
      <c r="BO235" s="0" t="n">
        <v>1.57950499999999</v>
      </c>
      <c r="BP235" s="0" t="n">
        <v>1.57950499999999</v>
      </c>
      <c r="BQ235" s="0" t="n">
        <v>1.30120499999999</v>
      </c>
      <c r="BR235" s="0" t="n">
        <v>1.11083000000001</v>
      </c>
      <c r="BS235" s="0" t="n">
        <v>1.47780499999999</v>
      </c>
      <c r="BT235" s="309"/>
      <c r="BU235" s="0" t="n">
        <v>1.106075</v>
      </c>
      <c r="BV235" s="309"/>
      <c r="BW235" s="309"/>
      <c r="BX235" s="309"/>
      <c r="BY235" s="309"/>
      <c r="BZ235" s="309"/>
      <c r="CA235" s="309"/>
      <c r="CB235" s="309"/>
      <c r="CC235" s="0" t="n">
        <v>0.865</v>
      </c>
      <c r="CI235" s="0" t="n">
        <v>0.45</v>
      </c>
      <c r="CJ235" s="0" t="n">
        <v>0.875</v>
      </c>
      <c r="CK235" s="0" t="n">
        <v>0.955</v>
      </c>
      <c r="CM235" s="0" t="n">
        <v>0.785</v>
      </c>
      <c r="CN235" s="0" t="n">
        <v>0.8175</v>
      </c>
      <c r="CO235" s="0" t="n">
        <v>0.8</v>
      </c>
      <c r="CP235" s="0" t="n">
        <v>0.9</v>
      </c>
      <c r="CQ235" s="0" t="n">
        <v>0.83</v>
      </c>
      <c r="CR235" s="0" t="n">
        <v>0.89</v>
      </c>
      <c r="DA235" s="309" t="n">
        <v>0.000285</v>
      </c>
      <c r="DB235" s="309" t="n">
        <v>0.0002</v>
      </c>
      <c r="DC235" s="309" t="n">
        <v>0</v>
      </c>
      <c r="DD235" s="309" t="n">
        <v>0.0001</v>
      </c>
      <c r="DE235" s="309" t="n">
        <v>0</v>
      </c>
      <c r="DF235" s="309" t="n">
        <v>0.0036</v>
      </c>
      <c r="DG235" s="309" t="n">
        <v>0.00047</v>
      </c>
      <c r="DH235" s="309" t="n">
        <v>0.0007</v>
      </c>
      <c r="DI235" s="309" t="n">
        <v>0</v>
      </c>
      <c r="DJ235" s="309" t="n">
        <v>0</v>
      </c>
      <c r="DK235" s="309" t="n">
        <v>0.0005</v>
      </c>
      <c r="DL235" s="309" t="n">
        <v>0.0005</v>
      </c>
      <c r="DM235" s="309" t="n">
        <v>0.0003</v>
      </c>
      <c r="DN235" s="309" t="n">
        <v>0.000275</v>
      </c>
      <c r="DO235" s="309" t="n">
        <v>0.000400000000000006</v>
      </c>
      <c r="DQ235" s="309" t="n">
        <v>6.5E-005</v>
      </c>
    </row>
    <row r="236" customFormat="false" ht="12.75" hidden="false" customHeight="false" outlineLevel="0" collapsed="false">
      <c r="A236" s="306" t="n">
        <v>43556</v>
      </c>
      <c r="B236" s="0" t="n">
        <v>0.988</v>
      </c>
      <c r="C236" s="0" t="n">
        <v>0</v>
      </c>
      <c r="D236" s="0" t="n">
        <v>0</v>
      </c>
      <c r="E236" s="0" t="n">
        <v>0</v>
      </c>
      <c r="F236" s="0" t="n">
        <v>0</v>
      </c>
      <c r="G236" s="0" t="n">
        <v>0</v>
      </c>
      <c r="H236" s="0" t="n">
        <v>0.982882459999997</v>
      </c>
      <c r="I236" s="0" t="n">
        <v>0.9875</v>
      </c>
      <c r="J236" s="0" t="n">
        <v>0.985</v>
      </c>
      <c r="K236" s="0" t="n">
        <v>0</v>
      </c>
      <c r="L236" s="0" t="n">
        <v>0.9875</v>
      </c>
      <c r="M236" s="0" t="n">
        <v>0.9875</v>
      </c>
      <c r="N236" s="0" t="n">
        <v>0.98</v>
      </c>
      <c r="O236" s="0" t="n">
        <v>0.9875</v>
      </c>
      <c r="P236" s="0" t="n">
        <v>0.98</v>
      </c>
      <c r="Q236" s="0" t="n">
        <v>0.9875</v>
      </c>
      <c r="R236" s="0" t="n">
        <v>0.9875</v>
      </c>
      <c r="S236" s="0" t="n">
        <v>0.9875</v>
      </c>
      <c r="T236" s="0" t="n">
        <v>0.98</v>
      </c>
      <c r="U236" s="0" t="n">
        <v>0.98</v>
      </c>
      <c r="V236" s="0" t="n">
        <v>0.98</v>
      </c>
      <c r="W236" s="0" t="n">
        <v>0.98</v>
      </c>
      <c r="X236" s="0" t="n">
        <v>0.9875</v>
      </c>
      <c r="Y236" s="0" t="n">
        <v>0.9875</v>
      </c>
      <c r="Z236" s="0" t="n">
        <v>0.9875</v>
      </c>
      <c r="AA236" s="0" t="n">
        <v>0.9875</v>
      </c>
      <c r="AB236" s="0" t="n">
        <v>0.98</v>
      </c>
      <c r="AC236" s="0" t="n">
        <v>0.98</v>
      </c>
      <c r="AD236" s="0" t="n">
        <v>0.9875</v>
      </c>
      <c r="AE236" s="0" t="n">
        <v>0.9875</v>
      </c>
      <c r="AF236" s="0" t="n">
        <v>0.98</v>
      </c>
      <c r="AG236" s="0" t="n">
        <v>0.99</v>
      </c>
      <c r="AH236" s="0" t="n">
        <v>0.984464599999996</v>
      </c>
      <c r="AI236" s="0" t="n">
        <v>0.984464599999996</v>
      </c>
      <c r="AJ236" s="0" t="n">
        <v>0.98</v>
      </c>
      <c r="AK236" s="0" t="n">
        <v>1</v>
      </c>
      <c r="AL236" s="0" t="n">
        <v>0</v>
      </c>
      <c r="AM236" s="0" t="n">
        <v>0</v>
      </c>
      <c r="BB236" s="0" t="n">
        <v>0.64</v>
      </c>
      <c r="BC236" s="0" t="n">
        <f aca="false">BC235</f>
        <v>1</v>
      </c>
      <c r="BE236" s="0" t="n">
        <v>1.12969760000002</v>
      </c>
      <c r="BF236" s="0" t="n">
        <v>1.1352</v>
      </c>
      <c r="BG236" s="0" t="n">
        <v>1.0827</v>
      </c>
      <c r="BH236" s="0" t="n">
        <v>1.0279</v>
      </c>
      <c r="BI236" s="0" t="n">
        <v>1</v>
      </c>
      <c r="BJ236" s="0" t="n">
        <v>2.67540000000001</v>
      </c>
      <c r="BK236" s="0" t="n">
        <v>2.34019633333333</v>
      </c>
      <c r="BL236" s="0" t="n">
        <v>1.18024999999998</v>
      </c>
      <c r="BM236" s="0" t="n">
        <v>1.2885</v>
      </c>
      <c r="BN236" s="0" t="n">
        <v>2.001</v>
      </c>
      <c r="BO236" s="0" t="n">
        <v>1.58000499999999</v>
      </c>
      <c r="BP236" s="0" t="n">
        <v>1.58000499999999</v>
      </c>
      <c r="BQ236" s="0" t="n">
        <v>1.30150499999999</v>
      </c>
      <c r="BR236" s="0" t="n">
        <v>1.11110500000001</v>
      </c>
      <c r="BS236" s="0" t="n">
        <v>1.47820499999999</v>
      </c>
      <c r="BT236" s="309"/>
      <c r="BU236" s="0" t="n">
        <v>1.10614</v>
      </c>
      <c r="BV236" s="309"/>
      <c r="BW236" s="309"/>
      <c r="BX236" s="309"/>
      <c r="BY236" s="309"/>
      <c r="BZ236" s="309"/>
      <c r="CA236" s="309"/>
      <c r="CB236" s="309"/>
      <c r="CC236" s="0" t="n">
        <v>0.895</v>
      </c>
      <c r="CI236" s="0" t="n">
        <v>0.42</v>
      </c>
      <c r="CJ236" s="0" t="n">
        <v>0.935</v>
      </c>
      <c r="CK236" s="0" t="n">
        <v>0.945</v>
      </c>
      <c r="CM236" s="0" t="n">
        <v>0.895</v>
      </c>
      <c r="CN236" s="0" t="n">
        <v>0.9275</v>
      </c>
      <c r="CO236" s="0" t="n">
        <v>0.85</v>
      </c>
      <c r="CP236" s="0" t="n">
        <v>0.903</v>
      </c>
      <c r="CQ236" s="0" t="n">
        <v>0.92</v>
      </c>
      <c r="CR236" s="0" t="n">
        <v>0.89</v>
      </c>
      <c r="DA236" s="309" t="n">
        <v>0.000285</v>
      </c>
      <c r="DB236" s="309" t="n">
        <v>0.0002</v>
      </c>
      <c r="DC236" s="309" t="n">
        <v>0</v>
      </c>
      <c r="DD236" s="309" t="n">
        <v>0.0001</v>
      </c>
      <c r="DE236" s="309" t="n">
        <v>0</v>
      </c>
      <c r="DF236" s="309" t="n">
        <v>0.0036</v>
      </c>
      <c r="DG236" s="309" t="n">
        <v>0.00047</v>
      </c>
      <c r="DH236" s="309" t="n">
        <v>0.0007</v>
      </c>
      <c r="DI236" s="309" t="n">
        <v>0</v>
      </c>
      <c r="DJ236" s="309" t="n">
        <v>0</v>
      </c>
      <c r="DK236" s="309" t="n">
        <v>0.0005</v>
      </c>
      <c r="DL236" s="309" t="n">
        <v>0.0005</v>
      </c>
      <c r="DM236" s="309" t="n">
        <v>0.0003</v>
      </c>
      <c r="DN236" s="309" t="n">
        <v>0.000275</v>
      </c>
      <c r="DO236" s="309" t="n">
        <v>0.000400000000000006</v>
      </c>
      <c r="DQ236" s="309" t="n">
        <v>6.5E-005</v>
      </c>
    </row>
    <row r="237" customFormat="false" ht="12.75" hidden="false" customHeight="false" outlineLevel="0" collapsed="false">
      <c r="A237" s="306" t="n">
        <v>43586</v>
      </c>
      <c r="B237" s="0" t="n">
        <v>0.988</v>
      </c>
      <c r="C237" s="0" t="n">
        <v>0</v>
      </c>
      <c r="D237" s="0" t="n">
        <v>0</v>
      </c>
      <c r="E237" s="0" t="n">
        <v>0</v>
      </c>
      <c r="F237" s="0" t="n">
        <v>0</v>
      </c>
      <c r="G237" s="0" t="n">
        <v>0</v>
      </c>
      <c r="H237" s="0" t="n">
        <v>0.983079859999997</v>
      </c>
      <c r="I237" s="0" t="n">
        <v>0.9875</v>
      </c>
      <c r="J237" s="0" t="n">
        <v>0.985</v>
      </c>
      <c r="K237" s="0" t="n">
        <v>0</v>
      </c>
      <c r="L237" s="0" t="n">
        <v>0.9875</v>
      </c>
      <c r="M237" s="0" t="n">
        <v>0.9875</v>
      </c>
      <c r="N237" s="0" t="n">
        <v>0.98</v>
      </c>
      <c r="O237" s="0" t="n">
        <v>0.9875</v>
      </c>
      <c r="P237" s="0" t="n">
        <v>0.98</v>
      </c>
      <c r="Q237" s="0" t="n">
        <v>0.9875</v>
      </c>
      <c r="R237" s="0" t="n">
        <v>0.9875</v>
      </c>
      <c r="S237" s="0" t="n">
        <v>0.9875</v>
      </c>
      <c r="T237" s="0" t="n">
        <v>0.98</v>
      </c>
      <c r="U237" s="0" t="n">
        <v>0.98</v>
      </c>
      <c r="V237" s="0" t="n">
        <v>0.98</v>
      </c>
      <c r="W237" s="0" t="n">
        <v>0.98</v>
      </c>
      <c r="X237" s="0" t="n">
        <v>0.9875</v>
      </c>
      <c r="Y237" s="0" t="n">
        <v>0.9875</v>
      </c>
      <c r="Z237" s="0" t="n">
        <v>0.9875</v>
      </c>
      <c r="AA237" s="0" t="n">
        <v>0.9875</v>
      </c>
      <c r="AB237" s="0" t="n">
        <v>0.98</v>
      </c>
      <c r="AC237" s="0" t="n">
        <v>0.98</v>
      </c>
      <c r="AD237" s="0" t="n">
        <v>0.9875</v>
      </c>
      <c r="AE237" s="0" t="n">
        <v>0.9875</v>
      </c>
      <c r="AF237" s="0" t="n">
        <v>0.98</v>
      </c>
      <c r="AG237" s="0" t="n">
        <v>0.99</v>
      </c>
      <c r="AH237" s="0" t="n">
        <v>0.984522449999996</v>
      </c>
      <c r="AI237" s="0" t="n">
        <v>0.984522449999996</v>
      </c>
      <c r="AJ237" s="0" t="n">
        <v>0.98</v>
      </c>
      <c r="AK237" s="0" t="n">
        <v>1</v>
      </c>
      <c r="AL237" s="0" t="n">
        <v>0</v>
      </c>
      <c r="AM237" s="0" t="n">
        <v>0</v>
      </c>
      <c r="BB237" s="0" t="n">
        <v>0.64</v>
      </c>
      <c r="BC237" s="0" t="n">
        <f aca="false">BC236</f>
        <v>1</v>
      </c>
      <c r="BE237" s="0" t="n">
        <v>1.12998260000002</v>
      </c>
      <c r="BF237" s="0" t="n">
        <v>1.1354</v>
      </c>
      <c r="BG237" s="0" t="n">
        <v>1.0827</v>
      </c>
      <c r="BH237" s="0" t="n">
        <v>1.028</v>
      </c>
      <c r="BI237" s="0" t="n">
        <v>1</v>
      </c>
      <c r="BJ237" s="0" t="n">
        <v>2.67900000000001</v>
      </c>
      <c r="BK237" s="0" t="n">
        <v>2.34066633333333</v>
      </c>
      <c r="BL237" s="0" t="n">
        <v>1.18094999999998</v>
      </c>
      <c r="BM237" s="0" t="n">
        <v>1.2885</v>
      </c>
      <c r="BN237" s="0" t="n">
        <v>2.001</v>
      </c>
      <c r="BO237" s="0" t="n">
        <v>1.58050499999999</v>
      </c>
      <c r="BP237" s="0" t="n">
        <v>1.58050499999999</v>
      </c>
      <c r="BQ237" s="0" t="n">
        <v>1.30180499999999</v>
      </c>
      <c r="BR237" s="0" t="n">
        <v>1.11138000000001</v>
      </c>
      <c r="BS237" s="0" t="n">
        <v>1.47860499999999</v>
      </c>
      <c r="BT237" s="309"/>
      <c r="BU237" s="0" t="n">
        <v>1.106205</v>
      </c>
      <c r="BV237" s="309"/>
      <c r="BW237" s="309"/>
      <c r="BX237" s="309"/>
      <c r="BY237" s="309"/>
      <c r="BZ237" s="309"/>
      <c r="CA237" s="309"/>
      <c r="CB237" s="309"/>
      <c r="CC237" s="0" t="n">
        <v>0.965</v>
      </c>
      <c r="CI237" s="0" t="n">
        <v>0.42</v>
      </c>
      <c r="CJ237" s="0" t="n">
        <v>0.935</v>
      </c>
      <c r="CK237" s="0" t="n">
        <v>0.845</v>
      </c>
      <c r="CM237" s="0" t="n">
        <v>0.9175</v>
      </c>
      <c r="CN237" s="0" t="n">
        <v>0.95</v>
      </c>
      <c r="CO237" s="0" t="n">
        <v>0.88</v>
      </c>
      <c r="CP237" s="0" t="n">
        <v>0.9</v>
      </c>
      <c r="CQ237" s="0" t="n">
        <v>0.935</v>
      </c>
      <c r="CR237" s="0" t="n">
        <v>0.89</v>
      </c>
      <c r="DA237" s="309" t="n">
        <v>0.000285</v>
      </c>
      <c r="DB237" s="309" t="n">
        <v>0.0002</v>
      </c>
      <c r="DC237" s="309" t="n">
        <v>0</v>
      </c>
      <c r="DD237" s="309" t="n">
        <v>0.0001</v>
      </c>
      <c r="DE237" s="309" t="n">
        <v>0</v>
      </c>
      <c r="DF237" s="309" t="n">
        <v>0.0036</v>
      </c>
      <c r="DG237" s="309" t="n">
        <v>0.00047</v>
      </c>
      <c r="DH237" s="309" t="n">
        <v>0.0007</v>
      </c>
      <c r="DI237" s="309" t="n">
        <v>0</v>
      </c>
      <c r="DJ237" s="309" t="n">
        <v>0</v>
      </c>
      <c r="DK237" s="309" t="n">
        <v>0.0005</v>
      </c>
      <c r="DL237" s="309" t="n">
        <v>0.0005</v>
      </c>
      <c r="DM237" s="309" t="n">
        <v>0.0003</v>
      </c>
      <c r="DN237" s="309" t="n">
        <v>0.000275</v>
      </c>
      <c r="DO237" s="309" t="n">
        <v>0.000400000000000006</v>
      </c>
      <c r="DQ237" s="309" t="n">
        <v>6.5E-005</v>
      </c>
    </row>
    <row r="238" customFormat="false" ht="12.75" hidden="false" customHeight="false" outlineLevel="0" collapsed="false">
      <c r="A238" s="306" t="n">
        <v>43617</v>
      </c>
      <c r="B238" s="0" t="n">
        <v>0.988</v>
      </c>
      <c r="C238" s="0" t="n">
        <v>0</v>
      </c>
      <c r="D238" s="0" t="n">
        <v>0</v>
      </c>
      <c r="E238" s="0" t="n">
        <v>0</v>
      </c>
      <c r="F238" s="0" t="n">
        <v>0</v>
      </c>
      <c r="G238" s="0" t="n">
        <v>0</v>
      </c>
      <c r="H238" s="0" t="n">
        <v>0.9875</v>
      </c>
      <c r="I238" s="0" t="n">
        <v>0.9875</v>
      </c>
      <c r="J238" s="0" t="n">
        <v>0.9728175</v>
      </c>
      <c r="K238" s="0" t="n">
        <v>0</v>
      </c>
      <c r="L238" s="0" t="n">
        <v>0.9875</v>
      </c>
      <c r="M238" s="0" t="n">
        <v>0.9875</v>
      </c>
      <c r="N238" s="0" t="n">
        <v>0.98</v>
      </c>
      <c r="O238" s="0" t="n">
        <v>0.9875</v>
      </c>
      <c r="P238" s="0" t="n">
        <v>0.98</v>
      </c>
      <c r="Q238" s="0" t="n">
        <v>0.9875</v>
      </c>
      <c r="R238" s="0" t="n">
        <v>0.9875</v>
      </c>
      <c r="S238" s="0" t="n">
        <v>0.9875</v>
      </c>
      <c r="T238" s="0" t="n">
        <v>0.98</v>
      </c>
      <c r="U238" s="0" t="n">
        <v>0.98</v>
      </c>
      <c r="V238" s="0" t="n">
        <v>0.98</v>
      </c>
      <c r="W238" s="0" t="n">
        <v>0.98</v>
      </c>
      <c r="X238" s="0" t="n">
        <v>0.9875</v>
      </c>
      <c r="Y238" s="0" t="n">
        <v>0.9875</v>
      </c>
      <c r="Z238" s="0" t="n">
        <v>0.9875</v>
      </c>
      <c r="AA238" s="0" t="n">
        <v>0.9875</v>
      </c>
      <c r="AB238" s="0" t="n">
        <v>0.98</v>
      </c>
      <c r="AC238" s="0" t="n">
        <v>0.98</v>
      </c>
      <c r="AD238" s="0" t="n">
        <v>0.9875</v>
      </c>
      <c r="AE238" s="0" t="n">
        <v>0.9875</v>
      </c>
      <c r="AF238" s="0" t="n">
        <v>0.98</v>
      </c>
      <c r="AG238" s="0" t="n">
        <v>0.99</v>
      </c>
      <c r="AH238" s="0" t="n">
        <v>0.984580299999996</v>
      </c>
      <c r="AI238" s="0" t="n">
        <v>0.984580299999996</v>
      </c>
      <c r="AJ238" s="0" t="n">
        <v>0.98</v>
      </c>
      <c r="AK238" s="0" t="n">
        <v>1</v>
      </c>
      <c r="AL238" s="0" t="n">
        <v>0</v>
      </c>
      <c r="AM238" s="0" t="n">
        <v>0</v>
      </c>
      <c r="BB238" s="0" t="n">
        <v>0.64</v>
      </c>
      <c r="BC238" s="0" t="n">
        <f aca="false">BC237</f>
        <v>1</v>
      </c>
      <c r="BE238" s="0" t="n">
        <v>1.13026760000002</v>
      </c>
      <c r="BF238" s="0" t="n">
        <v>1.1356</v>
      </c>
      <c r="BG238" s="0" t="n">
        <v>1.0827</v>
      </c>
      <c r="BH238" s="0" t="n">
        <v>1.0281</v>
      </c>
      <c r="BI238" s="0" t="n">
        <v>1</v>
      </c>
      <c r="BJ238" s="0" t="n">
        <v>2.68260000000001</v>
      </c>
      <c r="BK238" s="0" t="n">
        <v>2.34113633333333</v>
      </c>
      <c r="BL238" s="0" t="n">
        <v>1.18164999999998</v>
      </c>
      <c r="BM238" s="0" t="n">
        <v>1.2885</v>
      </c>
      <c r="BN238" s="0" t="n">
        <v>2.001</v>
      </c>
      <c r="BO238" s="0" t="n">
        <v>1.58100499999999</v>
      </c>
      <c r="BP238" s="0" t="n">
        <v>1.58100499999999</v>
      </c>
      <c r="BQ238" s="0" t="n">
        <v>1.30210499999999</v>
      </c>
      <c r="BR238" s="0" t="n">
        <v>1.11165500000001</v>
      </c>
      <c r="BS238" s="0" t="n">
        <v>1.47900499999999</v>
      </c>
      <c r="BT238" s="309"/>
      <c r="BU238" s="0" t="n">
        <v>1.10627</v>
      </c>
      <c r="BV238" s="309"/>
      <c r="BW238" s="309"/>
      <c r="BX238" s="309"/>
      <c r="BY238" s="309"/>
      <c r="BZ238" s="309"/>
      <c r="CA238" s="309"/>
      <c r="CB238" s="309"/>
      <c r="CC238" s="0" t="n">
        <v>0.965</v>
      </c>
      <c r="CI238" s="0" t="n">
        <v>0.47</v>
      </c>
      <c r="CJ238" s="0" t="n">
        <v>0.935</v>
      </c>
      <c r="CK238" s="0" t="n">
        <v>0.755</v>
      </c>
      <c r="CM238" s="0" t="n">
        <v>0.8825</v>
      </c>
      <c r="CN238" s="0" t="n">
        <v>0.915</v>
      </c>
      <c r="CO238" s="0" t="n">
        <v>0.88</v>
      </c>
      <c r="CP238" s="0" t="n">
        <v>0.9025</v>
      </c>
      <c r="CQ238" s="0" t="n">
        <v>0.915</v>
      </c>
      <c r="CR238" s="0" t="n">
        <v>0.89</v>
      </c>
      <c r="DA238" s="309" t="n">
        <v>0.000285</v>
      </c>
      <c r="DB238" s="309" t="n">
        <v>0.0002</v>
      </c>
      <c r="DC238" s="309" t="n">
        <v>0</v>
      </c>
      <c r="DD238" s="309" t="n">
        <v>0.0001</v>
      </c>
      <c r="DE238" s="309" t="n">
        <v>0</v>
      </c>
      <c r="DF238" s="309" t="n">
        <v>0.0036</v>
      </c>
      <c r="DG238" s="309" t="n">
        <v>0.00047</v>
      </c>
      <c r="DH238" s="309" t="n">
        <v>0.0007</v>
      </c>
      <c r="DI238" s="309" t="n">
        <v>0</v>
      </c>
      <c r="DJ238" s="309" t="n">
        <v>0</v>
      </c>
      <c r="DK238" s="309" t="n">
        <v>0.0005</v>
      </c>
      <c r="DL238" s="309" t="n">
        <v>0.0005</v>
      </c>
      <c r="DM238" s="309" t="n">
        <v>0.0003</v>
      </c>
      <c r="DN238" s="309" t="n">
        <v>0.000275</v>
      </c>
      <c r="DO238" s="309" t="n">
        <v>0.000400000000000006</v>
      </c>
      <c r="DQ238" s="309" t="n">
        <v>6.5E-005</v>
      </c>
    </row>
    <row r="239" customFormat="false" ht="12.75" hidden="false" customHeight="false" outlineLevel="0" collapsed="false">
      <c r="A239" s="306" t="n">
        <v>43647</v>
      </c>
      <c r="B239" s="0" t="n">
        <v>0.988</v>
      </c>
      <c r="C239" s="0" t="n">
        <v>0</v>
      </c>
      <c r="D239" s="0" t="n">
        <v>0</v>
      </c>
      <c r="E239" s="0" t="n">
        <v>0</v>
      </c>
      <c r="F239" s="0" t="n">
        <v>0</v>
      </c>
      <c r="G239" s="0" t="n">
        <v>0</v>
      </c>
      <c r="H239" s="0" t="n">
        <v>0.9875</v>
      </c>
      <c r="I239" s="0" t="n">
        <v>0.9875</v>
      </c>
      <c r="J239" s="0" t="n">
        <v>0.985</v>
      </c>
      <c r="K239" s="0" t="n">
        <v>0</v>
      </c>
      <c r="L239" s="0" t="n">
        <v>0.9875</v>
      </c>
      <c r="M239" s="0" t="n">
        <v>0.9875</v>
      </c>
      <c r="N239" s="0" t="n">
        <v>0.98</v>
      </c>
      <c r="O239" s="0" t="n">
        <v>0.9875</v>
      </c>
      <c r="P239" s="0" t="n">
        <v>0.98</v>
      </c>
      <c r="Q239" s="0" t="n">
        <v>0.9875</v>
      </c>
      <c r="R239" s="0" t="n">
        <v>0.9875</v>
      </c>
      <c r="S239" s="0" t="n">
        <v>0.9875</v>
      </c>
      <c r="T239" s="0" t="n">
        <v>0.98</v>
      </c>
      <c r="U239" s="0" t="n">
        <v>0.98</v>
      </c>
      <c r="V239" s="0" t="n">
        <v>0.98</v>
      </c>
      <c r="W239" s="0" t="n">
        <v>0.98</v>
      </c>
      <c r="X239" s="0" t="n">
        <v>0.9875</v>
      </c>
      <c r="Y239" s="0" t="n">
        <v>0.9875</v>
      </c>
      <c r="Z239" s="0" t="n">
        <v>0.9875</v>
      </c>
      <c r="AA239" s="0" t="n">
        <v>0.9875</v>
      </c>
      <c r="AB239" s="0" t="n">
        <v>0.98</v>
      </c>
      <c r="AC239" s="0" t="n">
        <v>0.98</v>
      </c>
      <c r="AD239" s="0" t="n">
        <v>0.9875</v>
      </c>
      <c r="AE239" s="0" t="n">
        <v>0.9875</v>
      </c>
      <c r="AF239" s="0" t="n">
        <v>0.98</v>
      </c>
      <c r="AG239" s="0" t="n">
        <v>0.99</v>
      </c>
      <c r="AH239" s="0" t="n">
        <v>0.984638149999996</v>
      </c>
      <c r="AI239" s="0" t="n">
        <v>0.984638149999996</v>
      </c>
      <c r="AJ239" s="0" t="n">
        <v>0.98</v>
      </c>
      <c r="AK239" s="0" t="n">
        <v>1</v>
      </c>
      <c r="AL239" s="0" t="n">
        <v>0</v>
      </c>
      <c r="AM239" s="0" t="n">
        <v>0</v>
      </c>
      <c r="BB239" s="0" t="n">
        <v>0.64</v>
      </c>
      <c r="BC239" s="0" t="n">
        <f aca="false">BC238</f>
        <v>1</v>
      </c>
      <c r="BE239" s="0" t="n">
        <v>1.13055260000002</v>
      </c>
      <c r="BF239" s="0" t="n">
        <v>1.1358</v>
      </c>
      <c r="BG239" s="0" t="n">
        <v>1.0827</v>
      </c>
      <c r="BH239" s="0" t="n">
        <v>1.0282</v>
      </c>
      <c r="BI239" s="0" t="n">
        <v>1</v>
      </c>
      <c r="BJ239" s="0" t="n">
        <v>2.68620000000001</v>
      </c>
      <c r="BK239" s="0" t="n">
        <v>2.34160633333333</v>
      </c>
      <c r="BL239" s="0" t="n">
        <v>1.18234999999998</v>
      </c>
      <c r="BM239" s="0" t="n">
        <v>1.2885</v>
      </c>
      <c r="BN239" s="0" t="n">
        <v>2.001</v>
      </c>
      <c r="BO239" s="0" t="n">
        <v>1.58150499999999</v>
      </c>
      <c r="BP239" s="0" t="n">
        <v>1.58150499999999</v>
      </c>
      <c r="BQ239" s="0" t="n">
        <v>1.30240499999999</v>
      </c>
      <c r="BR239" s="0" t="n">
        <v>1.11193000000001</v>
      </c>
      <c r="BS239" s="0" t="n">
        <v>1.47940499999999</v>
      </c>
      <c r="BT239" s="309"/>
      <c r="BU239" s="0" t="n">
        <v>1.106335</v>
      </c>
      <c r="BV239" s="309"/>
      <c r="BW239" s="309"/>
      <c r="BX239" s="309"/>
      <c r="BY239" s="309"/>
      <c r="BZ239" s="309"/>
      <c r="CA239" s="309"/>
      <c r="CB239" s="309"/>
      <c r="CC239" s="0" t="n">
        <v>0.975</v>
      </c>
      <c r="CI239" s="0" t="n">
        <v>0.47</v>
      </c>
      <c r="CJ239" s="0" t="n">
        <v>0.935</v>
      </c>
      <c r="CK239" s="0" t="n">
        <v>0.775</v>
      </c>
      <c r="CM239" s="0" t="n">
        <v>0.8775</v>
      </c>
      <c r="CN239" s="0" t="n">
        <v>0.91</v>
      </c>
      <c r="CO239" s="0" t="n">
        <v>0.89</v>
      </c>
      <c r="CP239" s="0" t="n">
        <v>0.9075</v>
      </c>
      <c r="CQ239" s="0" t="n">
        <v>0.915</v>
      </c>
      <c r="CR239" s="0" t="n">
        <v>0.89</v>
      </c>
      <c r="DA239" s="309" t="n">
        <v>0.000285</v>
      </c>
      <c r="DB239" s="309" t="n">
        <v>0.0002</v>
      </c>
      <c r="DC239" s="309" t="n">
        <v>0</v>
      </c>
      <c r="DD239" s="309" t="n">
        <v>0.0001</v>
      </c>
      <c r="DE239" s="309" t="n">
        <v>0</v>
      </c>
      <c r="DF239" s="309" t="n">
        <v>0.0036</v>
      </c>
      <c r="DG239" s="309" t="n">
        <v>0.00047</v>
      </c>
      <c r="DH239" s="309" t="n">
        <v>0.0007</v>
      </c>
      <c r="DI239" s="309" t="n">
        <v>0</v>
      </c>
      <c r="DJ239" s="309" t="n">
        <v>0</v>
      </c>
      <c r="DK239" s="309" t="n">
        <v>0.0005</v>
      </c>
      <c r="DL239" s="309" t="n">
        <v>0.0005</v>
      </c>
      <c r="DM239" s="309" t="n">
        <v>0.0003</v>
      </c>
      <c r="DN239" s="309" t="n">
        <v>0.000275</v>
      </c>
      <c r="DO239" s="309" t="n">
        <v>0.000400000000000006</v>
      </c>
      <c r="DQ239" s="309" t="n">
        <v>6.5E-005</v>
      </c>
    </row>
    <row r="240" customFormat="false" ht="12.75" hidden="false" customHeight="false" outlineLevel="0" collapsed="false">
      <c r="A240" s="306" t="n">
        <v>43678</v>
      </c>
      <c r="B240" s="0" t="n">
        <v>0.988</v>
      </c>
      <c r="C240" s="0" t="n">
        <v>0</v>
      </c>
      <c r="D240" s="0" t="n">
        <v>0</v>
      </c>
      <c r="E240" s="0" t="n">
        <v>0</v>
      </c>
      <c r="F240" s="0" t="n">
        <v>0</v>
      </c>
      <c r="G240" s="0" t="n">
        <v>0</v>
      </c>
      <c r="H240" s="0" t="n">
        <v>0.9875</v>
      </c>
      <c r="I240" s="0" t="n">
        <v>0.9875</v>
      </c>
      <c r="J240" s="0" t="n">
        <v>0.985</v>
      </c>
      <c r="K240" s="0" t="n">
        <v>0</v>
      </c>
      <c r="L240" s="0" t="n">
        <v>0.9875</v>
      </c>
      <c r="M240" s="0" t="n">
        <v>0.9875</v>
      </c>
      <c r="N240" s="0" t="n">
        <v>0.98</v>
      </c>
      <c r="O240" s="0" t="n">
        <v>0.9875</v>
      </c>
      <c r="P240" s="0" t="n">
        <v>0.98</v>
      </c>
      <c r="Q240" s="0" t="n">
        <v>0.9875</v>
      </c>
      <c r="R240" s="0" t="n">
        <v>0.9875</v>
      </c>
      <c r="S240" s="0" t="n">
        <v>0.9875</v>
      </c>
      <c r="T240" s="0" t="n">
        <v>0.98</v>
      </c>
      <c r="U240" s="0" t="n">
        <v>0.98</v>
      </c>
      <c r="V240" s="0" t="n">
        <v>0.98</v>
      </c>
      <c r="W240" s="0" t="n">
        <v>0.98</v>
      </c>
      <c r="X240" s="0" t="n">
        <v>0.9875</v>
      </c>
      <c r="Y240" s="0" t="n">
        <v>0.9875</v>
      </c>
      <c r="Z240" s="0" t="n">
        <v>0.9875</v>
      </c>
      <c r="AA240" s="0" t="n">
        <v>0.9875</v>
      </c>
      <c r="AB240" s="0" t="n">
        <v>0.98</v>
      </c>
      <c r="AC240" s="0" t="n">
        <v>0.98</v>
      </c>
      <c r="AD240" s="0" t="n">
        <v>0.9875</v>
      </c>
      <c r="AE240" s="0" t="n">
        <v>0.9875</v>
      </c>
      <c r="AF240" s="0" t="n">
        <v>0.98</v>
      </c>
      <c r="AG240" s="0" t="n">
        <v>0.99</v>
      </c>
      <c r="AH240" s="0" t="n">
        <v>0.984695999999996</v>
      </c>
      <c r="AI240" s="0" t="n">
        <v>0.984695999999996</v>
      </c>
      <c r="AJ240" s="0" t="n">
        <v>0.98</v>
      </c>
      <c r="AK240" s="0" t="n">
        <v>1</v>
      </c>
      <c r="AL240" s="0" t="n">
        <v>0</v>
      </c>
      <c r="AM240" s="0" t="n">
        <v>0</v>
      </c>
      <c r="BB240" s="0" t="n">
        <v>0.64</v>
      </c>
      <c r="BC240" s="0" t="n">
        <f aca="false">BC239</f>
        <v>1</v>
      </c>
      <c r="BE240" s="0" t="n">
        <v>1.13083760000002</v>
      </c>
      <c r="BF240" s="0" t="n">
        <v>1.136</v>
      </c>
      <c r="BG240" s="0" t="n">
        <v>1.0827</v>
      </c>
      <c r="BH240" s="0" t="n">
        <v>1.0283</v>
      </c>
      <c r="BI240" s="0" t="n">
        <v>1</v>
      </c>
      <c r="BJ240" s="0" t="n">
        <v>2.68980000000001</v>
      </c>
      <c r="BK240" s="0" t="n">
        <v>2.34207633333333</v>
      </c>
      <c r="BL240" s="0" t="n">
        <v>1.18304999999998</v>
      </c>
      <c r="BM240" s="0" t="n">
        <v>1.2885</v>
      </c>
      <c r="BN240" s="0" t="n">
        <v>2.001</v>
      </c>
      <c r="BO240" s="0" t="n">
        <v>1.58200499999999</v>
      </c>
      <c r="BP240" s="0" t="n">
        <v>1.58200499999999</v>
      </c>
      <c r="BQ240" s="0" t="n">
        <v>1.30270499999999</v>
      </c>
      <c r="BR240" s="0" t="n">
        <v>1.11220500000001</v>
      </c>
      <c r="BS240" s="0" t="n">
        <v>1.47980499999999</v>
      </c>
      <c r="BT240" s="309"/>
      <c r="BU240" s="0" t="n">
        <v>1.1064</v>
      </c>
      <c r="BV240" s="309"/>
      <c r="BW240" s="309"/>
      <c r="BX240" s="309"/>
      <c r="BY240" s="309"/>
      <c r="BZ240" s="309"/>
      <c r="CA240" s="309"/>
      <c r="CB240" s="309"/>
      <c r="CC240" s="0" t="n">
        <v>0.975</v>
      </c>
      <c r="CI240" s="0" t="n">
        <v>0.52</v>
      </c>
      <c r="CJ240" s="0" t="n">
        <v>0.925</v>
      </c>
      <c r="CK240" s="0" t="n">
        <v>0.865</v>
      </c>
      <c r="CM240" s="0" t="n">
        <v>0.89</v>
      </c>
      <c r="CN240" s="0" t="n">
        <v>0.9225</v>
      </c>
      <c r="CO240" s="0" t="n">
        <v>0.915</v>
      </c>
      <c r="CP240" s="0" t="n">
        <v>0.9275</v>
      </c>
      <c r="CQ240" s="0" t="n">
        <v>0.915</v>
      </c>
      <c r="CR240" s="0" t="n">
        <v>0.89</v>
      </c>
      <c r="DA240" s="309" t="n">
        <v>0.000285</v>
      </c>
      <c r="DB240" s="309" t="n">
        <v>0.0002</v>
      </c>
      <c r="DC240" s="309" t="n">
        <v>0</v>
      </c>
      <c r="DD240" s="309" t="n">
        <v>0.0001</v>
      </c>
      <c r="DE240" s="309" t="n">
        <v>0</v>
      </c>
      <c r="DF240" s="309" t="n">
        <v>0.0036</v>
      </c>
      <c r="DG240" s="309" t="n">
        <v>0.00047</v>
      </c>
      <c r="DH240" s="309" t="n">
        <v>0.0007</v>
      </c>
      <c r="DI240" s="309" t="n">
        <v>0</v>
      </c>
      <c r="DJ240" s="309" t="n">
        <v>0</v>
      </c>
      <c r="DK240" s="309" t="n">
        <v>0.0005</v>
      </c>
      <c r="DL240" s="309" t="n">
        <v>0.0005</v>
      </c>
      <c r="DM240" s="309" t="n">
        <v>0.0003</v>
      </c>
      <c r="DN240" s="309" t="n">
        <v>0.000275</v>
      </c>
      <c r="DO240" s="309" t="n">
        <v>0.000400000000000006</v>
      </c>
      <c r="DQ240" s="309" t="n">
        <v>6.5E-005</v>
      </c>
    </row>
    <row r="241" customFormat="false" ht="12.75" hidden="false" customHeight="false" outlineLevel="0" collapsed="false">
      <c r="A241" s="306" t="n">
        <v>43709</v>
      </c>
      <c r="B241" s="0" t="n">
        <v>0.988</v>
      </c>
      <c r="C241" s="0" t="n">
        <v>0</v>
      </c>
      <c r="D241" s="0" t="n">
        <v>0</v>
      </c>
      <c r="E241" s="0" t="n">
        <v>0</v>
      </c>
      <c r="F241" s="0" t="n">
        <v>0</v>
      </c>
      <c r="G241" s="0" t="n">
        <v>0</v>
      </c>
      <c r="H241" s="0" t="n">
        <v>0.9875</v>
      </c>
      <c r="I241" s="0" t="n">
        <v>0.9875</v>
      </c>
      <c r="J241" s="0" t="n">
        <v>0.9341625</v>
      </c>
      <c r="K241" s="0" t="n">
        <v>0</v>
      </c>
      <c r="L241" s="0" t="n">
        <v>0.9875</v>
      </c>
      <c r="M241" s="0" t="n">
        <v>0.9875</v>
      </c>
      <c r="N241" s="0" t="n">
        <v>0.98</v>
      </c>
      <c r="O241" s="0" t="n">
        <v>0.9875</v>
      </c>
      <c r="P241" s="0" t="n">
        <v>0.98</v>
      </c>
      <c r="Q241" s="0" t="n">
        <v>0.9875</v>
      </c>
      <c r="R241" s="0" t="n">
        <v>0.9875</v>
      </c>
      <c r="S241" s="0" t="n">
        <v>0.9875</v>
      </c>
      <c r="T241" s="0" t="n">
        <v>0.98</v>
      </c>
      <c r="U241" s="0" t="n">
        <v>0.98</v>
      </c>
      <c r="V241" s="0" t="n">
        <v>0.98</v>
      </c>
      <c r="W241" s="0" t="n">
        <v>0.98</v>
      </c>
      <c r="X241" s="0" t="n">
        <v>0.9875</v>
      </c>
      <c r="Y241" s="0" t="n">
        <v>0.9875</v>
      </c>
      <c r="Z241" s="0" t="n">
        <v>0.9875</v>
      </c>
      <c r="AA241" s="0" t="n">
        <v>0.9875</v>
      </c>
      <c r="AB241" s="0" t="n">
        <v>0.98</v>
      </c>
      <c r="AC241" s="0" t="n">
        <v>0.98</v>
      </c>
      <c r="AD241" s="0" t="n">
        <v>0.9875</v>
      </c>
      <c r="AE241" s="0" t="n">
        <v>0.9875</v>
      </c>
      <c r="AF241" s="0" t="n">
        <v>0.98</v>
      </c>
      <c r="AG241" s="0" t="n">
        <v>0.99</v>
      </c>
      <c r="AH241" s="0" t="n">
        <v>0.984753849999996</v>
      </c>
      <c r="AI241" s="0" t="n">
        <v>0.984753849999996</v>
      </c>
      <c r="AJ241" s="0" t="n">
        <v>0.98</v>
      </c>
      <c r="AK241" s="0" t="n">
        <v>1</v>
      </c>
      <c r="AL241" s="0" t="n">
        <v>0</v>
      </c>
      <c r="AM241" s="0" t="n">
        <v>0</v>
      </c>
      <c r="BB241" s="0" t="n">
        <v>0.64</v>
      </c>
      <c r="BC241" s="0" t="n">
        <f aca="false">BC240</f>
        <v>1</v>
      </c>
      <c r="BE241" s="0" t="n">
        <v>1.13112260000002</v>
      </c>
      <c r="BF241" s="0" t="n">
        <v>1.1362</v>
      </c>
      <c r="BG241" s="0" t="n">
        <v>1.0827</v>
      </c>
      <c r="BH241" s="0" t="n">
        <v>1.0284</v>
      </c>
      <c r="BI241" s="0" t="n">
        <v>1</v>
      </c>
      <c r="BJ241" s="0" t="n">
        <v>2.69340000000001</v>
      </c>
      <c r="BK241" s="0" t="n">
        <v>2.34254633333333</v>
      </c>
      <c r="BL241" s="0" t="n">
        <v>1.18374999999998</v>
      </c>
      <c r="BM241" s="0" t="n">
        <v>1.2885</v>
      </c>
      <c r="BN241" s="0" t="n">
        <v>2.001</v>
      </c>
      <c r="BO241" s="0" t="n">
        <v>1.58250499999999</v>
      </c>
      <c r="BP241" s="0" t="n">
        <v>1.58250499999999</v>
      </c>
      <c r="BQ241" s="0" t="n">
        <v>1.30300499999999</v>
      </c>
      <c r="BR241" s="0" t="n">
        <v>1.11248000000001</v>
      </c>
      <c r="BS241" s="0" t="n">
        <v>1.48020499999999</v>
      </c>
      <c r="BT241" s="309"/>
      <c r="BU241" s="0" t="n">
        <v>1.106465</v>
      </c>
      <c r="BV241" s="309"/>
      <c r="BW241" s="309"/>
      <c r="BX241" s="309"/>
      <c r="BY241" s="309"/>
      <c r="BZ241" s="309"/>
      <c r="CA241" s="309"/>
      <c r="CB241" s="309"/>
      <c r="CC241" s="0" t="n">
        <v>0.975</v>
      </c>
      <c r="CI241" s="0" t="n">
        <v>0.55</v>
      </c>
      <c r="CJ241" s="0" t="n">
        <v>0.925</v>
      </c>
      <c r="CK241" s="0" t="n">
        <v>0.725</v>
      </c>
      <c r="CM241" s="0" t="n">
        <v>0.945</v>
      </c>
      <c r="CN241" s="0" t="n">
        <v>0.9775</v>
      </c>
      <c r="CO241" s="0" t="n">
        <v>0.945</v>
      </c>
      <c r="CP241" s="0" t="n">
        <v>0.92</v>
      </c>
      <c r="CQ241" s="0" t="n">
        <v>0.915</v>
      </c>
      <c r="CR241" s="0" t="n">
        <v>0.89</v>
      </c>
      <c r="DA241" s="309" t="n">
        <v>0.000285</v>
      </c>
      <c r="DB241" s="309" t="n">
        <v>0.0002</v>
      </c>
      <c r="DC241" s="309" t="n">
        <v>0</v>
      </c>
      <c r="DD241" s="309" t="n">
        <v>0.0001</v>
      </c>
      <c r="DE241" s="309" t="n">
        <v>0</v>
      </c>
      <c r="DF241" s="309" t="n">
        <v>0.0036</v>
      </c>
      <c r="DG241" s="309" t="n">
        <v>0.00047</v>
      </c>
      <c r="DH241" s="309" t="n">
        <v>0.0007</v>
      </c>
      <c r="DI241" s="309" t="n">
        <v>0</v>
      </c>
      <c r="DJ241" s="309" t="n">
        <v>0</v>
      </c>
      <c r="DK241" s="309" t="n">
        <v>0.0005</v>
      </c>
      <c r="DL241" s="309" t="n">
        <v>0.0005</v>
      </c>
      <c r="DM241" s="309" t="n">
        <v>0.0003</v>
      </c>
      <c r="DN241" s="309" t="n">
        <v>0.000275</v>
      </c>
      <c r="DO241" s="309" t="n">
        <v>0.000400000000000006</v>
      </c>
      <c r="DQ241" s="309" t="n">
        <v>6.5E-005</v>
      </c>
    </row>
    <row r="242" customFormat="false" ht="12.75" hidden="false" customHeight="false" outlineLevel="0" collapsed="false">
      <c r="A242" s="306" t="n">
        <v>43739</v>
      </c>
      <c r="B242" s="0" t="n">
        <v>0.988</v>
      </c>
      <c r="C242" s="0" t="n">
        <v>0</v>
      </c>
      <c r="D242" s="0" t="n">
        <v>0</v>
      </c>
      <c r="E242" s="0" t="n">
        <v>0</v>
      </c>
      <c r="F242" s="0" t="n">
        <v>0</v>
      </c>
      <c r="G242" s="0" t="n">
        <v>0</v>
      </c>
      <c r="H242" s="0" t="n">
        <v>0.9875</v>
      </c>
      <c r="I242" s="0" t="n">
        <v>0.9875</v>
      </c>
      <c r="J242" s="0" t="n">
        <v>0.9212775</v>
      </c>
      <c r="K242" s="0" t="n">
        <v>0</v>
      </c>
      <c r="L242" s="0" t="n">
        <v>0.9875</v>
      </c>
      <c r="M242" s="0" t="n">
        <v>0.9875</v>
      </c>
      <c r="N242" s="0" t="n">
        <v>0.98</v>
      </c>
      <c r="O242" s="0" t="n">
        <v>0.9875</v>
      </c>
      <c r="P242" s="0" t="n">
        <v>0.98</v>
      </c>
      <c r="Q242" s="0" t="n">
        <v>0.9875</v>
      </c>
      <c r="R242" s="0" t="n">
        <v>0.9875</v>
      </c>
      <c r="S242" s="0" t="n">
        <v>0.9875</v>
      </c>
      <c r="T242" s="0" t="n">
        <v>0.98</v>
      </c>
      <c r="U242" s="0" t="n">
        <v>0.98</v>
      </c>
      <c r="V242" s="0" t="n">
        <v>0.98</v>
      </c>
      <c r="W242" s="0" t="n">
        <v>0.98</v>
      </c>
      <c r="X242" s="0" t="n">
        <v>0.9875</v>
      </c>
      <c r="Y242" s="0" t="n">
        <v>0.9875</v>
      </c>
      <c r="Z242" s="0" t="n">
        <v>0.9875</v>
      </c>
      <c r="AA242" s="0" t="n">
        <v>0.9875</v>
      </c>
      <c r="AB242" s="0" t="n">
        <v>0.98</v>
      </c>
      <c r="AC242" s="0" t="n">
        <v>0.98</v>
      </c>
      <c r="AD242" s="0" t="n">
        <v>0.9875</v>
      </c>
      <c r="AE242" s="0" t="n">
        <v>0.9875</v>
      </c>
      <c r="AF242" s="0" t="n">
        <v>0.98</v>
      </c>
      <c r="AG242" s="0" t="n">
        <v>0.99</v>
      </c>
      <c r="AH242" s="0" t="n">
        <v>0.984811699999996</v>
      </c>
      <c r="AI242" s="0" t="n">
        <v>0.984811699999996</v>
      </c>
      <c r="AJ242" s="0" t="n">
        <v>0.98</v>
      </c>
      <c r="AK242" s="0" t="n">
        <v>1</v>
      </c>
      <c r="AL242" s="0" t="n">
        <v>0</v>
      </c>
      <c r="AM242" s="0" t="n">
        <v>0</v>
      </c>
      <c r="BB242" s="0" t="n">
        <v>0.64</v>
      </c>
      <c r="BC242" s="0" t="n">
        <f aca="false">BC241</f>
        <v>1</v>
      </c>
      <c r="BE242" s="0" t="n">
        <v>1.13140760000002</v>
      </c>
      <c r="BF242" s="0" t="n">
        <v>1.1364</v>
      </c>
      <c r="BG242" s="0" t="n">
        <v>1.0827</v>
      </c>
      <c r="BH242" s="0" t="n">
        <v>1.0285</v>
      </c>
      <c r="BI242" s="0" t="n">
        <v>1</v>
      </c>
      <c r="BJ242" s="0" t="n">
        <v>2.69700000000001</v>
      </c>
      <c r="BK242" s="0" t="n">
        <v>2.34301633333333</v>
      </c>
      <c r="BL242" s="0" t="n">
        <v>1.18444999999998</v>
      </c>
      <c r="BM242" s="0" t="n">
        <v>1.2885</v>
      </c>
      <c r="BN242" s="0" t="n">
        <v>2.001</v>
      </c>
      <c r="BO242" s="0" t="n">
        <v>1.58300499999999</v>
      </c>
      <c r="BP242" s="0" t="n">
        <v>1.58300499999999</v>
      </c>
      <c r="BQ242" s="0" t="n">
        <v>1.30330499999999</v>
      </c>
      <c r="BR242" s="0" t="n">
        <v>1.11275500000001</v>
      </c>
      <c r="BS242" s="0" t="n">
        <v>1.48060499999999</v>
      </c>
      <c r="BT242" s="309"/>
      <c r="BU242" s="0" t="n">
        <v>1.10653</v>
      </c>
      <c r="BV242" s="309"/>
      <c r="BW242" s="309"/>
      <c r="BX242" s="309"/>
      <c r="BY242" s="309"/>
      <c r="BZ242" s="309"/>
      <c r="CA242" s="309"/>
      <c r="CB242" s="309"/>
      <c r="CC242" s="0" t="n">
        <v>0.955</v>
      </c>
      <c r="CI242" s="0" t="n">
        <v>0.45</v>
      </c>
      <c r="CJ242" s="0" t="n">
        <v>0.925</v>
      </c>
      <c r="CK242" s="0" t="n">
        <v>0.715</v>
      </c>
      <c r="CM242" s="0" t="n">
        <v>0.805</v>
      </c>
      <c r="CN242" s="0" t="n">
        <v>0.8375</v>
      </c>
      <c r="CO242" s="0" t="n">
        <v>0.875</v>
      </c>
      <c r="CP242" s="0" t="n">
        <v>0.9025</v>
      </c>
      <c r="CQ242" s="0" t="n">
        <v>0.82</v>
      </c>
      <c r="CR242" s="0" t="n">
        <v>0.89</v>
      </c>
      <c r="DA242" s="309" t="n">
        <v>0.000285</v>
      </c>
      <c r="DB242" s="309" t="n">
        <v>0.0002</v>
      </c>
      <c r="DC242" s="309" t="n">
        <v>0</v>
      </c>
      <c r="DD242" s="309" t="n">
        <v>0.0001</v>
      </c>
      <c r="DE242" s="309" t="n">
        <v>0</v>
      </c>
      <c r="DF242" s="309" t="n">
        <v>0.0036</v>
      </c>
      <c r="DG242" s="309" t="n">
        <v>0.00047</v>
      </c>
      <c r="DH242" s="309" t="n">
        <v>0.0007</v>
      </c>
      <c r="DI242" s="309" t="n">
        <v>0</v>
      </c>
      <c r="DJ242" s="309" t="n">
        <v>0</v>
      </c>
      <c r="DK242" s="309" t="n">
        <v>0.0005</v>
      </c>
      <c r="DL242" s="309" t="n">
        <v>0.0005</v>
      </c>
      <c r="DM242" s="309" t="n">
        <v>0.0003</v>
      </c>
      <c r="DN242" s="309" t="n">
        <v>0.000275</v>
      </c>
      <c r="DO242" s="309" t="n">
        <v>0.000400000000000006</v>
      </c>
      <c r="DQ242" s="309" t="n">
        <v>6.5E-005</v>
      </c>
    </row>
    <row r="243" customFormat="false" ht="12.75" hidden="false" customHeight="false" outlineLevel="0" collapsed="false">
      <c r="A243" s="306" t="n">
        <v>43770</v>
      </c>
      <c r="B243" s="0" t="n">
        <v>0.988</v>
      </c>
      <c r="C243" s="0" t="n">
        <v>0</v>
      </c>
      <c r="D243" s="0" t="n">
        <v>0</v>
      </c>
      <c r="E243" s="0" t="n">
        <v>0</v>
      </c>
      <c r="F243" s="0" t="n">
        <v>0</v>
      </c>
      <c r="G243" s="0" t="n">
        <v>0</v>
      </c>
      <c r="H243" s="0" t="n">
        <v>0.9875</v>
      </c>
      <c r="I243" s="0" t="n">
        <v>0.9875</v>
      </c>
      <c r="J243" s="0" t="n">
        <v>0.8697375</v>
      </c>
      <c r="K243" s="0" t="n">
        <v>0</v>
      </c>
      <c r="L243" s="0" t="n">
        <v>0.9875</v>
      </c>
      <c r="M243" s="0" t="n">
        <v>0.9875</v>
      </c>
      <c r="N243" s="0" t="n">
        <v>0.98</v>
      </c>
      <c r="O243" s="0" t="n">
        <v>0.9875</v>
      </c>
      <c r="P243" s="0" t="n">
        <v>0.98</v>
      </c>
      <c r="Q243" s="0" t="n">
        <v>0.9875</v>
      </c>
      <c r="R243" s="0" t="n">
        <v>0.9875</v>
      </c>
      <c r="S243" s="0" t="n">
        <v>0.9875</v>
      </c>
      <c r="T243" s="0" t="n">
        <v>0.98</v>
      </c>
      <c r="U243" s="0" t="n">
        <v>0.98</v>
      </c>
      <c r="V243" s="0" t="n">
        <v>0.98</v>
      </c>
      <c r="W243" s="0" t="n">
        <v>0.98</v>
      </c>
      <c r="X243" s="0" t="n">
        <v>0.9875</v>
      </c>
      <c r="Y243" s="0" t="n">
        <v>0.9875</v>
      </c>
      <c r="Z243" s="0" t="n">
        <v>0.9875</v>
      </c>
      <c r="AA243" s="0" t="n">
        <v>0.9875</v>
      </c>
      <c r="AB243" s="0" t="n">
        <v>0.98</v>
      </c>
      <c r="AC243" s="0" t="n">
        <v>0.98</v>
      </c>
      <c r="AD243" s="0" t="n">
        <v>0.9875</v>
      </c>
      <c r="AE243" s="0" t="n">
        <v>0.9875</v>
      </c>
      <c r="AF243" s="0" t="n">
        <v>0.98</v>
      </c>
      <c r="AG243" s="0" t="n">
        <v>0.99</v>
      </c>
      <c r="AH243" s="0" t="n">
        <v>0.984869549999996</v>
      </c>
      <c r="AI243" s="0" t="n">
        <v>0.984869549999996</v>
      </c>
      <c r="AJ243" s="0" t="n">
        <v>0.98</v>
      </c>
      <c r="AK243" s="0" t="n">
        <v>1</v>
      </c>
      <c r="AL243" s="0" t="n">
        <v>0</v>
      </c>
      <c r="AM243" s="0" t="n">
        <v>0</v>
      </c>
      <c r="BB243" s="0" t="n">
        <v>0.64</v>
      </c>
      <c r="BC243" s="0" t="n">
        <f aca="false">BC242</f>
        <v>1</v>
      </c>
      <c r="BE243" s="0" t="n">
        <v>1.13169260000002</v>
      </c>
      <c r="BF243" s="0" t="n">
        <v>1.1366</v>
      </c>
      <c r="BG243" s="0" t="n">
        <v>1.0827</v>
      </c>
      <c r="BH243" s="0" t="n">
        <v>1.0286</v>
      </c>
      <c r="BI243" s="0" t="n">
        <v>1</v>
      </c>
      <c r="BJ243" s="0" t="n">
        <v>2.70060000000001</v>
      </c>
      <c r="BK243" s="0" t="n">
        <v>2.34348633333333</v>
      </c>
      <c r="BL243" s="0" t="n">
        <v>1.18514999999998</v>
      </c>
      <c r="BM243" s="0" t="n">
        <v>1.2885</v>
      </c>
      <c r="BN243" s="0" t="n">
        <v>2.001</v>
      </c>
      <c r="BO243" s="0" t="n">
        <v>1.58350499999999</v>
      </c>
      <c r="BP243" s="0" t="n">
        <v>1.58350499999999</v>
      </c>
      <c r="BQ243" s="0" t="n">
        <v>1.30360499999999</v>
      </c>
      <c r="BR243" s="0" t="n">
        <v>1.11303000000001</v>
      </c>
      <c r="BS243" s="0" t="n">
        <v>1.48100499999999</v>
      </c>
      <c r="BT243" s="309"/>
      <c r="BU243" s="0" t="n">
        <v>1.106595</v>
      </c>
      <c r="BV243" s="309"/>
      <c r="BW243" s="309"/>
      <c r="BX243" s="309"/>
      <c r="BY243" s="309"/>
      <c r="BZ243" s="309"/>
      <c r="CA243" s="309"/>
      <c r="CB243" s="309"/>
      <c r="CC243" s="0" t="n">
        <v>0.955</v>
      </c>
      <c r="CI243" s="0" t="n">
        <v>0.46</v>
      </c>
      <c r="CJ243" s="0" t="n">
        <v>0.905</v>
      </c>
      <c r="CK243" s="0" t="n">
        <v>0.675</v>
      </c>
      <c r="CM243" s="0" t="n">
        <v>0.795</v>
      </c>
      <c r="CN243" s="0" t="n">
        <v>0.8275</v>
      </c>
      <c r="CO243" s="0" t="n">
        <v>0.85</v>
      </c>
      <c r="CP243" s="0" t="n">
        <v>0.9025</v>
      </c>
      <c r="CQ243" s="0" t="n">
        <v>0.82</v>
      </c>
      <c r="CR243" s="0" t="n">
        <v>0.89</v>
      </c>
      <c r="DA243" s="309" t="n">
        <v>0.000285</v>
      </c>
      <c r="DB243" s="309" t="n">
        <v>0.0002</v>
      </c>
      <c r="DC243" s="309" t="n">
        <v>0</v>
      </c>
      <c r="DD243" s="309" t="n">
        <v>0.0001</v>
      </c>
      <c r="DE243" s="309" t="n">
        <v>0</v>
      </c>
      <c r="DF243" s="309" t="n">
        <v>0.0036</v>
      </c>
      <c r="DG243" s="309" t="n">
        <v>0.00047</v>
      </c>
      <c r="DH243" s="309" t="n">
        <v>0.0007</v>
      </c>
      <c r="DI243" s="309" t="n">
        <v>0</v>
      </c>
      <c r="DJ243" s="309" t="n">
        <v>0</v>
      </c>
      <c r="DK243" s="309" t="n">
        <v>0.0005</v>
      </c>
      <c r="DL243" s="309" t="n">
        <v>0.0005</v>
      </c>
      <c r="DM243" s="309" t="n">
        <v>0.0003</v>
      </c>
      <c r="DN243" s="309" t="n">
        <v>0.000275</v>
      </c>
      <c r="DO243" s="309" t="n">
        <v>0.000400000000000006</v>
      </c>
      <c r="DQ243" s="309" t="n">
        <v>6.5E-005</v>
      </c>
    </row>
    <row r="244" customFormat="false" ht="12.75" hidden="false" customHeight="false" outlineLevel="0" collapsed="false">
      <c r="A244" s="306" t="n">
        <v>43800</v>
      </c>
      <c r="B244" s="0" t="n">
        <v>0.988</v>
      </c>
      <c r="C244" s="0" t="n">
        <v>0</v>
      </c>
      <c r="D244" s="0" t="n">
        <v>0</v>
      </c>
      <c r="E244" s="0" t="n">
        <v>0</v>
      </c>
      <c r="F244" s="0" t="n">
        <v>0</v>
      </c>
      <c r="G244" s="0" t="n">
        <v>0</v>
      </c>
      <c r="H244" s="0" t="n">
        <v>0.9875</v>
      </c>
      <c r="I244" s="0" t="n">
        <v>0.9875</v>
      </c>
      <c r="J244" s="0" t="n">
        <v>0.87618</v>
      </c>
      <c r="K244" s="0" t="n">
        <v>0</v>
      </c>
      <c r="L244" s="0" t="n">
        <v>0.934562949999993</v>
      </c>
      <c r="M244" s="0" t="n">
        <v>0.986043112499992</v>
      </c>
      <c r="N244" s="0" t="n">
        <v>0.899694449999995</v>
      </c>
      <c r="O244" s="0" t="n">
        <v>0.9875</v>
      </c>
      <c r="P244" s="0" t="n">
        <v>0.899694449999995</v>
      </c>
      <c r="Q244" s="0" t="n">
        <v>0.934562949999993</v>
      </c>
      <c r="R244" s="0" t="n">
        <v>0.934562949999993</v>
      </c>
      <c r="S244" s="0" t="n">
        <v>0.934562949999993</v>
      </c>
      <c r="T244" s="0" t="n">
        <v>0.899694449999995</v>
      </c>
      <c r="U244" s="0" t="n">
        <v>0.899694449999995</v>
      </c>
      <c r="V244" s="0" t="n">
        <v>0.899694449999995</v>
      </c>
      <c r="W244" s="0" t="n">
        <v>0.899694449999995</v>
      </c>
      <c r="X244" s="0" t="n">
        <v>0.9875</v>
      </c>
      <c r="Y244" s="0" t="n">
        <v>0.9875</v>
      </c>
      <c r="Z244" s="0" t="n">
        <v>0.9875</v>
      </c>
      <c r="AA244" s="0" t="n">
        <v>0.9875</v>
      </c>
      <c r="AB244" s="0" t="n">
        <v>0.899694449999995</v>
      </c>
      <c r="AC244" s="0" t="n">
        <v>0.899694449999995</v>
      </c>
      <c r="AD244" s="0" t="n">
        <v>0.9875</v>
      </c>
      <c r="AE244" s="0" t="n">
        <v>0.9875</v>
      </c>
      <c r="AF244" s="0" t="n">
        <v>0.899694449999995</v>
      </c>
      <c r="AG244" s="0" t="n">
        <v>0.98</v>
      </c>
      <c r="AH244" s="0" t="n">
        <v>0.984927399999996</v>
      </c>
      <c r="AI244" s="0" t="n">
        <v>0.984927399999996</v>
      </c>
      <c r="AJ244" s="0" t="n">
        <v>0.899694449999995</v>
      </c>
      <c r="AK244" s="0" t="n">
        <v>1</v>
      </c>
      <c r="AL244" s="0" t="n">
        <v>0</v>
      </c>
      <c r="AM244" s="0" t="n">
        <v>0</v>
      </c>
      <c r="BB244" s="0" t="n">
        <v>0.64</v>
      </c>
      <c r="BC244" s="0" t="n">
        <f aca="false">BC243</f>
        <v>1</v>
      </c>
      <c r="BE244" s="0" t="n">
        <v>1.13197760000002</v>
      </c>
      <c r="BF244" s="0" t="n">
        <v>1.1368</v>
      </c>
      <c r="BG244" s="0" t="n">
        <v>1.0827</v>
      </c>
      <c r="BH244" s="0" t="n">
        <v>1.0287</v>
      </c>
      <c r="BI244" s="0" t="n">
        <v>1</v>
      </c>
      <c r="BJ244" s="0" t="n">
        <v>2.70420000000001</v>
      </c>
      <c r="BK244" s="0" t="n">
        <v>2.34395633333333</v>
      </c>
      <c r="BL244" s="0" t="n">
        <v>1.18584999999998</v>
      </c>
      <c r="BM244" s="0" t="n">
        <v>1.2885</v>
      </c>
      <c r="BN244" s="0" t="n">
        <v>2.001</v>
      </c>
      <c r="BO244" s="0" t="n">
        <v>1.58400499999999</v>
      </c>
      <c r="BP244" s="0" t="n">
        <v>1.58400499999999</v>
      </c>
      <c r="BQ244" s="0" t="n">
        <v>1.30390499999999</v>
      </c>
      <c r="BR244" s="0" t="n">
        <v>1.11330500000001</v>
      </c>
      <c r="BS244" s="0" t="n">
        <v>1.48140499999999</v>
      </c>
      <c r="BT244" s="309"/>
      <c r="BU244" s="0" t="n">
        <v>1.10666</v>
      </c>
      <c r="BV244" s="309"/>
      <c r="BW244" s="309"/>
      <c r="BX244" s="309"/>
      <c r="BY244" s="309"/>
      <c r="BZ244" s="309"/>
      <c r="CA244" s="309"/>
      <c r="CB244" s="309"/>
      <c r="CC244" s="0" t="n">
        <v>0.935</v>
      </c>
      <c r="CI244" s="0" t="n">
        <v>0.48</v>
      </c>
      <c r="CJ244" s="0" t="n">
        <v>0.875</v>
      </c>
      <c r="CK244" s="0" t="n">
        <v>0.68</v>
      </c>
      <c r="CM244" s="0" t="n">
        <v>0.59</v>
      </c>
      <c r="CN244" s="0" t="n">
        <v>0.6225</v>
      </c>
      <c r="CO244" s="0" t="n">
        <v>0.69</v>
      </c>
      <c r="CP244" s="0" t="n">
        <v>0.8925</v>
      </c>
      <c r="CQ244" s="0" t="n">
        <v>0.715</v>
      </c>
      <c r="CR244" s="0" t="n">
        <v>0.89</v>
      </c>
      <c r="DA244" s="309" t="n">
        <v>0.000285</v>
      </c>
      <c r="DB244" s="309" t="n">
        <v>0.0002</v>
      </c>
      <c r="DC244" s="309" t="n">
        <v>0</v>
      </c>
      <c r="DD244" s="309" t="n">
        <v>0.0001</v>
      </c>
      <c r="DE244" s="309" t="n">
        <v>0</v>
      </c>
      <c r="DF244" s="309" t="n">
        <v>0.0036</v>
      </c>
      <c r="DG244" s="309" t="n">
        <v>0.00047</v>
      </c>
      <c r="DH244" s="309" t="n">
        <v>0.0007</v>
      </c>
      <c r="DI244" s="309" t="n">
        <v>0</v>
      </c>
      <c r="DJ244" s="309" t="n">
        <v>0</v>
      </c>
      <c r="DK244" s="309" t="n">
        <v>0.0005</v>
      </c>
      <c r="DL244" s="309" t="n">
        <v>0.0005</v>
      </c>
      <c r="DM244" s="309" t="n">
        <v>0.0003</v>
      </c>
      <c r="DN244" s="309" t="n">
        <v>0.000275</v>
      </c>
      <c r="DO244" s="309" t="n">
        <v>0.000400000000000006</v>
      </c>
      <c r="DQ244" s="309" t="n">
        <v>6.5E-005</v>
      </c>
    </row>
    <row r="245" customFormat="false" ht="12.75" hidden="false" customHeight="false" outlineLevel="0" collapsed="false">
      <c r="A245" s="306" t="n">
        <v>43831</v>
      </c>
      <c r="B245" s="0" t="n">
        <v>0.988</v>
      </c>
      <c r="C245" s="0" t="n">
        <v>0</v>
      </c>
      <c r="D245" s="0" t="n">
        <v>0</v>
      </c>
      <c r="E245" s="0" t="n">
        <v>0</v>
      </c>
      <c r="F245" s="0" t="n">
        <v>0</v>
      </c>
      <c r="G245" s="0" t="n">
        <v>0</v>
      </c>
      <c r="H245" s="0" t="n">
        <v>0.9875</v>
      </c>
      <c r="I245" s="0" t="n">
        <v>0.955172749999987</v>
      </c>
      <c r="J245" s="0" t="n">
        <v>0.889065</v>
      </c>
      <c r="K245" s="0" t="n">
        <v>0</v>
      </c>
      <c r="L245" s="0" t="n">
        <v>0.958625524999992</v>
      </c>
      <c r="M245" s="0" t="n">
        <v>0.9875</v>
      </c>
      <c r="N245" s="0" t="n">
        <v>0.899901449999995</v>
      </c>
      <c r="O245" s="0" t="n">
        <v>0.979950400000005</v>
      </c>
      <c r="P245" s="0" t="n">
        <v>0.899901449999995</v>
      </c>
      <c r="Q245" s="0" t="n">
        <v>0.958625524999992</v>
      </c>
      <c r="R245" s="0" t="n">
        <v>0.958625524999992</v>
      </c>
      <c r="S245" s="0" t="n">
        <v>0.958625524999992</v>
      </c>
      <c r="T245" s="0" t="n">
        <v>0.899901449999995</v>
      </c>
      <c r="U245" s="0" t="n">
        <v>0.899901449999995</v>
      </c>
      <c r="V245" s="0" t="n">
        <v>0.899901449999995</v>
      </c>
      <c r="W245" s="0" t="n">
        <v>0.899901449999995</v>
      </c>
      <c r="X245" s="0" t="n">
        <v>0.979950400000005</v>
      </c>
      <c r="Y245" s="0" t="n">
        <v>0.979950400000005</v>
      </c>
      <c r="Z245" s="0" t="n">
        <v>0.979950400000005</v>
      </c>
      <c r="AA245" s="0" t="n">
        <v>0.979950400000005</v>
      </c>
      <c r="AB245" s="0" t="n">
        <v>0.899901449999995</v>
      </c>
      <c r="AC245" s="0" t="n">
        <v>0.899901449999995</v>
      </c>
      <c r="AD245" s="0" t="n">
        <v>0.979950400000005</v>
      </c>
      <c r="AE245" s="0" t="n">
        <v>0.979950400000005</v>
      </c>
      <c r="AF245" s="0" t="n">
        <v>0.899901449999995</v>
      </c>
      <c r="AG245" s="0" t="n">
        <v>0.98</v>
      </c>
      <c r="AH245" s="0" t="n">
        <v>0.984985249999996</v>
      </c>
      <c r="AI245" s="0" t="n">
        <v>0.984985249999996</v>
      </c>
      <c r="AJ245" s="0" t="n">
        <v>0.899901449999995</v>
      </c>
      <c r="AK245" s="0" t="n">
        <v>1</v>
      </c>
      <c r="AL245" s="0" t="n">
        <v>0</v>
      </c>
      <c r="AM245" s="0" t="n">
        <v>0</v>
      </c>
      <c r="BB245" s="0" t="n">
        <v>0.64</v>
      </c>
      <c r="BC245" s="0" t="n">
        <f aca="false">BC244</f>
        <v>1</v>
      </c>
      <c r="BE245" s="0" t="n">
        <v>1.13226260000002</v>
      </c>
      <c r="BF245" s="0" t="n">
        <v>1.137</v>
      </c>
      <c r="BG245" s="0" t="n">
        <v>1.0827</v>
      </c>
      <c r="BH245" s="0" t="n">
        <v>1.0288</v>
      </c>
      <c r="BI245" s="0" t="n">
        <v>1</v>
      </c>
      <c r="BJ245" s="0" t="n">
        <v>2.70780000000001</v>
      </c>
      <c r="BK245" s="0" t="n">
        <v>2.34442633333333</v>
      </c>
      <c r="BL245" s="0" t="n">
        <v>1.18654999999998</v>
      </c>
      <c r="BM245" s="0" t="n">
        <v>1.2885</v>
      </c>
      <c r="BN245" s="0" t="n">
        <v>2.001</v>
      </c>
      <c r="BO245" s="0" t="n">
        <v>1.58450499999999</v>
      </c>
      <c r="BP245" s="0" t="n">
        <v>1.58450499999999</v>
      </c>
      <c r="BQ245" s="0" t="n">
        <v>1.30420499999999</v>
      </c>
      <c r="BR245" s="0" t="n">
        <v>1.11358000000001</v>
      </c>
      <c r="BS245" s="0" t="n">
        <v>1.48180499999999</v>
      </c>
      <c r="BT245" s="309"/>
      <c r="BU245" s="0" t="n">
        <v>1.106725</v>
      </c>
      <c r="BV245" s="309"/>
      <c r="BW245" s="309"/>
      <c r="BX245" s="309"/>
      <c r="BY245" s="309"/>
      <c r="BZ245" s="309"/>
      <c r="CA245" s="309"/>
      <c r="CB245" s="309"/>
      <c r="CC245" s="0" t="n">
        <v>0.895</v>
      </c>
      <c r="CI245" s="0" t="n">
        <v>0.45</v>
      </c>
      <c r="CJ245" s="0" t="n">
        <v>0.805</v>
      </c>
      <c r="CK245" s="0" t="n">
        <v>0.69</v>
      </c>
      <c r="CM245" s="0" t="n">
        <v>0.605</v>
      </c>
      <c r="CN245" s="0" t="n">
        <v>0.6375</v>
      </c>
      <c r="CO245" s="0" t="n">
        <v>0.69</v>
      </c>
      <c r="CP245" s="0" t="n">
        <v>0.88</v>
      </c>
      <c r="CQ245" s="0" t="n">
        <v>0.64</v>
      </c>
      <c r="CR245" s="0" t="n">
        <v>0.89</v>
      </c>
      <c r="DA245" s="309" t="n">
        <v>0.000285</v>
      </c>
      <c r="DB245" s="309" t="n">
        <v>0.0002</v>
      </c>
      <c r="DC245" s="309" t="n">
        <v>0</v>
      </c>
      <c r="DD245" s="309" t="n">
        <v>0.0001</v>
      </c>
      <c r="DE245" s="309" t="n">
        <v>0</v>
      </c>
      <c r="DF245" s="309" t="n">
        <v>0.0036</v>
      </c>
      <c r="DG245" s="309" t="n">
        <v>0.00047</v>
      </c>
      <c r="DH245" s="309" t="n">
        <v>0.0007</v>
      </c>
      <c r="DI245" s="309" t="n">
        <v>0</v>
      </c>
      <c r="DJ245" s="309" t="n">
        <v>0</v>
      </c>
      <c r="DK245" s="309" t="n">
        <v>0.0005</v>
      </c>
      <c r="DL245" s="309" t="n">
        <v>0.0005</v>
      </c>
      <c r="DM245" s="309" t="n">
        <v>0.0003</v>
      </c>
      <c r="DN245" s="309" t="n">
        <v>0.000275</v>
      </c>
      <c r="DO245" s="309" t="n">
        <v>0.000400000000000006</v>
      </c>
      <c r="DQ245" s="309" t="n">
        <v>6.5E-005</v>
      </c>
    </row>
    <row r="246" customFormat="false" ht="12.75" hidden="false" customHeight="false" outlineLevel="0" collapsed="false">
      <c r="A246" s="306" t="n">
        <v>43862</v>
      </c>
      <c r="B246" s="0" t="n">
        <v>0.979653674000017</v>
      </c>
      <c r="C246" s="0" t="n">
        <v>0</v>
      </c>
      <c r="D246" s="0" t="n">
        <v>0</v>
      </c>
      <c r="E246" s="0" t="n">
        <v>0</v>
      </c>
      <c r="F246" s="0" t="n">
        <v>0</v>
      </c>
      <c r="G246" s="0" t="n">
        <v>0</v>
      </c>
      <c r="H246" s="0" t="n">
        <v>0.9875</v>
      </c>
      <c r="I246" s="0" t="n">
        <v>0.9875</v>
      </c>
      <c r="J246" s="0" t="n">
        <v>0.985</v>
      </c>
      <c r="K246" s="0" t="n">
        <v>0</v>
      </c>
      <c r="L246" s="0" t="n">
        <v>0.9875</v>
      </c>
      <c r="M246" s="0" t="n">
        <v>0.9875</v>
      </c>
      <c r="N246" s="0" t="n">
        <v>0.926198549999994</v>
      </c>
      <c r="O246" s="0" t="n">
        <v>0.977407762500005</v>
      </c>
      <c r="P246" s="0" t="n">
        <v>0.926198549999994</v>
      </c>
      <c r="Q246" s="0" t="n">
        <v>0.9875</v>
      </c>
      <c r="R246" s="0" t="n">
        <v>0.9875</v>
      </c>
      <c r="S246" s="0" t="n">
        <v>0.9875</v>
      </c>
      <c r="T246" s="0" t="n">
        <v>0.926198549999994</v>
      </c>
      <c r="U246" s="0" t="n">
        <v>0.926198549999994</v>
      </c>
      <c r="V246" s="0" t="n">
        <v>0.926198549999994</v>
      </c>
      <c r="W246" s="0" t="n">
        <v>0.926198549999994</v>
      </c>
      <c r="X246" s="0" t="n">
        <v>0.977407762500005</v>
      </c>
      <c r="Y246" s="0" t="n">
        <v>0.977407762500005</v>
      </c>
      <c r="Z246" s="0" t="n">
        <v>0.977407762500005</v>
      </c>
      <c r="AA246" s="0" t="n">
        <v>0.977407762500005</v>
      </c>
      <c r="AB246" s="0" t="n">
        <v>0.926198549999994</v>
      </c>
      <c r="AC246" s="0" t="n">
        <v>0.926198549999994</v>
      </c>
      <c r="AD246" s="0" t="n">
        <v>0.977407762500005</v>
      </c>
      <c r="AE246" s="0" t="n">
        <v>0.977407762500005</v>
      </c>
      <c r="AF246" s="0" t="n">
        <v>0.926198549999994</v>
      </c>
      <c r="AG246" s="0" t="n">
        <v>0.98</v>
      </c>
      <c r="AH246" s="0" t="n">
        <v>0.985</v>
      </c>
      <c r="AI246" s="0" t="n">
        <v>0.985</v>
      </c>
      <c r="AJ246" s="0" t="n">
        <v>0.926198549999994</v>
      </c>
      <c r="AK246" s="0" t="n">
        <v>1</v>
      </c>
      <c r="AL246" s="0" t="n">
        <v>0</v>
      </c>
      <c r="AM246" s="0" t="n">
        <v>0</v>
      </c>
      <c r="BB246" s="0" t="n">
        <v>0.64</v>
      </c>
      <c r="BC246" s="0" t="n">
        <f aca="false">BC245</f>
        <v>1</v>
      </c>
      <c r="BE246" s="0" t="n">
        <v>1.13254760000002</v>
      </c>
      <c r="BF246" s="0" t="n">
        <v>1.13719999999999</v>
      </c>
      <c r="BG246" s="0" t="n">
        <v>1.0827</v>
      </c>
      <c r="BH246" s="0" t="n">
        <v>1.0289</v>
      </c>
      <c r="BI246" s="0" t="n">
        <v>1</v>
      </c>
      <c r="BJ246" s="0" t="n">
        <v>2.71140000000001</v>
      </c>
      <c r="BK246" s="0" t="n">
        <v>2.34489633333333</v>
      </c>
      <c r="BL246" s="0" t="n">
        <v>1.18724999999998</v>
      </c>
      <c r="BM246" s="0" t="n">
        <v>1.2885</v>
      </c>
      <c r="BN246" s="0" t="n">
        <v>2.001</v>
      </c>
      <c r="BO246" s="0" t="n">
        <v>1.58500499999999</v>
      </c>
      <c r="BP246" s="0" t="n">
        <v>1.58500499999999</v>
      </c>
      <c r="BQ246" s="0" t="n">
        <v>1.30450499999999</v>
      </c>
      <c r="BR246" s="0" t="n">
        <v>1.11385500000001</v>
      </c>
      <c r="BS246" s="0" t="n">
        <v>1.48220499999999</v>
      </c>
      <c r="BT246" s="309"/>
      <c r="BU246" s="0" t="n">
        <v>1.10679</v>
      </c>
      <c r="BV246" s="309"/>
      <c r="BW246" s="309"/>
      <c r="BX246" s="309"/>
      <c r="BY246" s="309"/>
      <c r="BZ246" s="309"/>
      <c r="CA246" s="309"/>
      <c r="CB246" s="309"/>
      <c r="CC246" s="0" t="n">
        <v>0.865</v>
      </c>
      <c r="CI246" s="0" t="n">
        <v>0.45</v>
      </c>
      <c r="CJ246" s="0" t="n">
        <v>0.845</v>
      </c>
      <c r="CK246" s="0" t="n">
        <v>0.795</v>
      </c>
      <c r="CM246" s="0" t="n">
        <v>0.635</v>
      </c>
      <c r="CN246" s="0" t="n">
        <v>0.6675</v>
      </c>
      <c r="CO246" s="0" t="n">
        <v>0.71</v>
      </c>
      <c r="CP246" s="0" t="n">
        <v>0.8775</v>
      </c>
      <c r="CQ246" s="0" t="n">
        <v>0.67</v>
      </c>
      <c r="CR246" s="0" t="n">
        <v>0.89</v>
      </c>
      <c r="DA246" s="309" t="n">
        <v>0.000285</v>
      </c>
      <c r="DB246" s="309" t="n">
        <v>0.0002</v>
      </c>
      <c r="DC246" s="309" t="n">
        <v>0</v>
      </c>
      <c r="DD246" s="309" t="n">
        <v>0.0001</v>
      </c>
      <c r="DE246" s="309" t="n">
        <v>0</v>
      </c>
      <c r="DF246" s="309" t="n">
        <v>0.0036</v>
      </c>
      <c r="DG246" s="309" t="n">
        <v>0.00047</v>
      </c>
      <c r="DH246" s="309" t="n">
        <v>0.0007</v>
      </c>
      <c r="DI246" s="309" t="n">
        <v>0</v>
      </c>
      <c r="DJ246" s="309" t="n">
        <v>0</v>
      </c>
      <c r="DK246" s="309" t="n">
        <v>0.0005</v>
      </c>
      <c r="DL246" s="309" t="n">
        <v>0.0005</v>
      </c>
      <c r="DM246" s="309" t="n">
        <v>0.0003</v>
      </c>
      <c r="DN246" s="309" t="n">
        <v>0.000275</v>
      </c>
      <c r="DO246" s="309" t="n">
        <v>0.000400000000000006</v>
      </c>
      <c r="DQ246" s="309" t="n">
        <v>6.5E-005</v>
      </c>
    </row>
    <row r="247" customFormat="false" ht="12.75" hidden="false" customHeight="false" outlineLevel="0" collapsed="false">
      <c r="A247" s="306" t="n">
        <v>43891</v>
      </c>
      <c r="B247" s="0" t="n">
        <v>0.979900199000018</v>
      </c>
      <c r="C247" s="0" t="n">
        <v>0</v>
      </c>
      <c r="D247" s="0" t="n">
        <v>0</v>
      </c>
      <c r="E247" s="0" t="n">
        <v>0</v>
      </c>
      <c r="F247" s="0" t="n">
        <v>0</v>
      </c>
      <c r="G247" s="0" t="n">
        <v>0</v>
      </c>
      <c r="H247" s="0" t="n">
        <v>0.9875</v>
      </c>
      <c r="I247" s="0" t="n">
        <v>0.9875</v>
      </c>
      <c r="J247" s="0" t="n">
        <v>0.985</v>
      </c>
      <c r="K247" s="0" t="n">
        <v>0</v>
      </c>
      <c r="L247" s="0" t="n">
        <v>0.9875</v>
      </c>
      <c r="M247" s="0" t="n">
        <v>0.9875</v>
      </c>
      <c r="N247" s="0" t="n">
        <v>0.98</v>
      </c>
      <c r="O247" s="0" t="n">
        <v>0.9875</v>
      </c>
      <c r="P247" s="0" t="n">
        <v>0.98</v>
      </c>
      <c r="Q247" s="0" t="n">
        <v>0.9875</v>
      </c>
      <c r="R247" s="0" t="n">
        <v>0.9875</v>
      </c>
      <c r="S247" s="0" t="n">
        <v>0.9875</v>
      </c>
      <c r="T247" s="0" t="n">
        <v>0.98</v>
      </c>
      <c r="U247" s="0" t="n">
        <v>0.98</v>
      </c>
      <c r="V247" s="0" t="n">
        <v>0.98</v>
      </c>
      <c r="W247" s="0" t="n">
        <v>0.98</v>
      </c>
      <c r="X247" s="0" t="n">
        <v>0.9875</v>
      </c>
      <c r="Y247" s="0" t="n">
        <v>0.9875</v>
      </c>
      <c r="Z247" s="0" t="n">
        <v>0.9875</v>
      </c>
      <c r="AA247" s="0" t="n">
        <v>0.9875</v>
      </c>
      <c r="AB247" s="0" t="n">
        <v>0.98</v>
      </c>
      <c r="AC247" s="0" t="n">
        <v>0.98</v>
      </c>
      <c r="AD247" s="0" t="n">
        <v>0.9875</v>
      </c>
      <c r="AE247" s="0" t="n">
        <v>0.9875</v>
      </c>
      <c r="AF247" s="0" t="n">
        <v>0.98</v>
      </c>
      <c r="AG247" s="0" t="n">
        <v>0.99</v>
      </c>
      <c r="AH247" s="0" t="n">
        <v>0.985</v>
      </c>
      <c r="AI247" s="0" t="n">
        <v>0.985</v>
      </c>
      <c r="AJ247" s="0" t="n">
        <v>0.98</v>
      </c>
      <c r="AK247" s="0" t="n">
        <v>1</v>
      </c>
      <c r="AL247" s="0" t="n">
        <v>0</v>
      </c>
      <c r="AM247" s="0" t="n">
        <v>0</v>
      </c>
      <c r="BB247" s="0" t="n">
        <v>0.64</v>
      </c>
      <c r="BC247" s="0" t="n">
        <f aca="false">BC246</f>
        <v>1</v>
      </c>
      <c r="BE247" s="0" t="n">
        <v>1.13283260000002</v>
      </c>
      <c r="BF247" s="0" t="n">
        <v>1.13739999999999</v>
      </c>
      <c r="BG247" s="0" t="n">
        <v>1.0827</v>
      </c>
      <c r="BH247" s="0" t="n">
        <v>1.029</v>
      </c>
      <c r="BI247" s="0" t="n">
        <v>1</v>
      </c>
      <c r="BJ247" s="0" t="n">
        <v>2.71500000000001</v>
      </c>
      <c r="BK247" s="0" t="n">
        <v>2.34536633333333</v>
      </c>
      <c r="BL247" s="0" t="n">
        <v>1.18794999999998</v>
      </c>
      <c r="BM247" s="0" t="n">
        <v>1.2885</v>
      </c>
      <c r="BN247" s="0" t="n">
        <v>2.001</v>
      </c>
      <c r="BO247" s="0" t="n">
        <v>1.58550499999999</v>
      </c>
      <c r="BP247" s="0" t="n">
        <v>1.58550499999999</v>
      </c>
      <c r="BQ247" s="0" t="n">
        <v>1.30480499999999</v>
      </c>
      <c r="BR247" s="0" t="n">
        <v>1.11413000000001</v>
      </c>
      <c r="BS247" s="0" t="n">
        <v>1.48260499999999</v>
      </c>
      <c r="BT247" s="309"/>
      <c r="BU247" s="0" t="n">
        <v>1.106855</v>
      </c>
      <c r="BV247" s="309"/>
      <c r="BW247" s="309"/>
      <c r="BX247" s="309"/>
      <c r="BY247" s="309"/>
      <c r="BZ247" s="309"/>
      <c r="CA247" s="309"/>
      <c r="CB247" s="309"/>
      <c r="CC247" s="0" t="n">
        <v>0.865</v>
      </c>
      <c r="CI247" s="0" t="n">
        <v>0.45</v>
      </c>
      <c r="CJ247" s="0" t="n">
        <v>0.875</v>
      </c>
      <c r="CK247" s="0" t="n">
        <v>0.965</v>
      </c>
      <c r="CM247" s="0" t="n">
        <v>0.785</v>
      </c>
      <c r="CN247" s="0" t="n">
        <v>0.8175</v>
      </c>
      <c r="CO247" s="0" t="n">
        <v>0.8</v>
      </c>
      <c r="CP247" s="0" t="n">
        <v>0.9</v>
      </c>
      <c r="CQ247" s="0" t="n">
        <v>0.83</v>
      </c>
      <c r="CR247" s="0" t="n">
        <v>0.89</v>
      </c>
      <c r="DA247" s="309" t="n">
        <v>0.000285</v>
      </c>
      <c r="DB247" s="309" t="n">
        <v>0.0002</v>
      </c>
      <c r="DC247" s="309" t="n">
        <v>0</v>
      </c>
      <c r="DD247" s="309" t="n">
        <v>0.0001</v>
      </c>
      <c r="DE247" s="309" t="n">
        <v>0</v>
      </c>
      <c r="DF247" s="309" t="n">
        <v>0.0036</v>
      </c>
      <c r="DG247" s="309" t="n">
        <v>0.00047</v>
      </c>
      <c r="DH247" s="309" t="n">
        <v>0.0007</v>
      </c>
      <c r="DI247" s="309" t="n">
        <v>0</v>
      </c>
      <c r="DJ247" s="309" t="n">
        <v>0</v>
      </c>
      <c r="DK247" s="309" t="n">
        <v>0.0005</v>
      </c>
      <c r="DL247" s="309" t="n">
        <v>0.0005</v>
      </c>
      <c r="DM247" s="309" t="n">
        <v>0.0003</v>
      </c>
      <c r="DN247" s="309" t="n">
        <v>0.000275</v>
      </c>
      <c r="DO247" s="309" t="n">
        <v>0.000400000000000006</v>
      </c>
      <c r="DQ247" s="309" t="n">
        <v>6.5E-005</v>
      </c>
    </row>
    <row r="248" customFormat="false" ht="12.75" hidden="false" customHeight="false" outlineLevel="0" collapsed="false">
      <c r="A248" s="306" t="n">
        <v>43922</v>
      </c>
      <c r="B248" s="0" t="n">
        <v>0.988</v>
      </c>
      <c r="C248" s="0" t="n">
        <v>0</v>
      </c>
      <c r="D248" s="0" t="n">
        <v>0</v>
      </c>
      <c r="E248" s="0" t="n">
        <v>0</v>
      </c>
      <c r="F248" s="0" t="n">
        <v>0</v>
      </c>
      <c r="G248" s="0" t="n">
        <v>0</v>
      </c>
      <c r="H248" s="0" t="n">
        <v>0.985251259999997</v>
      </c>
      <c r="I248" s="0" t="n">
        <v>0.9875</v>
      </c>
      <c r="J248" s="0" t="n">
        <v>0.985</v>
      </c>
      <c r="K248" s="0" t="n">
        <v>0</v>
      </c>
      <c r="L248" s="0" t="n">
        <v>0.9875</v>
      </c>
      <c r="M248" s="0" t="n">
        <v>0.9875</v>
      </c>
      <c r="N248" s="0" t="n">
        <v>0.98</v>
      </c>
      <c r="O248" s="0" t="n">
        <v>0.9875</v>
      </c>
      <c r="P248" s="0" t="n">
        <v>0.98</v>
      </c>
      <c r="Q248" s="0" t="n">
        <v>0.9875</v>
      </c>
      <c r="R248" s="0" t="n">
        <v>0.9875</v>
      </c>
      <c r="S248" s="0" t="n">
        <v>0.9875</v>
      </c>
      <c r="T248" s="0" t="n">
        <v>0.98</v>
      </c>
      <c r="U248" s="0" t="n">
        <v>0.98</v>
      </c>
      <c r="V248" s="0" t="n">
        <v>0.98</v>
      </c>
      <c r="W248" s="0" t="n">
        <v>0.98</v>
      </c>
      <c r="X248" s="0" t="n">
        <v>0.9875</v>
      </c>
      <c r="Y248" s="0" t="n">
        <v>0.9875</v>
      </c>
      <c r="Z248" s="0" t="n">
        <v>0.9875</v>
      </c>
      <c r="AA248" s="0" t="n">
        <v>0.9875</v>
      </c>
      <c r="AB248" s="0" t="n">
        <v>0.98</v>
      </c>
      <c r="AC248" s="0" t="n">
        <v>0.98</v>
      </c>
      <c r="AD248" s="0" t="n">
        <v>0.9875</v>
      </c>
      <c r="AE248" s="0" t="n">
        <v>0.9875</v>
      </c>
      <c r="AF248" s="0" t="n">
        <v>0.98</v>
      </c>
      <c r="AG248" s="0" t="n">
        <v>0.99</v>
      </c>
      <c r="AH248" s="0" t="n">
        <v>0.985</v>
      </c>
      <c r="AI248" s="0" t="n">
        <v>0.985</v>
      </c>
      <c r="AJ248" s="0" t="n">
        <v>0.98</v>
      </c>
      <c r="AK248" s="0" t="n">
        <v>1</v>
      </c>
      <c r="AL248" s="0" t="n">
        <v>0</v>
      </c>
      <c r="AM248" s="0" t="n">
        <v>0</v>
      </c>
      <c r="BB248" s="0" t="n">
        <v>0.64</v>
      </c>
      <c r="BC248" s="0" t="n">
        <f aca="false">BC247</f>
        <v>1</v>
      </c>
      <c r="BE248" s="0" t="n">
        <v>1.13311760000002</v>
      </c>
      <c r="BF248" s="0" t="n">
        <v>1.13759999999999</v>
      </c>
      <c r="BG248" s="0" t="n">
        <v>1.0827</v>
      </c>
      <c r="BH248" s="0" t="n">
        <v>1.0291</v>
      </c>
      <c r="BI248" s="0" t="n">
        <v>1</v>
      </c>
      <c r="BJ248" s="0" t="n">
        <v>2.71860000000001</v>
      </c>
      <c r="BK248" s="0" t="n">
        <v>2.34583633333333</v>
      </c>
      <c r="BL248" s="0" t="n">
        <v>1.18864999999998</v>
      </c>
      <c r="BM248" s="0" t="n">
        <v>1.2885</v>
      </c>
      <c r="BN248" s="0" t="n">
        <v>2.001</v>
      </c>
      <c r="BO248" s="0" t="n">
        <v>1.58600499999999</v>
      </c>
      <c r="BP248" s="0" t="n">
        <v>1.58600499999999</v>
      </c>
      <c r="BQ248" s="0" t="n">
        <v>1.30510499999999</v>
      </c>
      <c r="BR248" s="0" t="n">
        <v>1.11440500000001</v>
      </c>
      <c r="BS248" s="0" t="n">
        <v>1.48300499999999</v>
      </c>
      <c r="BT248" s="309"/>
      <c r="BU248" s="0" t="n">
        <v>1.10692</v>
      </c>
      <c r="BV248" s="309"/>
      <c r="BW248" s="309"/>
      <c r="BX248" s="309"/>
      <c r="BY248" s="309"/>
      <c r="BZ248" s="309"/>
      <c r="CA248" s="309"/>
      <c r="CB248" s="309"/>
      <c r="CC248" s="0" t="n">
        <v>0.895</v>
      </c>
      <c r="CI248" s="0" t="n">
        <v>0.42</v>
      </c>
      <c r="CJ248" s="0" t="n">
        <v>0.935</v>
      </c>
      <c r="CK248" s="0" t="n">
        <v>0.955</v>
      </c>
      <c r="CM248" s="0" t="n">
        <v>0.895</v>
      </c>
      <c r="CN248" s="0" t="n">
        <v>0.9275</v>
      </c>
      <c r="CO248" s="0" t="n">
        <v>0.85</v>
      </c>
      <c r="CP248" s="0" t="n">
        <v>0.903</v>
      </c>
      <c r="CQ248" s="0" t="n">
        <v>0.92</v>
      </c>
      <c r="CR248" s="0" t="n">
        <v>0.89</v>
      </c>
      <c r="DA248" s="309" t="n">
        <v>0.000285</v>
      </c>
      <c r="DB248" s="309" t="n">
        <v>0.0002</v>
      </c>
      <c r="DC248" s="309" t="n">
        <v>0</v>
      </c>
      <c r="DD248" s="309" t="n">
        <v>0.0001</v>
      </c>
      <c r="DE248" s="309" t="n">
        <v>0</v>
      </c>
      <c r="DF248" s="309" t="n">
        <v>0.0036</v>
      </c>
      <c r="DG248" s="309" t="n">
        <v>0.00047</v>
      </c>
      <c r="DH248" s="309" t="n">
        <v>0.0007</v>
      </c>
      <c r="DI248" s="309" t="n">
        <v>0</v>
      </c>
      <c r="DJ248" s="309" t="n">
        <v>0</v>
      </c>
      <c r="DK248" s="309" t="n">
        <v>0.0005</v>
      </c>
      <c r="DL248" s="309" t="n">
        <v>0.0005</v>
      </c>
      <c r="DM248" s="309" t="n">
        <v>0.0003</v>
      </c>
      <c r="DN248" s="309" t="n">
        <v>0.000275</v>
      </c>
      <c r="DO248" s="309" t="n">
        <v>0.000400000000000006</v>
      </c>
      <c r="DQ248" s="309" t="n">
        <v>6.5E-005</v>
      </c>
    </row>
    <row r="249" customFormat="false" ht="12.75" hidden="false" customHeight="false" outlineLevel="0" collapsed="false">
      <c r="A249" s="306" t="n">
        <v>43952</v>
      </c>
      <c r="B249" s="0" t="n">
        <v>0.988</v>
      </c>
      <c r="C249" s="0" t="n">
        <v>0</v>
      </c>
      <c r="D249" s="0" t="n">
        <v>0</v>
      </c>
      <c r="E249" s="0" t="n">
        <v>0</v>
      </c>
      <c r="F249" s="0" t="n">
        <v>0</v>
      </c>
      <c r="G249" s="0" t="n">
        <v>0</v>
      </c>
      <c r="H249" s="0" t="n">
        <v>0.985448659999997</v>
      </c>
      <c r="I249" s="0" t="n">
        <v>0.9875</v>
      </c>
      <c r="J249" s="0" t="n">
        <v>0.985</v>
      </c>
      <c r="K249" s="0" t="n">
        <v>0</v>
      </c>
      <c r="L249" s="0" t="n">
        <v>0.9875</v>
      </c>
      <c r="M249" s="0" t="n">
        <v>0.9875</v>
      </c>
      <c r="N249" s="0" t="n">
        <v>0.98</v>
      </c>
      <c r="O249" s="0" t="n">
        <v>0.9875</v>
      </c>
      <c r="P249" s="0" t="n">
        <v>0.98</v>
      </c>
      <c r="Q249" s="0" t="n">
        <v>0.9875</v>
      </c>
      <c r="R249" s="0" t="n">
        <v>0.9875</v>
      </c>
      <c r="S249" s="0" t="n">
        <v>0.9875</v>
      </c>
      <c r="T249" s="0" t="n">
        <v>0.98</v>
      </c>
      <c r="U249" s="0" t="n">
        <v>0.98</v>
      </c>
      <c r="V249" s="0" t="n">
        <v>0.98</v>
      </c>
      <c r="W249" s="0" t="n">
        <v>0.98</v>
      </c>
      <c r="X249" s="0" t="n">
        <v>0.9875</v>
      </c>
      <c r="Y249" s="0" t="n">
        <v>0.9875</v>
      </c>
      <c r="Z249" s="0" t="n">
        <v>0.9875</v>
      </c>
      <c r="AA249" s="0" t="n">
        <v>0.9875</v>
      </c>
      <c r="AB249" s="0" t="n">
        <v>0.98</v>
      </c>
      <c r="AC249" s="0" t="n">
        <v>0.98</v>
      </c>
      <c r="AD249" s="0" t="n">
        <v>0.9875</v>
      </c>
      <c r="AE249" s="0" t="n">
        <v>0.9875</v>
      </c>
      <c r="AF249" s="0" t="n">
        <v>0.98</v>
      </c>
      <c r="AG249" s="0" t="n">
        <v>0.99</v>
      </c>
      <c r="AH249" s="0" t="n">
        <v>0.985</v>
      </c>
      <c r="AI249" s="0" t="n">
        <v>0.985</v>
      </c>
      <c r="AJ249" s="0" t="n">
        <v>0.98</v>
      </c>
      <c r="AK249" s="0" t="n">
        <v>1</v>
      </c>
      <c r="AL249" s="0" t="n">
        <v>0</v>
      </c>
      <c r="AM249" s="0" t="n">
        <v>0</v>
      </c>
      <c r="BB249" s="0" t="n">
        <v>0.64</v>
      </c>
      <c r="BC249" s="0" t="n">
        <f aca="false">BC248</f>
        <v>1</v>
      </c>
      <c r="BE249" s="0" t="n">
        <v>1.13340260000002</v>
      </c>
      <c r="BF249" s="0" t="n">
        <v>1.13779999999999</v>
      </c>
      <c r="BG249" s="0" t="n">
        <v>1.0827</v>
      </c>
      <c r="BH249" s="0" t="n">
        <v>1.0292</v>
      </c>
      <c r="BI249" s="0" t="n">
        <v>1</v>
      </c>
      <c r="BJ249" s="0" t="n">
        <v>2.72220000000001</v>
      </c>
      <c r="BK249" s="0" t="n">
        <v>2.34630633333333</v>
      </c>
      <c r="BL249" s="0" t="n">
        <v>1.18934999999998</v>
      </c>
      <c r="BM249" s="0" t="n">
        <v>1.2885</v>
      </c>
      <c r="BN249" s="0" t="n">
        <v>2.001</v>
      </c>
      <c r="BO249" s="0" t="n">
        <v>1.58650499999999</v>
      </c>
      <c r="BP249" s="0" t="n">
        <v>1.58650499999999</v>
      </c>
      <c r="BQ249" s="0" t="n">
        <v>1.30540499999999</v>
      </c>
      <c r="BR249" s="0" t="n">
        <v>1.11468000000001</v>
      </c>
      <c r="BS249" s="0" t="n">
        <v>1.48340499999999</v>
      </c>
      <c r="BT249" s="309"/>
      <c r="BU249" s="0" t="n">
        <v>1.106985</v>
      </c>
      <c r="BV249" s="309"/>
      <c r="BW249" s="309"/>
      <c r="BX249" s="309"/>
      <c r="BY249" s="309"/>
      <c r="BZ249" s="309"/>
      <c r="CA249" s="309"/>
      <c r="CB249" s="309"/>
      <c r="CC249" s="0" t="n">
        <v>0.965</v>
      </c>
      <c r="CI249" s="0" t="n">
        <v>0.42</v>
      </c>
      <c r="CJ249" s="0" t="n">
        <v>0.935</v>
      </c>
      <c r="CK249" s="0" t="n">
        <v>0.855</v>
      </c>
      <c r="CM249" s="0" t="n">
        <v>0.9175</v>
      </c>
      <c r="CN249" s="0" t="n">
        <v>0.95</v>
      </c>
      <c r="CO249" s="0" t="n">
        <v>0.88</v>
      </c>
      <c r="CP249" s="0" t="n">
        <v>0.9</v>
      </c>
      <c r="CQ249" s="0" t="n">
        <v>0.935</v>
      </c>
      <c r="CR249" s="0" t="n">
        <v>0.89</v>
      </c>
      <c r="DA249" s="309" t="n">
        <v>0.000285</v>
      </c>
      <c r="DB249" s="309" t="n">
        <v>0.0002</v>
      </c>
      <c r="DC249" s="309" t="n">
        <v>0</v>
      </c>
      <c r="DD249" s="309" t="n">
        <v>0.0001</v>
      </c>
      <c r="DE249" s="309" t="n">
        <v>0</v>
      </c>
      <c r="DF249" s="309" t="n">
        <v>0.0036</v>
      </c>
      <c r="DG249" s="309" t="n">
        <v>0.00047</v>
      </c>
      <c r="DH249" s="309" t="n">
        <v>0.0007</v>
      </c>
      <c r="DI249" s="309" t="n">
        <v>0</v>
      </c>
      <c r="DJ249" s="309" t="n">
        <v>0</v>
      </c>
      <c r="DK249" s="309" t="n">
        <v>0.0005</v>
      </c>
      <c r="DL249" s="309" t="n">
        <v>0.0005</v>
      </c>
      <c r="DM249" s="309" t="n">
        <v>0.0003</v>
      </c>
      <c r="DN249" s="309" t="n">
        <v>0.000275</v>
      </c>
      <c r="DO249" s="309" t="n">
        <v>0.000400000000000006</v>
      </c>
      <c r="DQ249" s="309" t="n">
        <v>6.5E-005</v>
      </c>
    </row>
    <row r="250" customFormat="false" ht="12.75" hidden="false" customHeight="false" outlineLevel="0" collapsed="false">
      <c r="A250" s="306" t="n">
        <v>43983</v>
      </c>
      <c r="B250" s="0" t="n">
        <v>0.988</v>
      </c>
      <c r="C250" s="0" t="n">
        <v>0</v>
      </c>
      <c r="D250" s="0" t="n">
        <v>0</v>
      </c>
      <c r="E250" s="0" t="n">
        <v>0</v>
      </c>
      <c r="F250" s="0" t="n">
        <v>0</v>
      </c>
      <c r="G250" s="0" t="n">
        <v>0</v>
      </c>
      <c r="H250" s="0" t="n">
        <v>0.9875</v>
      </c>
      <c r="I250" s="0" t="n">
        <v>0.9875</v>
      </c>
      <c r="J250" s="0" t="n">
        <v>0.985</v>
      </c>
      <c r="K250" s="0" t="n">
        <v>0</v>
      </c>
      <c r="L250" s="0" t="n">
        <v>0.9875</v>
      </c>
      <c r="M250" s="0" t="n">
        <v>0.9875</v>
      </c>
      <c r="N250" s="0" t="n">
        <v>0.98</v>
      </c>
      <c r="O250" s="0" t="n">
        <v>0.9875</v>
      </c>
      <c r="P250" s="0" t="n">
        <v>0.98</v>
      </c>
      <c r="Q250" s="0" t="n">
        <v>0.9875</v>
      </c>
      <c r="R250" s="0" t="n">
        <v>0.9875</v>
      </c>
      <c r="S250" s="0" t="n">
        <v>0.9875</v>
      </c>
      <c r="T250" s="0" t="n">
        <v>0.98</v>
      </c>
      <c r="U250" s="0" t="n">
        <v>0.98</v>
      </c>
      <c r="V250" s="0" t="n">
        <v>0.98</v>
      </c>
      <c r="W250" s="0" t="n">
        <v>0.98</v>
      </c>
      <c r="X250" s="0" t="n">
        <v>0.9875</v>
      </c>
      <c r="Y250" s="0" t="n">
        <v>0.9875</v>
      </c>
      <c r="Z250" s="0" t="n">
        <v>0.9875</v>
      </c>
      <c r="AA250" s="0" t="n">
        <v>0.9875</v>
      </c>
      <c r="AB250" s="0" t="n">
        <v>0.98</v>
      </c>
      <c r="AC250" s="0" t="n">
        <v>0.98</v>
      </c>
      <c r="AD250" s="0" t="n">
        <v>0.9875</v>
      </c>
      <c r="AE250" s="0" t="n">
        <v>0.9875</v>
      </c>
      <c r="AF250" s="0" t="n">
        <v>0.98</v>
      </c>
      <c r="AG250" s="0" t="n">
        <v>0.99</v>
      </c>
      <c r="AH250" s="0" t="n">
        <v>0.985</v>
      </c>
      <c r="AI250" s="0" t="n">
        <v>0.985</v>
      </c>
      <c r="AJ250" s="0" t="n">
        <v>0.98</v>
      </c>
      <c r="AK250" s="0" t="n">
        <v>1</v>
      </c>
      <c r="AL250" s="0" t="n">
        <v>0</v>
      </c>
      <c r="AM250" s="0" t="n">
        <v>0</v>
      </c>
      <c r="BB250" s="0" t="n">
        <v>0.64</v>
      </c>
      <c r="BC250" s="0" t="n">
        <f aca="false">BC249</f>
        <v>1</v>
      </c>
      <c r="BE250" s="0" t="n">
        <v>1.13368760000002</v>
      </c>
      <c r="BF250" s="0" t="n">
        <v>1.13799999999999</v>
      </c>
      <c r="BG250" s="0" t="n">
        <v>1.0827</v>
      </c>
      <c r="BH250" s="0" t="n">
        <v>1.0293</v>
      </c>
      <c r="BI250" s="0" t="n">
        <v>1</v>
      </c>
      <c r="BJ250" s="0" t="n">
        <v>2.72580000000001</v>
      </c>
      <c r="BK250" s="0" t="n">
        <v>2.34677633333333</v>
      </c>
      <c r="BL250" s="0" t="n">
        <v>1.19004999999998</v>
      </c>
      <c r="BM250" s="0" t="n">
        <v>1.2885</v>
      </c>
      <c r="BN250" s="0" t="n">
        <v>2.001</v>
      </c>
      <c r="BO250" s="0" t="n">
        <v>1.58700499999999</v>
      </c>
      <c r="BP250" s="0" t="n">
        <v>1.58700499999999</v>
      </c>
      <c r="BQ250" s="0" t="n">
        <v>1.30570499999999</v>
      </c>
      <c r="BR250" s="0" t="n">
        <v>1.11495500000001</v>
      </c>
      <c r="BS250" s="0" t="n">
        <v>1.48380499999999</v>
      </c>
      <c r="BT250" s="309"/>
      <c r="BU250" s="0" t="n">
        <v>1.10705</v>
      </c>
      <c r="BV250" s="309"/>
      <c r="BW250" s="309"/>
      <c r="BX250" s="309"/>
      <c r="BY250" s="309"/>
      <c r="BZ250" s="309"/>
      <c r="CA250" s="309"/>
      <c r="CB250" s="309"/>
      <c r="CC250" s="0" t="n">
        <v>0.965</v>
      </c>
      <c r="CI250" s="0" t="n">
        <v>0.47</v>
      </c>
      <c r="CJ250" s="0" t="n">
        <v>0.935</v>
      </c>
      <c r="CK250" s="0" t="n">
        <v>0.765</v>
      </c>
      <c r="CM250" s="0" t="n">
        <v>0.8825</v>
      </c>
      <c r="CN250" s="0" t="n">
        <v>0.915</v>
      </c>
      <c r="CO250" s="0" t="n">
        <v>0.88</v>
      </c>
      <c r="CP250" s="0" t="n">
        <v>0.9025</v>
      </c>
      <c r="CQ250" s="0" t="n">
        <v>0.915</v>
      </c>
      <c r="CR250" s="0" t="n">
        <v>0.89</v>
      </c>
      <c r="DA250" s="309" t="n">
        <v>0.000285</v>
      </c>
      <c r="DB250" s="309" t="n">
        <v>0.0002</v>
      </c>
      <c r="DC250" s="309" t="n">
        <v>0</v>
      </c>
      <c r="DD250" s="309" t="n">
        <v>0.0001</v>
      </c>
      <c r="DE250" s="309" t="n">
        <v>0</v>
      </c>
      <c r="DF250" s="309" t="n">
        <v>0.0036</v>
      </c>
      <c r="DG250" s="309" t="n">
        <v>0.00047</v>
      </c>
      <c r="DH250" s="309" t="n">
        <v>0.0007</v>
      </c>
      <c r="DI250" s="309" t="n">
        <v>0</v>
      </c>
      <c r="DJ250" s="309" t="n">
        <v>0</v>
      </c>
      <c r="DK250" s="309" t="n">
        <v>0.0005</v>
      </c>
      <c r="DL250" s="309" t="n">
        <v>0.0005</v>
      </c>
      <c r="DM250" s="309" t="n">
        <v>0.0003</v>
      </c>
      <c r="DN250" s="309" t="n">
        <v>0.000275</v>
      </c>
      <c r="DO250" s="309" t="n">
        <v>0.000400000000000006</v>
      </c>
      <c r="DQ250" s="309" t="n">
        <v>6.5E-005</v>
      </c>
    </row>
    <row r="251" customFormat="false" ht="12.75" hidden="false" customHeight="false" outlineLevel="0" collapsed="false">
      <c r="A251" s="306" t="n">
        <v>44013</v>
      </c>
      <c r="B251" s="0" t="n">
        <v>0.988</v>
      </c>
      <c r="C251" s="0" t="n">
        <v>0</v>
      </c>
      <c r="D251" s="0" t="n">
        <v>0</v>
      </c>
      <c r="E251" s="0" t="n">
        <v>0</v>
      </c>
      <c r="F251" s="0" t="n">
        <v>0</v>
      </c>
      <c r="G251" s="0" t="n">
        <v>0</v>
      </c>
      <c r="H251" s="0" t="n">
        <v>0.9875</v>
      </c>
      <c r="I251" s="0" t="n">
        <v>0.9875</v>
      </c>
      <c r="J251" s="0" t="n">
        <v>0.985</v>
      </c>
      <c r="K251" s="0" t="n">
        <v>0</v>
      </c>
      <c r="L251" s="0" t="n">
        <v>0.9875</v>
      </c>
      <c r="M251" s="0" t="n">
        <v>0.9875</v>
      </c>
      <c r="N251" s="0" t="n">
        <v>0.98</v>
      </c>
      <c r="O251" s="0" t="n">
        <v>0.9875</v>
      </c>
      <c r="P251" s="0" t="n">
        <v>0.98</v>
      </c>
      <c r="Q251" s="0" t="n">
        <v>0.9875</v>
      </c>
      <c r="R251" s="0" t="n">
        <v>0.9875</v>
      </c>
      <c r="S251" s="0" t="n">
        <v>0.9875</v>
      </c>
      <c r="T251" s="0" t="n">
        <v>0.98</v>
      </c>
      <c r="U251" s="0" t="n">
        <v>0.98</v>
      </c>
      <c r="V251" s="0" t="n">
        <v>0.98</v>
      </c>
      <c r="W251" s="0" t="n">
        <v>0.98</v>
      </c>
      <c r="X251" s="0" t="n">
        <v>0.9875</v>
      </c>
      <c r="Y251" s="0" t="n">
        <v>0.9875</v>
      </c>
      <c r="Z251" s="0" t="n">
        <v>0.9875</v>
      </c>
      <c r="AA251" s="0" t="n">
        <v>0.9875</v>
      </c>
      <c r="AB251" s="0" t="n">
        <v>0.98</v>
      </c>
      <c r="AC251" s="0" t="n">
        <v>0.98</v>
      </c>
      <c r="AD251" s="0" t="n">
        <v>0.9875</v>
      </c>
      <c r="AE251" s="0" t="n">
        <v>0.9875</v>
      </c>
      <c r="AF251" s="0" t="n">
        <v>0.98</v>
      </c>
      <c r="AG251" s="0" t="n">
        <v>0.99</v>
      </c>
      <c r="AH251" s="0" t="n">
        <v>0.985</v>
      </c>
      <c r="AI251" s="0" t="n">
        <v>0.985</v>
      </c>
      <c r="AJ251" s="0" t="n">
        <v>0.98</v>
      </c>
      <c r="AK251" s="0" t="n">
        <v>1</v>
      </c>
      <c r="AL251" s="0" t="n">
        <v>0</v>
      </c>
      <c r="AM251" s="0" t="n">
        <v>0</v>
      </c>
      <c r="BB251" s="0" t="n">
        <v>0.64</v>
      </c>
      <c r="BC251" s="0" t="n">
        <f aca="false">BC250</f>
        <v>1</v>
      </c>
      <c r="BE251" s="0" t="n">
        <v>1.13397260000002</v>
      </c>
      <c r="BF251" s="0" t="n">
        <v>1.13819999999999</v>
      </c>
      <c r="BG251" s="0" t="n">
        <v>1.0827</v>
      </c>
      <c r="BH251" s="0" t="n">
        <v>1.0294</v>
      </c>
      <c r="BI251" s="0" t="n">
        <v>1</v>
      </c>
      <c r="BJ251" s="0" t="n">
        <v>2.72940000000001</v>
      </c>
      <c r="BK251" s="0" t="n">
        <v>2.34724633333333</v>
      </c>
      <c r="BL251" s="0" t="n">
        <v>1.19074999999998</v>
      </c>
      <c r="BM251" s="0" t="n">
        <v>1.2885</v>
      </c>
      <c r="BN251" s="0" t="n">
        <v>2.001</v>
      </c>
      <c r="BO251" s="0" t="n">
        <v>1.58750499999999</v>
      </c>
      <c r="BP251" s="0" t="n">
        <v>1.58750499999999</v>
      </c>
      <c r="BQ251" s="0" t="n">
        <v>1.30600499999999</v>
      </c>
      <c r="BR251" s="0" t="n">
        <v>1.11523000000001</v>
      </c>
      <c r="BS251" s="0" t="n">
        <v>1.48420499999999</v>
      </c>
      <c r="BT251" s="309"/>
      <c r="BU251" s="0" t="n">
        <v>1.107115</v>
      </c>
      <c r="BV251" s="309"/>
      <c r="BW251" s="309"/>
      <c r="BX251" s="309"/>
      <c r="BY251" s="309"/>
      <c r="BZ251" s="309"/>
      <c r="CA251" s="309"/>
      <c r="CB251" s="309"/>
      <c r="CC251" s="0" t="n">
        <v>0.975</v>
      </c>
      <c r="CI251" s="0" t="n">
        <v>0.47</v>
      </c>
      <c r="CJ251" s="0" t="n">
        <v>0.935</v>
      </c>
      <c r="CK251" s="0" t="n">
        <v>0.785</v>
      </c>
      <c r="CM251" s="0" t="n">
        <v>0.8775</v>
      </c>
      <c r="CN251" s="0" t="n">
        <v>0.91</v>
      </c>
      <c r="CO251" s="0" t="n">
        <v>0.89</v>
      </c>
      <c r="CP251" s="0" t="n">
        <v>0.9075</v>
      </c>
      <c r="CQ251" s="0" t="n">
        <v>0.915</v>
      </c>
      <c r="CR251" s="0" t="n">
        <v>0.89</v>
      </c>
      <c r="DA251" s="309" t="n">
        <v>0.000285</v>
      </c>
      <c r="DB251" s="309" t="n">
        <v>0.0002</v>
      </c>
      <c r="DC251" s="309" t="n">
        <v>0</v>
      </c>
      <c r="DD251" s="309" t="n">
        <v>0.0001</v>
      </c>
      <c r="DE251" s="309" t="n">
        <v>0</v>
      </c>
      <c r="DF251" s="309" t="n">
        <v>0.0036</v>
      </c>
      <c r="DG251" s="309" t="n">
        <v>0.00047</v>
      </c>
      <c r="DH251" s="309" t="n">
        <v>0.0007</v>
      </c>
      <c r="DI251" s="309" t="n">
        <v>0</v>
      </c>
      <c r="DJ251" s="309" t="n">
        <v>0</v>
      </c>
      <c r="DK251" s="309" t="n">
        <v>0.0005</v>
      </c>
      <c r="DL251" s="309" t="n">
        <v>0.0005</v>
      </c>
      <c r="DM251" s="309" t="n">
        <v>0.0003</v>
      </c>
      <c r="DN251" s="309" t="n">
        <v>0.000275</v>
      </c>
      <c r="DO251" s="309" t="n">
        <v>0.000400000000000006</v>
      </c>
      <c r="DQ251" s="309" t="n">
        <v>6.5E-005</v>
      </c>
    </row>
    <row r="252" customFormat="false" ht="12.75" hidden="false" customHeight="false" outlineLevel="0" collapsed="false">
      <c r="A252" s="306" t="n">
        <v>44044</v>
      </c>
      <c r="B252" s="0" t="n">
        <v>0.988</v>
      </c>
      <c r="C252" s="0" t="n">
        <v>0</v>
      </c>
      <c r="D252" s="0" t="n">
        <v>0</v>
      </c>
      <c r="E252" s="0" t="n">
        <v>0</v>
      </c>
      <c r="F252" s="0" t="n">
        <v>0</v>
      </c>
      <c r="G252" s="0" t="n">
        <v>0</v>
      </c>
      <c r="H252" s="0" t="n">
        <v>0.9875</v>
      </c>
      <c r="I252" s="0" t="n">
        <v>0.9875</v>
      </c>
      <c r="J252" s="0" t="n">
        <v>0.985</v>
      </c>
      <c r="K252" s="0" t="n">
        <v>0</v>
      </c>
      <c r="L252" s="0" t="n">
        <v>0.9875</v>
      </c>
      <c r="M252" s="0" t="n">
        <v>0.9875</v>
      </c>
      <c r="N252" s="0" t="n">
        <v>0.98</v>
      </c>
      <c r="O252" s="0" t="n">
        <v>0.9875</v>
      </c>
      <c r="P252" s="0" t="n">
        <v>0.98</v>
      </c>
      <c r="Q252" s="0" t="n">
        <v>0.9875</v>
      </c>
      <c r="R252" s="0" t="n">
        <v>0.9875</v>
      </c>
      <c r="S252" s="0" t="n">
        <v>0.9875</v>
      </c>
      <c r="T252" s="0" t="n">
        <v>0.98</v>
      </c>
      <c r="U252" s="0" t="n">
        <v>0.98</v>
      </c>
      <c r="V252" s="0" t="n">
        <v>0.98</v>
      </c>
      <c r="W252" s="0" t="n">
        <v>0.98</v>
      </c>
      <c r="X252" s="0" t="n">
        <v>0.9875</v>
      </c>
      <c r="Y252" s="0" t="n">
        <v>0.9875</v>
      </c>
      <c r="Z252" s="0" t="n">
        <v>0.9875</v>
      </c>
      <c r="AA252" s="0" t="n">
        <v>0.9875</v>
      </c>
      <c r="AB252" s="0" t="n">
        <v>0.98</v>
      </c>
      <c r="AC252" s="0" t="n">
        <v>0.98</v>
      </c>
      <c r="AD252" s="0" t="n">
        <v>0.9875</v>
      </c>
      <c r="AE252" s="0" t="n">
        <v>0.9875</v>
      </c>
      <c r="AF252" s="0" t="n">
        <v>0.98</v>
      </c>
      <c r="AG252" s="0" t="n">
        <v>0.99</v>
      </c>
      <c r="AH252" s="0" t="n">
        <v>0.985</v>
      </c>
      <c r="AI252" s="0" t="n">
        <v>0.985</v>
      </c>
      <c r="AJ252" s="0" t="n">
        <v>0.98</v>
      </c>
      <c r="AK252" s="0" t="n">
        <v>1</v>
      </c>
      <c r="AL252" s="0" t="n">
        <v>0</v>
      </c>
      <c r="AM252" s="0" t="n">
        <v>0</v>
      </c>
      <c r="BB252" s="0" t="n">
        <v>0.64</v>
      </c>
      <c r="BC252" s="0" t="n">
        <f aca="false">BC251</f>
        <v>1</v>
      </c>
      <c r="BE252" s="0" t="n">
        <v>1.13425760000002</v>
      </c>
      <c r="BF252" s="0" t="n">
        <v>1.13839999999999</v>
      </c>
      <c r="BG252" s="0" t="n">
        <v>1.0827</v>
      </c>
      <c r="BH252" s="0" t="n">
        <v>1.0295</v>
      </c>
      <c r="BI252" s="0" t="n">
        <v>1</v>
      </c>
      <c r="BJ252" s="0" t="n">
        <v>2.73300000000001</v>
      </c>
      <c r="BK252" s="0" t="n">
        <v>2.34771633333333</v>
      </c>
      <c r="BL252" s="0" t="n">
        <v>1.19144999999998</v>
      </c>
      <c r="BM252" s="0" t="n">
        <v>1.2885</v>
      </c>
      <c r="BN252" s="0" t="n">
        <v>2.001</v>
      </c>
      <c r="BO252" s="0" t="n">
        <v>1.58800499999999</v>
      </c>
      <c r="BP252" s="0" t="n">
        <v>1.58800499999999</v>
      </c>
      <c r="BQ252" s="0" t="n">
        <v>1.30630499999999</v>
      </c>
      <c r="BR252" s="0" t="n">
        <v>1.11550500000001</v>
      </c>
      <c r="BS252" s="0" t="n">
        <v>1.48460499999999</v>
      </c>
      <c r="BT252" s="309"/>
      <c r="BU252" s="0" t="n">
        <v>1.10718</v>
      </c>
      <c r="BV252" s="309"/>
      <c r="BW252" s="309"/>
      <c r="BX252" s="309"/>
      <c r="BY252" s="309"/>
      <c r="BZ252" s="309"/>
      <c r="CA252" s="309"/>
      <c r="CB252" s="309"/>
      <c r="CC252" s="0" t="n">
        <v>0.975</v>
      </c>
      <c r="CI252" s="0" t="n">
        <v>0.52</v>
      </c>
      <c r="CJ252" s="0" t="n">
        <v>0.925</v>
      </c>
      <c r="CK252" s="0" t="n">
        <v>0.875</v>
      </c>
      <c r="CM252" s="0" t="n">
        <v>0.89</v>
      </c>
      <c r="CN252" s="0" t="n">
        <v>0.9225</v>
      </c>
      <c r="CO252" s="0" t="n">
        <v>0.915</v>
      </c>
      <c r="CP252" s="0" t="n">
        <v>0.9275</v>
      </c>
      <c r="CQ252" s="0" t="n">
        <v>0.915</v>
      </c>
      <c r="CR252" s="0" t="n">
        <v>0.89</v>
      </c>
      <c r="DA252" s="309" t="n">
        <v>0.000285</v>
      </c>
      <c r="DB252" s="309" t="n">
        <v>0.0002</v>
      </c>
      <c r="DC252" s="309" t="n">
        <v>0</v>
      </c>
      <c r="DD252" s="309" t="n">
        <v>0.0001</v>
      </c>
      <c r="DE252" s="309" t="n">
        <v>0</v>
      </c>
      <c r="DF252" s="309" t="n">
        <v>0.0036</v>
      </c>
      <c r="DG252" s="309" t="n">
        <v>0.00047</v>
      </c>
      <c r="DH252" s="309" t="n">
        <v>0.0007</v>
      </c>
      <c r="DI252" s="309" t="n">
        <v>0</v>
      </c>
      <c r="DJ252" s="309" t="n">
        <v>0</v>
      </c>
      <c r="DK252" s="309" t="n">
        <v>0.0005</v>
      </c>
      <c r="DL252" s="309" t="n">
        <v>0.0005</v>
      </c>
      <c r="DM252" s="309" t="n">
        <v>0.0003</v>
      </c>
      <c r="DN252" s="309" t="n">
        <v>0.000275</v>
      </c>
      <c r="DO252" s="309" t="n">
        <v>0.000400000000000006</v>
      </c>
      <c r="DQ252" s="309" t="n">
        <v>6.5E-005</v>
      </c>
    </row>
    <row r="253" customFormat="false" ht="12.75" hidden="false" customHeight="false" outlineLevel="0" collapsed="false">
      <c r="A253" s="306" t="n">
        <v>44075</v>
      </c>
      <c r="B253" s="0" t="n">
        <v>0.988</v>
      </c>
      <c r="C253" s="0" t="n">
        <v>0</v>
      </c>
      <c r="D253" s="0" t="n">
        <v>0</v>
      </c>
      <c r="E253" s="0" t="n">
        <v>0</v>
      </c>
      <c r="F253" s="0" t="n">
        <v>0</v>
      </c>
      <c r="G253" s="0" t="n">
        <v>0</v>
      </c>
      <c r="H253" s="0" t="n">
        <v>0.9875</v>
      </c>
      <c r="I253" s="0" t="n">
        <v>0.9875</v>
      </c>
      <c r="J253" s="0" t="n">
        <v>0.9470475</v>
      </c>
      <c r="K253" s="0" t="n">
        <v>0</v>
      </c>
      <c r="L253" s="0" t="n">
        <v>0.9875</v>
      </c>
      <c r="M253" s="0" t="n">
        <v>0.9875</v>
      </c>
      <c r="N253" s="0" t="n">
        <v>0.98</v>
      </c>
      <c r="O253" s="0" t="n">
        <v>0.9875</v>
      </c>
      <c r="P253" s="0" t="n">
        <v>0.98</v>
      </c>
      <c r="Q253" s="0" t="n">
        <v>0.9875</v>
      </c>
      <c r="R253" s="0" t="n">
        <v>0.9875</v>
      </c>
      <c r="S253" s="0" t="n">
        <v>0.9875</v>
      </c>
      <c r="T253" s="0" t="n">
        <v>0.98</v>
      </c>
      <c r="U253" s="0" t="n">
        <v>0.98</v>
      </c>
      <c r="V253" s="0" t="n">
        <v>0.98</v>
      </c>
      <c r="W253" s="0" t="n">
        <v>0.98</v>
      </c>
      <c r="X253" s="0" t="n">
        <v>0.9875</v>
      </c>
      <c r="Y253" s="0" t="n">
        <v>0.9875</v>
      </c>
      <c r="Z253" s="0" t="n">
        <v>0.9875</v>
      </c>
      <c r="AA253" s="0" t="n">
        <v>0.9875</v>
      </c>
      <c r="AB253" s="0" t="n">
        <v>0.98</v>
      </c>
      <c r="AC253" s="0" t="n">
        <v>0.98</v>
      </c>
      <c r="AD253" s="0" t="n">
        <v>0.9875</v>
      </c>
      <c r="AE253" s="0" t="n">
        <v>0.9875</v>
      </c>
      <c r="AF253" s="0" t="n">
        <v>0.98</v>
      </c>
      <c r="AG253" s="0" t="n">
        <v>0.99</v>
      </c>
      <c r="AH253" s="0" t="n">
        <v>0.985</v>
      </c>
      <c r="AI253" s="0" t="n">
        <v>0.985</v>
      </c>
      <c r="AJ253" s="0" t="n">
        <v>0.98</v>
      </c>
      <c r="AK253" s="0" t="n">
        <v>1</v>
      </c>
      <c r="AL253" s="0" t="n">
        <v>0</v>
      </c>
      <c r="AM253" s="0" t="n">
        <v>0</v>
      </c>
      <c r="BB253" s="0" t="n">
        <v>0.64</v>
      </c>
      <c r="BC253" s="0" t="n">
        <f aca="false">BC252</f>
        <v>1</v>
      </c>
      <c r="BE253" s="0" t="n">
        <v>1.13454260000002</v>
      </c>
      <c r="BF253" s="0" t="n">
        <v>1.13859999999999</v>
      </c>
      <c r="BG253" s="0" t="n">
        <v>1.0827</v>
      </c>
      <c r="BH253" s="0" t="n">
        <v>1.0296</v>
      </c>
      <c r="BI253" s="0" t="n">
        <v>1</v>
      </c>
      <c r="BJ253" s="0" t="n">
        <v>2.73660000000001</v>
      </c>
      <c r="BK253" s="0" t="n">
        <v>2.34818633333333</v>
      </c>
      <c r="BL253" s="0" t="n">
        <v>1.19214999999998</v>
      </c>
      <c r="BM253" s="0" t="n">
        <v>1.2885</v>
      </c>
      <c r="BN253" s="0" t="n">
        <v>2.001</v>
      </c>
      <c r="BO253" s="0" t="n">
        <v>1.58850499999999</v>
      </c>
      <c r="BP253" s="0" t="n">
        <v>1.58850499999999</v>
      </c>
      <c r="BQ253" s="0" t="n">
        <v>1.30660499999999</v>
      </c>
      <c r="BR253" s="0" t="n">
        <v>1.11578000000001</v>
      </c>
      <c r="BS253" s="0" t="n">
        <v>1.48500499999999</v>
      </c>
      <c r="BT253" s="309"/>
      <c r="BU253" s="0" t="n">
        <v>1.107245</v>
      </c>
      <c r="BV253" s="309"/>
      <c r="BW253" s="309"/>
      <c r="BX253" s="309"/>
      <c r="BY253" s="309"/>
      <c r="BZ253" s="309"/>
      <c r="CA253" s="309"/>
      <c r="CB253" s="309"/>
      <c r="CC253" s="0" t="n">
        <v>0.975</v>
      </c>
      <c r="CI253" s="0" t="n">
        <v>0.55</v>
      </c>
      <c r="CJ253" s="0" t="n">
        <v>0.925</v>
      </c>
      <c r="CK253" s="0" t="n">
        <v>0.735</v>
      </c>
      <c r="CM253" s="0" t="n">
        <v>0.945</v>
      </c>
      <c r="CN253" s="0" t="n">
        <v>0.9775</v>
      </c>
      <c r="CO253" s="0" t="n">
        <v>0.945</v>
      </c>
      <c r="CP253" s="0" t="n">
        <v>0.92</v>
      </c>
      <c r="CQ253" s="0" t="n">
        <v>0.915</v>
      </c>
      <c r="CR253" s="0" t="n">
        <v>0.89</v>
      </c>
      <c r="DA253" s="309" t="n">
        <v>0.000285</v>
      </c>
      <c r="DB253" s="309" t="n">
        <v>0.0002</v>
      </c>
      <c r="DC253" s="309" t="n">
        <v>0</v>
      </c>
      <c r="DD253" s="309" t="n">
        <v>0.0001</v>
      </c>
      <c r="DE253" s="309" t="n">
        <v>0</v>
      </c>
      <c r="DF253" s="309" t="n">
        <v>0.0036</v>
      </c>
      <c r="DG253" s="309" t="n">
        <v>0.00047</v>
      </c>
      <c r="DH253" s="309" t="n">
        <v>0.0007</v>
      </c>
      <c r="DI253" s="309" t="n">
        <v>0</v>
      </c>
      <c r="DJ253" s="309" t="n">
        <v>0</v>
      </c>
      <c r="DK253" s="309" t="n">
        <v>0.0005</v>
      </c>
      <c r="DL253" s="309" t="n">
        <v>0.0005</v>
      </c>
      <c r="DM253" s="309" t="n">
        <v>0.0003</v>
      </c>
      <c r="DN253" s="309" t="n">
        <v>0.000275</v>
      </c>
      <c r="DO253" s="309" t="n">
        <v>0.000400000000000006</v>
      </c>
      <c r="DQ253" s="309" t="n">
        <v>6.5E-005</v>
      </c>
    </row>
    <row r="254" customFormat="false" ht="12.75" hidden="false" customHeight="false" outlineLevel="0" collapsed="false">
      <c r="A254" s="306" t="n">
        <v>44105</v>
      </c>
      <c r="B254" s="0" t="n">
        <v>0.988</v>
      </c>
      <c r="C254" s="0" t="n">
        <v>0</v>
      </c>
      <c r="D254" s="0" t="n">
        <v>0</v>
      </c>
      <c r="E254" s="0" t="n">
        <v>0</v>
      </c>
      <c r="F254" s="0" t="n">
        <v>0</v>
      </c>
      <c r="G254" s="0" t="n">
        <v>0</v>
      </c>
      <c r="H254" s="0" t="n">
        <v>0.9875</v>
      </c>
      <c r="I254" s="0" t="n">
        <v>0.9875</v>
      </c>
      <c r="J254" s="0" t="n">
        <v>0.9341625</v>
      </c>
      <c r="K254" s="0" t="n">
        <v>0</v>
      </c>
      <c r="L254" s="0" t="n">
        <v>0.9875</v>
      </c>
      <c r="M254" s="0" t="n">
        <v>0.9875</v>
      </c>
      <c r="N254" s="0" t="n">
        <v>0.98</v>
      </c>
      <c r="O254" s="0" t="n">
        <v>0.9875</v>
      </c>
      <c r="P254" s="0" t="n">
        <v>0.98</v>
      </c>
      <c r="Q254" s="0" t="n">
        <v>0.9875</v>
      </c>
      <c r="R254" s="0" t="n">
        <v>0.9875</v>
      </c>
      <c r="S254" s="0" t="n">
        <v>0.9875</v>
      </c>
      <c r="T254" s="0" t="n">
        <v>0.98</v>
      </c>
      <c r="U254" s="0" t="n">
        <v>0.98</v>
      </c>
      <c r="V254" s="0" t="n">
        <v>0.98</v>
      </c>
      <c r="W254" s="0" t="n">
        <v>0.98</v>
      </c>
      <c r="X254" s="0" t="n">
        <v>0.9875</v>
      </c>
      <c r="Y254" s="0" t="n">
        <v>0.9875</v>
      </c>
      <c r="Z254" s="0" t="n">
        <v>0.9875</v>
      </c>
      <c r="AA254" s="0" t="n">
        <v>0.9875</v>
      </c>
      <c r="AB254" s="0" t="n">
        <v>0.98</v>
      </c>
      <c r="AC254" s="0" t="n">
        <v>0.98</v>
      </c>
      <c r="AD254" s="0" t="n">
        <v>0.9875</v>
      </c>
      <c r="AE254" s="0" t="n">
        <v>0.9875</v>
      </c>
      <c r="AF254" s="0" t="n">
        <v>0.98</v>
      </c>
      <c r="AG254" s="0" t="n">
        <v>0.99</v>
      </c>
      <c r="AH254" s="0" t="n">
        <v>0.985</v>
      </c>
      <c r="AI254" s="0" t="n">
        <v>0.985</v>
      </c>
      <c r="AJ254" s="0" t="n">
        <v>0.98</v>
      </c>
      <c r="AK254" s="0" t="n">
        <v>1</v>
      </c>
      <c r="AL254" s="0" t="n">
        <v>0</v>
      </c>
      <c r="AM254" s="0" t="n">
        <v>0</v>
      </c>
      <c r="BB254" s="0" t="n">
        <v>0.64</v>
      </c>
      <c r="BC254" s="0" t="n">
        <f aca="false">BC253</f>
        <v>1</v>
      </c>
      <c r="BE254" s="0" t="n">
        <v>1.13482760000002</v>
      </c>
      <c r="BF254" s="0" t="n">
        <v>1.13879999999999</v>
      </c>
      <c r="BG254" s="0" t="n">
        <v>1.0827</v>
      </c>
      <c r="BH254" s="0" t="n">
        <v>1.0297</v>
      </c>
      <c r="BI254" s="0" t="n">
        <v>1</v>
      </c>
      <c r="BJ254" s="0" t="n">
        <v>2.74020000000001</v>
      </c>
      <c r="BK254" s="0" t="n">
        <v>2.34865633333333</v>
      </c>
      <c r="BL254" s="0" t="n">
        <v>1.19284999999998</v>
      </c>
      <c r="BM254" s="0" t="n">
        <v>1.2885</v>
      </c>
      <c r="BN254" s="0" t="n">
        <v>2.001</v>
      </c>
      <c r="BO254" s="0" t="n">
        <v>1.58900499999999</v>
      </c>
      <c r="BP254" s="0" t="n">
        <v>1.58900499999999</v>
      </c>
      <c r="BQ254" s="0" t="n">
        <v>1.30690499999999</v>
      </c>
      <c r="BR254" s="0" t="n">
        <v>1.11605500000001</v>
      </c>
      <c r="BS254" s="0" t="n">
        <v>1.48540499999999</v>
      </c>
      <c r="BT254" s="309"/>
      <c r="BU254" s="0" t="n">
        <v>1.10731</v>
      </c>
      <c r="BV254" s="309"/>
      <c r="BW254" s="309"/>
      <c r="BX254" s="309"/>
      <c r="BY254" s="309"/>
      <c r="BZ254" s="309"/>
      <c r="CA254" s="309"/>
      <c r="CB254" s="309"/>
      <c r="CC254" s="0" t="n">
        <v>0.955</v>
      </c>
      <c r="CI254" s="0" t="n">
        <v>0.45</v>
      </c>
      <c r="CJ254" s="0" t="n">
        <v>0.925</v>
      </c>
      <c r="CK254" s="0" t="n">
        <v>0.725</v>
      </c>
      <c r="CM254" s="0" t="n">
        <v>0.805</v>
      </c>
      <c r="CN254" s="0" t="n">
        <v>0.8375</v>
      </c>
      <c r="CO254" s="0" t="n">
        <v>0.875</v>
      </c>
      <c r="CP254" s="0" t="n">
        <v>0.9025</v>
      </c>
      <c r="CQ254" s="0" t="n">
        <v>0.82</v>
      </c>
      <c r="CR254" s="0" t="n">
        <v>0.89</v>
      </c>
      <c r="DA254" s="309" t="n">
        <v>0.000285</v>
      </c>
      <c r="DB254" s="309" t="n">
        <v>0.0002</v>
      </c>
      <c r="DC254" s="309" t="n">
        <v>0</v>
      </c>
      <c r="DD254" s="309" t="n">
        <v>0.0001</v>
      </c>
      <c r="DE254" s="309" t="n">
        <v>0</v>
      </c>
      <c r="DF254" s="309" t="n">
        <v>0.0036</v>
      </c>
      <c r="DG254" s="309" t="n">
        <v>0.00047</v>
      </c>
      <c r="DH254" s="309" t="n">
        <v>0.0007</v>
      </c>
      <c r="DI254" s="309" t="n">
        <v>0</v>
      </c>
      <c r="DJ254" s="309" t="n">
        <v>0</v>
      </c>
      <c r="DK254" s="309" t="n">
        <v>0.0005</v>
      </c>
      <c r="DL254" s="309" t="n">
        <v>0.0005</v>
      </c>
      <c r="DM254" s="309" t="n">
        <v>0.0003</v>
      </c>
      <c r="DN254" s="309" t="n">
        <v>0.000275</v>
      </c>
      <c r="DO254" s="309" t="n">
        <v>0.000400000000000006</v>
      </c>
      <c r="DQ254" s="309" t="n">
        <v>6.5E-005</v>
      </c>
    </row>
    <row r="255" customFormat="false" ht="12.75" hidden="false" customHeight="false" outlineLevel="0" collapsed="false">
      <c r="A255" s="306" t="n">
        <v>44136</v>
      </c>
      <c r="B255" s="0" t="n">
        <v>0.988</v>
      </c>
      <c r="C255" s="0" t="n">
        <v>0</v>
      </c>
      <c r="D255" s="0" t="n">
        <v>0</v>
      </c>
      <c r="E255" s="0" t="n">
        <v>0</v>
      </c>
      <c r="F255" s="0" t="n">
        <v>0</v>
      </c>
      <c r="G255" s="0" t="n">
        <v>0</v>
      </c>
      <c r="H255" s="0" t="n">
        <v>0.9875</v>
      </c>
      <c r="I255" s="0" t="n">
        <v>0.9875</v>
      </c>
      <c r="J255" s="0" t="n">
        <v>0.8826225</v>
      </c>
      <c r="K255" s="0" t="n">
        <v>0</v>
      </c>
      <c r="L255" s="0" t="n">
        <v>0.9875</v>
      </c>
      <c r="M255" s="0" t="n">
        <v>0.9875</v>
      </c>
      <c r="N255" s="0" t="n">
        <v>0.98</v>
      </c>
      <c r="O255" s="0" t="n">
        <v>0.9875</v>
      </c>
      <c r="P255" s="0" t="n">
        <v>0.98</v>
      </c>
      <c r="Q255" s="0" t="n">
        <v>0.9875</v>
      </c>
      <c r="R255" s="0" t="n">
        <v>0.9875</v>
      </c>
      <c r="S255" s="0" t="n">
        <v>0.9875</v>
      </c>
      <c r="T255" s="0" t="n">
        <v>0.98</v>
      </c>
      <c r="U255" s="0" t="n">
        <v>0.98</v>
      </c>
      <c r="V255" s="0" t="n">
        <v>0.98</v>
      </c>
      <c r="W255" s="0" t="n">
        <v>0.98</v>
      </c>
      <c r="X255" s="0" t="n">
        <v>0.9875</v>
      </c>
      <c r="Y255" s="0" t="n">
        <v>0.9875</v>
      </c>
      <c r="Z255" s="0" t="n">
        <v>0.9875</v>
      </c>
      <c r="AA255" s="0" t="n">
        <v>0.9875</v>
      </c>
      <c r="AB255" s="0" t="n">
        <v>0.98</v>
      </c>
      <c r="AC255" s="0" t="n">
        <v>0.98</v>
      </c>
      <c r="AD255" s="0" t="n">
        <v>0.9875</v>
      </c>
      <c r="AE255" s="0" t="n">
        <v>0.9875</v>
      </c>
      <c r="AF255" s="0" t="n">
        <v>0.98</v>
      </c>
      <c r="AG255" s="0" t="n">
        <v>0.99</v>
      </c>
      <c r="AH255" s="0" t="n">
        <v>0.985</v>
      </c>
      <c r="AI255" s="0" t="n">
        <v>0.985</v>
      </c>
      <c r="AJ255" s="0" t="n">
        <v>0.98</v>
      </c>
      <c r="AK255" s="0" t="n">
        <v>1</v>
      </c>
      <c r="AL255" s="0" t="n">
        <v>0</v>
      </c>
      <c r="AM255" s="0" t="n">
        <v>0</v>
      </c>
      <c r="BB255" s="0" t="n">
        <v>0.64</v>
      </c>
      <c r="BC255" s="0" t="n">
        <f aca="false">BC254</f>
        <v>1</v>
      </c>
      <c r="BE255" s="0" t="n">
        <v>1.13511260000002</v>
      </c>
      <c r="BF255" s="0" t="n">
        <v>1.13899999999999</v>
      </c>
      <c r="BG255" s="0" t="n">
        <v>1.0827</v>
      </c>
      <c r="BH255" s="0" t="n">
        <v>1.0298</v>
      </c>
      <c r="BI255" s="0" t="n">
        <v>1</v>
      </c>
      <c r="BJ255" s="0" t="n">
        <v>2.74380000000001</v>
      </c>
      <c r="BK255" s="0" t="n">
        <v>2.34912633333333</v>
      </c>
      <c r="BL255" s="0" t="n">
        <v>1.19354999999998</v>
      </c>
      <c r="BM255" s="0" t="n">
        <v>1.2885</v>
      </c>
      <c r="BN255" s="0" t="n">
        <v>2.001</v>
      </c>
      <c r="BO255" s="0" t="n">
        <v>1.58950499999999</v>
      </c>
      <c r="BP255" s="0" t="n">
        <v>1.58950499999999</v>
      </c>
      <c r="BQ255" s="0" t="n">
        <v>1.30720499999999</v>
      </c>
      <c r="BR255" s="0" t="n">
        <v>1.11633000000001</v>
      </c>
      <c r="BS255" s="0" t="n">
        <v>1.48580499999999</v>
      </c>
      <c r="BT255" s="309"/>
      <c r="BU255" s="0" t="n">
        <v>1.107375</v>
      </c>
      <c r="BV255" s="309"/>
      <c r="BW255" s="309"/>
      <c r="BX255" s="309"/>
      <c r="BY255" s="309"/>
      <c r="BZ255" s="309"/>
      <c r="CA255" s="309"/>
      <c r="CB255" s="309"/>
      <c r="CC255" s="0" t="n">
        <v>0.955</v>
      </c>
      <c r="CI255" s="0" t="n">
        <v>0.46</v>
      </c>
      <c r="CJ255" s="0" t="n">
        <v>0.905</v>
      </c>
      <c r="CK255" s="0" t="n">
        <v>0.685</v>
      </c>
      <c r="CM255" s="0" t="n">
        <v>0.795</v>
      </c>
      <c r="CN255" s="0" t="n">
        <v>0.8275</v>
      </c>
      <c r="CO255" s="0" t="n">
        <v>0.85</v>
      </c>
      <c r="CP255" s="0" t="n">
        <v>0.9025</v>
      </c>
      <c r="CQ255" s="0" t="n">
        <v>0.82</v>
      </c>
      <c r="CR255" s="0" t="n">
        <v>0.89</v>
      </c>
      <c r="DA255" s="309" t="n">
        <v>0.000285</v>
      </c>
      <c r="DB255" s="309" t="n">
        <v>0.0002</v>
      </c>
      <c r="DC255" s="309" t="n">
        <v>0</v>
      </c>
      <c r="DD255" s="309" t="n">
        <v>0.0001</v>
      </c>
      <c r="DE255" s="309" t="n">
        <v>0</v>
      </c>
      <c r="DF255" s="309" t="n">
        <v>0.0036</v>
      </c>
      <c r="DG255" s="309" t="n">
        <v>0.00047</v>
      </c>
      <c r="DH255" s="309" t="n">
        <v>0.0007</v>
      </c>
      <c r="DI255" s="309" t="n">
        <v>0</v>
      </c>
      <c r="DJ255" s="309" t="n">
        <v>0</v>
      </c>
      <c r="DK255" s="309" t="n">
        <v>0.0005</v>
      </c>
      <c r="DL255" s="309" t="n">
        <v>0.0005</v>
      </c>
      <c r="DM255" s="309" t="n">
        <v>0.0003</v>
      </c>
      <c r="DN255" s="309" t="n">
        <v>0.000275</v>
      </c>
      <c r="DO255" s="309" t="n">
        <v>0.000400000000000006</v>
      </c>
      <c r="DQ255" s="309" t="n">
        <v>6.5E-005</v>
      </c>
    </row>
    <row r="256" customFormat="false" ht="12.75" hidden="false" customHeight="false" outlineLevel="0" collapsed="false">
      <c r="A256" s="306" t="n">
        <v>44166</v>
      </c>
      <c r="B256" s="0" t="n">
        <v>0.988</v>
      </c>
      <c r="C256" s="0" t="n">
        <v>0</v>
      </c>
      <c r="D256" s="0" t="n">
        <v>0</v>
      </c>
      <c r="E256" s="0" t="n">
        <v>0</v>
      </c>
      <c r="F256" s="0" t="n">
        <v>0</v>
      </c>
      <c r="G256" s="0" t="n">
        <v>0</v>
      </c>
      <c r="H256" s="0" t="n">
        <v>0.9875</v>
      </c>
      <c r="I256" s="0" t="n">
        <v>0.9875</v>
      </c>
      <c r="J256" s="0" t="n">
        <v>0.889065</v>
      </c>
      <c r="K256" s="0" t="n">
        <v>0</v>
      </c>
      <c r="L256" s="0" t="n">
        <v>0.938102949999992</v>
      </c>
      <c r="M256" s="0" t="n">
        <v>0.9875</v>
      </c>
      <c r="N256" s="0" t="n">
        <v>0.902178449999994</v>
      </c>
      <c r="O256" s="0" t="n">
        <v>0.9875</v>
      </c>
      <c r="P256" s="0" t="n">
        <v>0.902178449999994</v>
      </c>
      <c r="Q256" s="0" t="n">
        <v>0.938102949999992</v>
      </c>
      <c r="R256" s="0" t="n">
        <v>0.938102949999992</v>
      </c>
      <c r="S256" s="0" t="n">
        <v>0.938102949999992</v>
      </c>
      <c r="T256" s="0" t="n">
        <v>0.902178449999994</v>
      </c>
      <c r="U256" s="0" t="n">
        <v>0.902178449999994</v>
      </c>
      <c r="V256" s="0" t="n">
        <v>0.902178449999994</v>
      </c>
      <c r="W256" s="0" t="n">
        <v>0.902178449999994</v>
      </c>
      <c r="X256" s="0" t="n">
        <v>0.9875</v>
      </c>
      <c r="Y256" s="0" t="n">
        <v>0.9875</v>
      </c>
      <c r="Z256" s="0" t="n">
        <v>0.9875</v>
      </c>
      <c r="AA256" s="0" t="n">
        <v>0.9875</v>
      </c>
      <c r="AB256" s="0" t="n">
        <v>0.902178449999994</v>
      </c>
      <c r="AC256" s="0" t="n">
        <v>0.902178449999994</v>
      </c>
      <c r="AD256" s="0" t="n">
        <v>0.9875</v>
      </c>
      <c r="AE256" s="0" t="n">
        <v>0.9875</v>
      </c>
      <c r="AF256" s="0" t="n">
        <v>0.902178449999994</v>
      </c>
      <c r="AG256" s="0" t="n">
        <v>0.98</v>
      </c>
      <c r="AH256" s="0" t="n">
        <v>0.985</v>
      </c>
      <c r="AI256" s="0" t="n">
        <v>0.985</v>
      </c>
      <c r="AJ256" s="0" t="n">
        <v>0.902178449999994</v>
      </c>
      <c r="AK256" s="0" t="n">
        <v>1</v>
      </c>
      <c r="AL256" s="0" t="n">
        <v>0</v>
      </c>
      <c r="AM256" s="0" t="n">
        <v>0</v>
      </c>
      <c r="BB256" s="0" t="n">
        <v>0.64</v>
      </c>
      <c r="BC256" s="0" t="n">
        <f aca="false">BC255</f>
        <v>1</v>
      </c>
      <c r="BE256" s="0" t="n">
        <v>1.13539760000002</v>
      </c>
      <c r="BF256" s="0" t="n">
        <v>1.13919999999999</v>
      </c>
      <c r="BG256" s="0" t="n">
        <v>1.0827</v>
      </c>
      <c r="BH256" s="0" t="n">
        <v>1.0299</v>
      </c>
      <c r="BI256" s="0" t="n">
        <v>1</v>
      </c>
      <c r="BJ256" s="0" t="n">
        <v>2.74740000000001</v>
      </c>
      <c r="BK256" s="0" t="n">
        <v>2.34959633333333</v>
      </c>
      <c r="BL256" s="0" t="n">
        <v>1.19424999999998</v>
      </c>
      <c r="BM256" s="0" t="n">
        <v>1.2885</v>
      </c>
      <c r="BN256" s="0" t="n">
        <v>2.001</v>
      </c>
      <c r="BO256" s="0" t="n">
        <v>1.59000499999999</v>
      </c>
      <c r="BP256" s="0" t="n">
        <v>1.59000499999999</v>
      </c>
      <c r="BQ256" s="0" t="n">
        <v>1.30750499999999</v>
      </c>
      <c r="BR256" s="0" t="n">
        <v>1.11660500000001</v>
      </c>
      <c r="BS256" s="0" t="n">
        <v>1.48620499999999</v>
      </c>
      <c r="BT256" s="309"/>
      <c r="BU256" s="0" t="n">
        <v>1.10744</v>
      </c>
      <c r="BV256" s="309"/>
      <c r="BW256" s="309"/>
      <c r="BX256" s="309"/>
      <c r="BY256" s="309"/>
      <c r="BZ256" s="309"/>
      <c r="CA256" s="309"/>
      <c r="CB256" s="309"/>
      <c r="CC256" s="0" t="n">
        <v>0.935</v>
      </c>
      <c r="CI256" s="0" t="n">
        <v>0.48</v>
      </c>
      <c r="CJ256" s="0" t="n">
        <v>0.875</v>
      </c>
      <c r="CK256" s="0" t="n">
        <v>0.69</v>
      </c>
      <c r="CM256" s="0" t="n">
        <v>0.59</v>
      </c>
      <c r="CN256" s="0" t="n">
        <v>0.6225</v>
      </c>
      <c r="CO256" s="0" t="n">
        <v>0.69</v>
      </c>
      <c r="CP256" s="0" t="n">
        <v>0.8925</v>
      </c>
      <c r="CQ256" s="0" t="n">
        <v>0.715</v>
      </c>
      <c r="CR256" s="0" t="n">
        <v>0.89</v>
      </c>
      <c r="DA256" s="309" t="n">
        <v>0.000285</v>
      </c>
      <c r="DB256" s="309" t="n">
        <v>0.0002</v>
      </c>
      <c r="DC256" s="309" t="n">
        <v>0</v>
      </c>
      <c r="DD256" s="309" t="n">
        <v>0.0001</v>
      </c>
      <c r="DE256" s="309" t="n">
        <v>0</v>
      </c>
      <c r="DF256" s="309" t="n">
        <v>0.0036</v>
      </c>
      <c r="DG256" s="309" t="n">
        <v>0.00047</v>
      </c>
      <c r="DH256" s="309" t="n">
        <v>0.0007</v>
      </c>
      <c r="DI256" s="309" t="n">
        <v>0</v>
      </c>
      <c r="DJ256" s="309" t="n">
        <v>0</v>
      </c>
      <c r="DK256" s="309" t="n">
        <v>0.0005</v>
      </c>
      <c r="DL256" s="309" t="n">
        <v>0.0005</v>
      </c>
      <c r="DM256" s="309" t="n">
        <v>0.0003</v>
      </c>
      <c r="DN256" s="309" t="n">
        <v>0.000275</v>
      </c>
      <c r="DO256" s="309" t="n">
        <v>0.000400000000000006</v>
      </c>
      <c r="DQ256" s="309" t="n">
        <v>6.5E-005</v>
      </c>
    </row>
    <row r="257" customFormat="false" ht="12.75" hidden="false" customHeight="false" outlineLevel="0" collapsed="false">
      <c r="A257" s="306" t="n">
        <v>44197</v>
      </c>
      <c r="B257" s="0" t="n">
        <v>0.988</v>
      </c>
      <c r="C257" s="0" t="n">
        <v>0</v>
      </c>
      <c r="D257" s="0" t="n">
        <v>0</v>
      </c>
      <c r="E257" s="0" t="n">
        <v>0</v>
      </c>
      <c r="F257" s="0" t="n">
        <v>0</v>
      </c>
      <c r="G257" s="0" t="n">
        <v>0</v>
      </c>
      <c r="H257" s="0" t="n">
        <v>0.9875</v>
      </c>
      <c r="I257" s="0" t="n">
        <v>0.961934749999986</v>
      </c>
      <c r="J257" s="0" t="n">
        <v>0.90195</v>
      </c>
      <c r="K257" s="0" t="n">
        <v>0</v>
      </c>
      <c r="L257" s="0" t="n">
        <v>0.962255524999992</v>
      </c>
      <c r="M257" s="0" t="n">
        <v>0.9875</v>
      </c>
      <c r="N257" s="0" t="n">
        <v>0.902385449999994</v>
      </c>
      <c r="O257" s="0" t="n">
        <v>0.982854400000005</v>
      </c>
      <c r="P257" s="0" t="n">
        <v>0.902385449999994</v>
      </c>
      <c r="Q257" s="0" t="n">
        <v>0.962255524999992</v>
      </c>
      <c r="R257" s="0" t="n">
        <v>0.962255524999992</v>
      </c>
      <c r="S257" s="0" t="n">
        <v>0.962255524999992</v>
      </c>
      <c r="T257" s="0" t="n">
        <v>0.902385449999994</v>
      </c>
      <c r="U257" s="0" t="n">
        <v>0.902385449999994</v>
      </c>
      <c r="V257" s="0" t="n">
        <v>0.902385449999994</v>
      </c>
      <c r="W257" s="0" t="n">
        <v>0.902385449999994</v>
      </c>
      <c r="X257" s="0" t="n">
        <v>0.982854400000005</v>
      </c>
      <c r="Y257" s="0" t="n">
        <v>0.982854400000005</v>
      </c>
      <c r="Z257" s="0" t="n">
        <v>0.982854400000005</v>
      </c>
      <c r="AA257" s="0" t="n">
        <v>0.982854400000005</v>
      </c>
      <c r="AB257" s="0" t="n">
        <v>0.902385449999994</v>
      </c>
      <c r="AC257" s="0" t="n">
        <v>0.902385449999994</v>
      </c>
      <c r="AD257" s="0" t="n">
        <v>0.982854400000005</v>
      </c>
      <c r="AE257" s="0" t="n">
        <v>0.982854400000005</v>
      </c>
      <c r="AF257" s="0" t="n">
        <v>0.902385449999994</v>
      </c>
      <c r="AG257" s="0" t="n">
        <v>0.98</v>
      </c>
      <c r="AH257" s="0" t="n">
        <v>0.985</v>
      </c>
      <c r="AI257" s="0" t="n">
        <v>0.985</v>
      </c>
      <c r="AJ257" s="0" t="n">
        <v>0.902385449999994</v>
      </c>
      <c r="AK257" s="0" t="n">
        <v>1</v>
      </c>
      <c r="AL257" s="0" t="n">
        <v>0</v>
      </c>
      <c r="AM257" s="0" t="n">
        <v>0</v>
      </c>
      <c r="BB257" s="0" t="n">
        <v>0.64</v>
      </c>
      <c r="BC257" s="0" t="n">
        <f aca="false">BC256</f>
        <v>1</v>
      </c>
      <c r="BE257" s="0" t="n">
        <v>1.13568260000002</v>
      </c>
      <c r="BF257" s="0" t="n">
        <v>1.13939999999999</v>
      </c>
      <c r="BG257" s="0" t="n">
        <v>1.0827</v>
      </c>
      <c r="BH257" s="0" t="n">
        <v>1.03</v>
      </c>
      <c r="BI257" s="0" t="n">
        <v>1</v>
      </c>
      <c r="BJ257" s="0" t="n">
        <v>2.75100000000001</v>
      </c>
      <c r="BK257" s="0" t="n">
        <v>2.35006633333333</v>
      </c>
      <c r="BL257" s="0" t="n">
        <v>1.19494999999998</v>
      </c>
      <c r="BM257" s="0" t="n">
        <v>1.2885</v>
      </c>
      <c r="BN257" s="0" t="n">
        <v>2.001</v>
      </c>
      <c r="BO257" s="0" t="n">
        <v>1.59050499999999</v>
      </c>
      <c r="BP257" s="0" t="n">
        <v>1.59050499999999</v>
      </c>
      <c r="BQ257" s="0" t="n">
        <v>1.30780499999999</v>
      </c>
      <c r="BR257" s="0" t="n">
        <v>1.11688000000001</v>
      </c>
      <c r="BS257" s="0" t="n">
        <v>1.48660499999999</v>
      </c>
      <c r="BT257" s="309"/>
      <c r="BU257" s="0" t="n">
        <v>1.107505</v>
      </c>
      <c r="BV257" s="309"/>
      <c r="BW257" s="309"/>
      <c r="BX257" s="309"/>
      <c r="BY257" s="309"/>
      <c r="BZ257" s="309"/>
      <c r="CA257" s="309"/>
      <c r="CB257" s="309"/>
      <c r="CC257" s="0" t="n">
        <v>0.895</v>
      </c>
      <c r="CI257" s="0" t="n">
        <v>0.45</v>
      </c>
      <c r="CJ257" s="0" t="n">
        <v>0.805</v>
      </c>
      <c r="CK257" s="0" t="n">
        <v>0.7</v>
      </c>
      <c r="CM257" s="0" t="n">
        <v>0.605</v>
      </c>
      <c r="CN257" s="0" t="n">
        <v>0.6375</v>
      </c>
      <c r="CO257" s="0" t="n">
        <v>0.69</v>
      </c>
      <c r="CP257" s="0" t="n">
        <v>0.88</v>
      </c>
      <c r="CQ257" s="0" t="n">
        <v>0.64</v>
      </c>
      <c r="CR257" s="0" t="n">
        <v>0.89</v>
      </c>
      <c r="DA257" s="309" t="n">
        <v>0.000285</v>
      </c>
      <c r="DB257" s="309" t="n">
        <v>0.0002</v>
      </c>
      <c r="DC257" s="309" t="n">
        <v>0</v>
      </c>
      <c r="DD257" s="309" t="n">
        <v>0.0001</v>
      </c>
      <c r="DE257" s="309" t="n">
        <v>0</v>
      </c>
      <c r="DF257" s="309" t="n">
        <v>0.0036</v>
      </c>
      <c r="DG257" s="309" t="n">
        <v>0.00047</v>
      </c>
      <c r="DH257" s="309" t="n">
        <v>0.0007</v>
      </c>
      <c r="DI257" s="309" t="n">
        <v>0</v>
      </c>
      <c r="DJ257" s="309" t="n">
        <v>0</v>
      </c>
      <c r="DK257" s="309" t="n">
        <v>0.0005</v>
      </c>
      <c r="DL257" s="309" t="n">
        <v>0.0005</v>
      </c>
      <c r="DM257" s="309" t="n">
        <v>0.0003</v>
      </c>
      <c r="DN257" s="309" t="n">
        <v>0.000275</v>
      </c>
      <c r="DO257" s="309" t="n">
        <v>0.000400000000000006</v>
      </c>
      <c r="DQ257" s="309" t="n">
        <v>6.5E-005</v>
      </c>
    </row>
    <row r="258" customFormat="false" ht="12.75" hidden="false" customHeight="false" outlineLevel="0" collapsed="false">
      <c r="A258" s="306" t="n">
        <v>44228</v>
      </c>
      <c r="B258" s="0" t="n">
        <v>0.982611974000018</v>
      </c>
      <c r="C258" s="0" t="n">
        <v>0</v>
      </c>
      <c r="D258" s="0" t="n">
        <v>0</v>
      </c>
      <c r="E258" s="0" t="n">
        <v>0</v>
      </c>
      <c r="F258" s="0" t="n">
        <v>0</v>
      </c>
      <c r="G258" s="0" t="n">
        <v>0</v>
      </c>
      <c r="H258" s="0" t="n">
        <v>0.9875</v>
      </c>
      <c r="I258" s="0" t="n">
        <v>0.9875</v>
      </c>
      <c r="J258" s="0" t="n">
        <v>0.985</v>
      </c>
      <c r="K258" s="0" t="n">
        <v>0</v>
      </c>
      <c r="L258" s="0" t="n">
        <v>0.9875</v>
      </c>
      <c r="M258" s="0" t="n">
        <v>0.9875</v>
      </c>
      <c r="N258" s="0" t="n">
        <v>0.928754549999994</v>
      </c>
      <c r="O258" s="0" t="n">
        <v>0.980303512500005</v>
      </c>
      <c r="P258" s="0" t="n">
        <v>0.928754549999994</v>
      </c>
      <c r="Q258" s="0" t="n">
        <v>0.9875</v>
      </c>
      <c r="R258" s="0" t="n">
        <v>0.9875</v>
      </c>
      <c r="S258" s="0" t="n">
        <v>0.9875</v>
      </c>
      <c r="T258" s="0" t="n">
        <v>0.928754549999994</v>
      </c>
      <c r="U258" s="0" t="n">
        <v>0.928754549999994</v>
      </c>
      <c r="V258" s="0" t="n">
        <v>0.928754549999994</v>
      </c>
      <c r="W258" s="0" t="n">
        <v>0.928754549999994</v>
      </c>
      <c r="X258" s="0" t="n">
        <v>0.980303512500005</v>
      </c>
      <c r="Y258" s="0" t="n">
        <v>0.980303512500005</v>
      </c>
      <c r="Z258" s="0" t="n">
        <v>0.980303512500005</v>
      </c>
      <c r="AA258" s="0" t="n">
        <v>0.980303512500005</v>
      </c>
      <c r="AB258" s="0" t="n">
        <v>0.928754549999994</v>
      </c>
      <c r="AC258" s="0" t="n">
        <v>0.928754549999994</v>
      </c>
      <c r="AD258" s="0" t="n">
        <v>0.980303512500005</v>
      </c>
      <c r="AE258" s="0" t="n">
        <v>0.980303512500005</v>
      </c>
      <c r="AF258" s="0" t="n">
        <v>0.928754549999994</v>
      </c>
      <c r="AG258" s="0" t="n">
        <v>0.98</v>
      </c>
      <c r="AH258" s="0" t="n">
        <v>0.985</v>
      </c>
      <c r="AI258" s="0" t="n">
        <v>0.985</v>
      </c>
      <c r="AJ258" s="0" t="n">
        <v>0.928754549999994</v>
      </c>
      <c r="AK258" s="0" t="n">
        <v>1</v>
      </c>
      <c r="AL258" s="0" t="n">
        <v>0</v>
      </c>
      <c r="AM258" s="0" t="n">
        <v>0</v>
      </c>
      <c r="BB258" s="0" t="n">
        <v>0.64</v>
      </c>
      <c r="BC258" s="0" t="n">
        <f aca="false">BC257</f>
        <v>1</v>
      </c>
      <c r="BE258" s="0" t="n">
        <v>1.13596760000002</v>
      </c>
      <c r="BF258" s="0" t="n">
        <v>1.13959999999999</v>
      </c>
      <c r="BG258" s="0" t="n">
        <v>1.0827</v>
      </c>
      <c r="BH258" s="0" t="n">
        <v>1.0301</v>
      </c>
      <c r="BI258" s="0" t="n">
        <v>1</v>
      </c>
      <c r="BJ258" s="0" t="n">
        <v>2.75460000000001</v>
      </c>
      <c r="BK258" s="0" t="n">
        <v>2.35053633333333</v>
      </c>
      <c r="BL258" s="0" t="n">
        <v>1.19564999999998</v>
      </c>
      <c r="BM258" s="0" t="n">
        <v>1.2885</v>
      </c>
      <c r="BN258" s="0" t="n">
        <v>2.001</v>
      </c>
      <c r="BO258" s="0" t="n">
        <v>1.59100499999999</v>
      </c>
      <c r="BP258" s="0" t="n">
        <v>1.59100499999999</v>
      </c>
      <c r="BQ258" s="0" t="n">
        <v>1.30810499999999</v>
      </c>
      <c r="BR258" s="0" t="n">
        <v>1.11715500000001</v>
      </c>
      <c r="BS258" s="0" t="n">
        <v>1.48700499999999</v>
      </c>
      <c r="BT258" s="309"/>
      <c r="BU258" s="0" t="n">
        <v>1.10757</v>
      </c>
      <c r="BV258" s="309"/>
      <c r="BW258" s="309"/>
      <c r="BX258" s="309"/>
      <c r="BY258" s="309"/>
      <c r="BZ258" s="309"/>
      <c r="CA258" s="309"/>
      <c r="CB258" s="309"/>
      <c r="CC258" s="0" t="n">
        <v>0.865</v>
      </c>
      <c r="CI258" s="0" t="n">
        <v>0.45</v>
      </c>
      <c r="CJ258" s="0" t="n">
        <v>0.845</v>
      </c>
      <c r="CK258" s="0" t="n">
        <v>0.805</v>
      </c>
      <c r="CM258" s="0" t="n">
        <v>0.635</v>
      </c>
      <c r="CN258" s="0" t="n">
        <v>0.6675</v>
      </c>
      <c r="CO258" s="0" t="n">
        <v>0.71</v>
      </c>
      <c r="CP258" s="0" t="n">
        <v>0.8775</v>
      </c>
      <c r="CQ258" s="0" t="n">
        <v>0.67</v>
      </c>
      <c r="CR258" s="0" t="n">
        <v>0.89</v>
      </c>
      <c r="DA258" s="309" t="n">
        <v>0.000285</v>
      </c>
      <c r="DB258" s="309" t="n">
        <v>0.0002</v>
      </c>
      <c r="DC258" s="309" t="n">
        <v>0</v>
      </c>
      <c r="DD258" s="309" t="n">
        <v>0.0001</v>
      </c>
      <c r="DE258" s="309" t="n">
        <v>0</v>
      </c>
      <c r="DF258" s="309" t="n">
        <v>0.0036</v>
      </c>
      <c r="DG258" s="309" t="n">
        <v>0.00047</v>
      </c>
      <c r="DH258" s="309" t="n">
        <v>0.0007</v>
      </c>
      <c r="DI258" s="309" t="n">
        <v>0</v>
      </c>
      <c r="DJ258" s="309" t="n">
        <v>0</v>
      </c>
      <c r="DK258" s="309" t="n">
        <v>0.0005</v>
      </c>
      <c r="DL258" s="309" t="n">
        <v>0.0005</v>
      </c>
      <c r="DM258" s="309" t="n">
        <v>0.0003</v>
      </c>
      <c r="DN258" s="309" t="n">
        <v>0.000275</v>
      </c>
      <c r="DO258" s="309" t="n">
        <v>0.000400000000000006</v>
      </c>
      <c r="DQ258" s="309" t="n">
        <v>6.5E-005</v>
      </c>
    </row>
    <row r="259" customFormat="false" ht="12.75" hidden="false" customHeight="false" outlineLevel="0" collapsed="false">
      <c r="A259" s="306" t="n">
        <v>44256</v>
      </c>
      <c r="B259" s="0" t="n">
        <v>0.982858499000018</v>
      </c>
      <c r="C259" s="0" t="n">
        <v>0</v>
      </c>
      <c r="D259" s="0" t="n">
        <v>0</v>
      </c>
      <c r="E259" s="0" t="n">
        <v>0</v>
      </c>
      <c r="F259" s="0" t="n">
        <v>0</v>
      </c>
      <c r="G259" s="0" t="n">
        <v>0</v>
      </c>
      <c r="H259" s="0" t="n">
        <v>0.9875</v>
      </c>
      <c r="I259" s="0" t="n">
        <v>0.9875</v>
      </c>
      <c r="J259" s="0" t="n">
        <v>0.985</v>
      </c>
      <c r="K259" s="0" t="n">
        <v>0</v>
      </c>
      <c r="L259" s="0" t="n">
        <v>0.9875</v>
      </c>
      <c r="M259" s="0" t="n">
        <v>0.9875</v>
      </c>
      <c r="N259" s="0" t="n">
        <v>0.98</v>
      </c>
      <c r="O259" s="0" t="n">
        <v>0.9875</v>
      </c>
      <c r="P259" s="0" t="n">
        <v>0.98</v>
      </c>
      <c r="Q259" s="0" t="n">
        <v>0.9875</v>
      </c>
      <c r="R259" s="0" t="n">
        <v>0.9875</v>
      </c>
      <c r="S259" s="0" t="n">
        <v>0.9875</v>
      </c>
      <c r="T259" s="0" t="n">
        <v>0.98</v>
      </c>
      <c r="U259" s="0" t="n">
        <v>0.98</v>
      </c>
      <c r="V259" s="0" t="n">
        <v>0.98</v>
      </c>
      <c r="W259" s="0" t="n">
        <v>0.98</v>
      </c>
      <c r="X259" s="0" t="n">
        <v>0.9875</v>
      </c>
      <c r="Y259" s="0" t="n">
        <v>0.9875</v>
      </c>
      <c r="Z259" s="0" t="n">
        <v>0.9875</v>
      </c>
      <c r="AA259" s="0" t="n">
        <v>0.9875</v>
      </c>
      <c r="AB259" s="0" t="n">
        <v>0.98</v>
      </c>
      <c r="AC259" s="0" t="n">
        <v>0.98</v>
      </c>
      <c r="AD259" s="0" t="n">
        <v>0.9875</v>
      </c>
      <c r="AE259" s="0" t="n">
        <v>0.9875</v>
      </c>
      <c r="AF259" s="0" t="n">
        <v>0.98</v>
      </c>
      <c r="AG259" s="0" t="n">
        <v>0.99</v>
      </c>
      <c r="AH259" s="0" t="n">
        <v>0.985</v>
      </c>
      <c r="AI259" s="0" t="n">
        <v>0.985</v>
      </c>
      <c r="AJ259" s="0" t="n">
        <v>0.98</v>
      </c>
      <c r="AK259" s="0" t="n">
        <v>1</v>
      </c>
      <c r="AL259" s="0" t="n">
        <v>0</v>
      </c>
      <c r="AM259" s="0" t="n">
        <v>0</v>
      </c>
      <c r="BB259" s="0" t="n">
        <v>0.64</v>
      </c>
      <c r="BC259" s="0" t="n">
        <f aca="false">BC258</f>
        <v>1</v>
      </c>
      <c r="BE259" s="0" t="n">
        <v>1.13625260000002</v>
      </c>
      <c r="BF259" s="0" t="n">
        <v>1.13979999999999</v>
      </c>
      <c r="BG259" s="0" t="n">
        <v>1.0827</v>
      </c>
      <c r="BH259" s="0" t="n">
        <v>1.0302</v>
      </c>
      <c r="BI259" s="0" t="n">
        <v>1</v>
      </c>
      <c r="BJ259" s="0" t="n">
        <v>2.75820000000001</v>
      </c>
      <c r="BK259" s="0" t="n">
        <v>2.35100633333333</v>
      </c>
      <c r="BL259" s="0" t="n">
        <v>1.19634999999998</v>
      </c>
      <c r="BM259" s="0" t="n">
        <v>1.2885</v>
      </c>
      <c r="BN259" s="0" t="n">
        <v>2.001</v>
      </c>
      <c r="BO259" s="0" t="n">
        <v>1.59150499999999</v>
      </c>
      <c r="BP259" s="0" t="n">
        <v>1.59150499999999</v>
      </c>
      <c r="BQ259" s="0" t="n">
        <v>1.30840499999999</v>
      </c>
      <c r="BR259" s="0" t="n">
        <v>1.11743000000001</v>
      </c>
      <c r="BS259" s="0" t="n">
        <v>1.48740499999999</v>
      </c>
      <c r="BT259" s="309"/>
      <c r="BU259" s="0" t="n">
        <v>1.107635</v>
      </c>
      <c r="BV259" s="309"/>
      <c r="BW259" s="309"/>
      <c r="BX259" s="309"/>
      <c r="BY259" s="309"/>
      <c r="BZ259" s="309"/>
      <c r="CA259" s="309"/>
      <c r="CB259" s="309"/>
      <c r="CC259" s="0" t="n">
        <v>0.865</v>
      </c>
      <c r="CI259" s="0" t="n">
        <v>0.45</v>
      </c>
      <c r="CJ259" s="0" t="n">
        <v>0.875</v>
      </c>
      <c r="CK259" s="0" t="n">
        <v>0.975</v>
      </c>
      <c r="CM259" s="0" t="n">
        <v>0.785</v>
      </c>
      <c r="CN259" s="0" t="n">
        <v>0.8175</v>
      </c>
      <c r="CO259" s="0" t="n">
        <v>0.8</v>
      </c>
      <c r="CP259" s="0" t="n">
        <v>0.9</v>
      </c>
      <c r="CQ259" s="0" t="n">
        <v>0.83</v>
      </c>
      <c r="CR259" s="0" t="n">
        <v>0.89</v>
      </c>
      <c r="DA259" s="309" t="n">
        <v>0.000285</v>
      </c>
      <c r="DB259" s="309" t="n">
        <v>0.0002</v>
      </c>
      <c r="DC259" s="309" t="n">
        <v>0</v>
      </c>
      <c r="DD259" s="309" t="n">
        <v>0.0001</v>
      </c>
      <c r="DE259" s="309" t="n">
        <v>0</v>
      </c>
      <c r="DF259" s="309" t="n">
        <v>0.0036</v>
      </c>
      <c r="DG259" s="309" t="n">
        <v>0.00047</v>
      </c>
      <c r="DH259" s="309" t="n">
        <v>0.0007</v>
      </c>
      <c r="DI259" s="309" t="n">
        <v>0</v>
      </c>
      <c r="DJ259" s="309" t="n">
        <v>0</v>
      </c>
      <c r="DK259" s="309" t="n">
        <v>0.0005</v>
      </c>
      <c r="DL259" s="309" t="n">
        <v>0.0005</v>
      </c>
      <c r="DM259" s="309" t="n">
        <v>0.0003</v>
      </c>
      <c r="DN259" s="309" t="n">
        <v>0.000275</v>
      </c>
      <c r="DO259" s="309" t="n">
        <v>0.000400000000000006</v>
      </c>
      <c r="DQ259" s="309" t="n">
        <v>6.5E-005</v>
      </c>
    </row>
    <row r="260" customFormat="false" ht="12.75" hidden="false" customHeight="false" outlineLevel="0" collapsed="false">
      <c r="A260" s="306" t="n">
        <v>44287</v>
      </c>
      <c r="B260" s="0" t="n">
        <v>0.988</v>
      </c>
      <c r="C260" s="0" t="n">
        <v>0</v>
      </c>
      <c r="D260" s="0" t="n">
        <v>0</v>
      </c>
      <c r="E260" s="0" t="n">
        <v>0</v>
      </c>
      <c r="F260" s="0" t="n">
        <v>0</v>
      </c>
      <c r="G260" s="0" t="n">
        <v>0</v>
      </c>
      <c r="H260" s="0" t="n">
        <v>0.9875</v>
      </c>
      <c r="I260" s="0" t="n">
        <v>0.9875</v>
      </c>
      <c r="J260" s="0" t="n">
        <v>0.985</v>
      </c>
      <c r="K260" s="0" t="n">
        <v>0</v>
      </c>
      <c r="L260" s="0" t="n">
        <v>0.9875</v>
      </c>
      <c r="M260" s="0" t="n">
        <v>0.9875</v>
      </c>
      <c r="N260" s="0" t="n">
        <v>0.98</v>
      </c>
      <c r="O260" s="0" t="n">
        <v>0.9875</v>
      </c>
      <c r="P260" s="0" t="n">
        <v>0.98</v>
      </c>
      <c r="Q260" s="0" t="n">
        <v>0.9875</v>
      </c>
      <c r="R260" s="0" t="n">
        <v>0.9875</v>
      </c>
      <c r="S260" s="0" t="n">
        <v>0.9875</v>
      </c>
      <c r="T260" s="0" t="n">
        <v>0.98</v>
      </c>
      <c r="U260" s="0" t="n">
        <v>0.98</v>
      </c>
      <c r="V260" s="0" t="n">
        <v>0.98</v>
      </c>
      <c r="W260" s="0" t="n">
        <v>0.98</v>
      </c>
      <c r="X260" s="0" t="n">
        <v>0.9875</v>
      </c>
      <c r="Y260" s="0" t="n">
        <v>0.9875</v>
      </c>
      <c r="Z260" s="0" t="n">
        <v>0.9875</v>
      </c>
      <c r="AA260" s="0" t="n">
        <v>0.9875</v>
      </c>
      <c r="AB260" s="0" t="n">
        <v>0.98</v>
      </c>
      <c r="AC260" s="0" t="n">
        <v>0.98</v>
      </c>
      <c r="AD260" s="0" t="n">
        <v>0.9875</v>
      </c>
      <c r="AE260" s="0" t="n">
        <v>0.9875</v>
      </c>
      <c r="AF260" s="0" t="n">
        <v>0.98</v>
      </c>
      <c r="AG260" s="0" t="n">
        <v>0.99</v>
      </c>
      <c r="AH260" s="0" t="n">
        <v>0.985</v>
      </c>
      <c r="AI260" s="0" t="n">
        <v>0.985</v>
      </c>
      <c r="AJ260" s="0" t="n">
        <v>0.98</v>
      </c>
      <c r="AK260" s="0" t="n">
        <v>1</v>
      </c>
      <c r="AL260" s="0" t="n">
        <v>0</v>
      </c>
      <c r="AM260" s="0" t="n">
        <v>0</v>
      </c>
      <c r="BB260" s="0" t="n">
        <v>0.64</v>
      </c>
      <c r="BC260" s="0" t="n">
        <f aca="false">BC259</f>
        <v>1</v>
      </c>
      <c r="BE260" s="0" t="n">
        <v>1.13653760000002</v>
      </c>
      <c r="BF260" s="0" t="n">
        <v>1.13999999999999</v>
      </c>
      <c r="BG260" s="0" t="n">
        <v>1.0827</v>
      </c>
      <c r="BH260" s="0" t="n">
        <v>1.0303</v>
      </c>
      <c r="BI260" s="0" t="n">
        <v>1</v>
      </c>
      <c r="BJ260" s="0" t="n">
        <v>2.76180000000001</v>
      </c>
      <c r="BK260" s="0" t="n">
        <v>2.35147633333333</v>
      </c>
      <c r="BL260" s="0" t="n">
        <v>1.19704999999998</v>
      </c>
      <c r="BM260" s="0" t="n">
        <v>1.2885</v>
      </c>
      <c r="BN260" s="0" t="n">
        <v>2.001</v>
      </c>
      <c r="BO260" s="0" t="n">
        <v>1.59200499999999</v>
      </c>
      <c r="BP260" s="0" t="n">
        <v>1.59200499999999</v>
      </c>
      <c r="BQ260" s="0" t="n">
        <v>1.30870499999999</v>
      </c>
      <c r="BR260" s="0" t="n">
        <v>1.11770500000001</v>
      </c>
      <c r="BS260" s="0" t="n">
        <v>1.48780499999999</v>
      </c>
      <c r="BT260" s="309"/>
      <c r="BU260" s="0" t="n">
        <v>1.1077</v>
      </c>
      <c r="BV260" s="309"/>
      <c r="BW260" s="309"/>
      <c r="BX260" s="309"/>
      <c r="BY260" s="309"/>
      <c r="BZ260" s="309"/>
      <c r="CA260" s="309"/>
      <c r="CB260" s="309"/>
      <c r="CC260" s="0" t="n">
        <v>0.895</v>
      </c>
      <c r="CI260" s="0" t="n">
        <v>0.42</v>
      </c>
      <c r="CJ260" s="0" t="n">
        <v>0.935</v>
      </c>
      <c r="CK260" s="0" t="n">
        <v>0.965</v>
      </c>
      <c r="CM260" s="0" t="n">
        <v>0.895</v>
      </c>
      <c r="CN260" s="0" t="n">
        <v>0.9275</v>
      </c>
      <c r="CO260" s="0" t="n">
        <v>0.85</v>
      </c>
      <c r="CP260" s="0" t="n">
        <v>0.903</v>
      </c>
      <c r="CQ260" s="0" t="n">
        <v>0.92</v>
      </c>
      <c r="CR260" s="0" t="n">
        <v>0.89</v>
      </c>
      <c r="DA260" s="309" t="n">
        <v>0.000285</v>
      </c>
      <c r="DB260" s="309" t="n">
        <v>0.0002</v>
      </c>
      <c r="DC260" s="309" t="n">
        <v>0</v>
      </c>
      <c r="DD260" s="309" t="n">
        <v>0.0001</v>
      </c>
      <c r="DE260" s="309" t="n">
        <v>0</v>
      </c>
      <c r="DF260" s="309" t="n">
        <v>0.0036</v>
      </c>
      <c r="DG260" s="309" t="n">
        <v>0.00047</v>
      </c>
      <c r="DH260" s="309" t="n">
        <v>0.0007</v>
      </c>
      <c r="DI260" s="309" t="n">
        <v>0</v>
      </c>
      <c r="DJ260" s="309" t="n">
        <v>0</v>
      </c>
      <c r="DK260" s="309" t="n">
        <v>0.0005</v>
      </c>
      <c r="DL260" s="309" t="n">
        <v>0.0005</v>
      </c>
      <c r="DM260" s="309" t="n">
        <v>0.0003</v>
      </c>
      <c r="DN260" s="309" t="n">
        <v>0.000275</v>
      </c>
      <c r="DO260" s="309" t="n">
        <v>0.000400000000000006</v>
      </c>
      <c r="DQ260" s="309" t="n">
        <v>6.5E-005</v>
      </c>
    </row>
    <row r="261" customFormat="false" ht="12.75" hidden="false" customHeight="false" outlineLevel="0" collapsed="false">
      <c r="A261" s="306" t="n">
        <v>44317</v>
      </c>
      <c r="B261" s="0" t="n">
        <v>0.988</v>
      </c>
      <c r="C261" s="0" t="n">
        <v>0</v>
      </c>
      <c r="D261" s="0" t="n">
        <v>0</v>
      </c>
      <c r="E261" s="0" t="n">
        <v>0</v>
      </c>
      <c r="F261" s="0" t="n">
        <v>0</v>
      </c>
      <c r="G261" s="0" t="n">
        <v>0</v>
      </c>
      <c r="H261" s="0" t="n">
        <v>0.9875</v>
      </c>
      <c r="I261" s="0" t="n">
        <v>0.9875</v>
      </c>
      <c r="J261" s="0" t="n">
        <v>0.985</v>
      </c>
      <c r="K261" s="0" t="n">
        <v>0</v>
      </c>
      <c r="L261" s="0" t="n">
        <v>0.9875</v>
      </c>
      <c r="M261" s="0" t="n">
        <v>0.9875</v>
      </c>
      <c r="N261" s="0" t="n">
        <v>0.98</v>
      </c>
      <c r="O261" s="0" t="n">
        <v>0.9875</v>
      </c>
      <c r="P261" s="0" t="n">
        <v>0.98</v>
      </c>
      <c r="Q261" s="0" t="n">
        <v>0.9875</v>
      </c>
      <c r="R261" s="0" t="n">
        <v>0.9875</v>
      </c>
      <c r="S261" s="0" t="n">
        <v>0.9875</v>
      </c>
      <c r="T261" s="0" t="n">
        <v>0.98</v>
      </c>
      <c r="U261" s="0" t="n">
        <v>0.98</v>
      </c>
      <c r="V261" s="0" t="n">
        <v>0.98</v>
      </c>
      <c r="W261" s="0" t="n">
        <v>0.98</v>
      </c>
      <c r="X261" s="0" t="n">
        <v>0.9875</v>
      </c>
      <c r="Y261" s="0" t="n">
        <v>0.9875</v>
      </c>
      <c r="Z261" s="0" t="n">
        <v>0.9875</v>
      </c>
      <c r="AA261" s="0" t="n">
        <v>0.9875</v>
      </c>
      <c r="AB261" s="0" t="n">
        <v>0.98</v>
      </c>
      <c r="AC261" s="0" t="n">
        <v>0.98</v>
      </c>
      <c r="AD261" s="0" t="n">
        <v>0.9875</v>
      </c>
      <c r="AE261" s="0" t="n">
        <v>0.9875</v>
      </c>
      <c r="AF261" s="0" t="n">
        <v>0.98</v>
      </c>
      <c r="AG261" s="0" t="n">
        <v>0.99</v>
      </c>
      <c r="AH261" s="0" t="n">
        <v>0.985</v>
      </c>
      <c r="AI261" s="0" t="n">
        <v>0.985</v>
      </c>
      <c r="AJ261" s="0" t="n">
        <v>0.98</v>
      </c>
      <c r="AK261" s="0" t="n">
        <v>1</v>
      </c>
      <c r="AL261" s="0" t="n">
        <v>0</v>
      </c>
      <c r="AM261" s="0" t="n">
        <v>0</v>
      </c>
      <c r="BB261" s="0" t="n">
        <v>0.64</v>
      </c>
      <c r="BC261" s="0" t="n">
        <f aca="false">BC260</f>
        <v>1</v>
      </c>
      <c r="BE261" s="0" t="n">
        <v>1.13682260000002</v>
      </c>
      <c r="BF261" s="0" t="n">
        <v>1.14019999999999</v>
      </c>
      <c r="BG261" s="0" t="n">
        <v>1.0827</v>
      </c>
      <c r="BH261" s="0" t="n">
        <v>1.0304</v>
      </c>
      <c r="BI261" s="0" t="n">
        <v>1</v>
      </c>
      <c r="BJ261" s="0" t="n">
        <v>2.76540000000001</v>
      </c>
      <c r="BK261" s="0" t="n">
        <v>2.35194633333333</v>
      </c>
      <c r="BL261" s="0" t="n">
        <v>1.19774999999998</v>
      </c>
      <c r="BM261" s="0" t="n">
        <v>1.2885</v>
      </c>
      <c r="BN261" s="0" t="n">
        <v>2.001</v>
      </c>
      <c r="BO261" s="0" t="n">
        <v>1.59250499999999</v>
      </c>
      <c r="BP261" s="0" t="n">
        <v>1.59250499999999</v>
      </c>
      <c r="BQ261" s="0" t="n">
        <v>1.30900499999999</v>
      </c>
      <c r="BR261" s="0" t="n">
        <v>1.11798000000001</v>
      </c>
      <c r="BS261" s="0" t="n">
        <v>1.48820499999999</v>
      </c>
      <c r="BT261" s="309"/>
      <c r="BU261" s="0" t="n">
        <v>1.107765</v>
      </c>
      <c r="BV261" s="309"/>
      <c r="BW261" s="309"/>
      <c r="BX261" s="309"/>
      <c r="BY261" s="309"/>
      <c r="BZ261" s="309"/>
      <c r="CA261" s="309"/>
      <c r="CB261" s="309"/>
      <c r="CC261" s="0" t="n">
        <v>0.965</v>
      </c>
      <c r="CI261" s="0" t="n">
        <v>0.42</v>
      </c>
      <c r="CJ261" s="0" t="n">
        <v>0.935</v>
      </c>
      <c r="CK261" s="0" t="n">
        <v>0.865</v>
      </c>
      <c r="CM261" s="0" t="n">
        <v>0.9175</v>
      </c>
      <c r="CN261" s="0" t="n">
        <v>0.95</v>
      </c>
      <c r="CO261" s="0" t="n">
        <v>0.88</v>
      </c>
      <c r="CP261" s="0" t="n">
        <v>0.9</v>
      </c>
      <c r="CQ261" s="0" t="n">
        <v>0.935</v>
      </c>
      <c r="CR261" s="0" t="n">
        <v>0.89</v>
      </c>
      <c r="DA261" s="309" t="n">
        <v>0.000285</v>
      </c>
      <c r="DB261" s="309" t="n">
        <v>0.0002</v>
      </c>
      <c r="DC261" s="309" t="n">
        <v>0</v>
      </c>
      <c r="DD261" s="309" t="n">
        <v>0.0001</v>
      </c>
      <c r="DE261" s="309" t="n">
        <v>0</v>
      </c>
      <c r="DF261" s="309" t="n">
        <v>0.0036</v>
      </c>
      <c r="DG261" s="309" t="n">
        <v>0.00047</v>
      </c>
      <c r="DH261" s="309" t="n">
        <v>0.0007</v>
      </c>
      <c r="DI261" s="309" t="n">
        <v>0</v>
      </c>
      <c r="DJ261" s="309" t="n">
        <v>0</v>
      </c>
      <c r="DK261" s="309" t="n">
        <v>0.0005</v>
      </c>
      <c r="DL261" s="309" t="n">
        <v>0.0005</v>
      </c>
      <c r="DM261" s="309" t="n">
        <v>0.0003</v>
      </c>
      <c r="DN261" s="309" t="n">
        <v>0.000275</v>
      </c>
      <c r="DO261" s="309" t="n">
        <v>0.000400000000000006</v>
      </c>
      <c r="DQ261" s="309" t="n">
        <v>6.5E-005</v>
      </c>
    </row>
    <row r="262" customFormat="false" ht="12.75" hidden="false" customHeight="false" outlineLevel="0" collapsed="false">
      <c r="A262" s="306" t="n">
        <v>44348</v>
      </c>
      <c r="B262" s="0" t="n">
        <v>0.988</v>
      </c>
      <c r="C262" s="0" t="n">
        <v>0</v>
      </c>
      <c r="D262" s="0" t="n">
        <v>0</v>
      </c>
      <c r="E262" s="0" t="n">
        <v>0</v>
      </c>
      <c r="F262" s="0" t="n">
        <v>0</v>
      </c>
      <c r="G262" s="0" t="n">
        <v>0</v>
      </c>
      <c r="H262" s="0" t="n">
        <v>0.9875</v>
      </c>
      <c r="I262" s="0" t="n">
        <v>0.9875</v>
      </c>
      <c r="J262" s="0" t="n">
        <v>0.985</v>
      </c>
      <c r="K262" s="0" t="n">
        <v>0</v>
      </c>
      <c r="L262" s="0" t="n">
        <v>0.9875</v>
      </c>
      <c r="M262" s="0" t="n">
        <v>0.9875</v>
      </c>
      <c r="N262" s="0" t="n">
        <v>0.98</v>
      </c>
      <c r="O262" s="0" t="n">
        <v>0.9875</v>
      </c>
      <c r="P262" s="0" t="n">
        <v>0.98</v>
      </c>
      <c r="Q262" s="0" t="n">
        <v>0.9875</v>
      </c>
      <c r="R262" s="0" t="n">
        <v>0.9875</v>
      </c>
      <c r="S262" s="0" t="n">
        <v>0.9875</v>
      </c>
      <c r="T262" s="0" t="n">
        <v>0.98</v>
      </c>
      <c r="U262" s="0" t="n">
        <v>0.98</v>
      </c>
      <c r="V262" s="0" t="n">
        <v>0.98</v>
      </c>
      <c r="W262" s="0" t="n">
        <v>0.98</v>
      </c>
      <c r="X262" s="0" t="n">
        <v>0.9875</v>
      </c>
      <c r="Y262" s="0" t="n">
        <v>0.9875</v>
      </c>
      <c r="Z262" s="0" t="n">
        <v>0.9875</v>
      </c>
      <c r="AA262" s="0" t="n">
        <v>0.9875</v>
      </c>
      <c r="AB262" s="0" t="n">
        <v>0.98</v>
      </c>
      <c r="AC262" s="0" t="n">
        <v>0.98</v>
      </c>
      <c r="AD262" s="0" t="n">
        <v>0.9875</v>
      </c>
      <c r="AE262" s="0" t="n">
        <v>0.9875</v>
      </c>
      <c r="AF262" s="0" t="n">
        <v>0.98</v>
      </c>
      <c r="AG262" s="0" t="n">
        <v>0.99</v>
      </c>
      <c r="AH262" s="0" t="n">
        <v>0.985</v>
      </c>
      <c r="AI262" s="0" t="n">
        <v>0.985</v>
      </c>
      <c r="AJ262" s="0" t="n">
        <v>0.98</v>
      </c>
      <c r="AK262" s="0" t="n">
        <v>1</v>
      </c>
      <c r="AL262" s="0" t="n">
        <v>0</v>
      </c>
      <c r="AM262" s="0" t="n">
        <v>0</v>
      </c>
      <c r="BB262" s="0" t="n">
        <v>0.64</v>
      </c>
      <c r="BC262" s="0" t="n">
        <f aca="false">BC261</f>
        <v>1</v>
      </c>
      <c r="BE262" s="0" t="n">
        <v>1.13710760000002</v>
      </c>
      <c r="BF262" s="0" t="n">
        <v>1.14039999999999</v>
      </c>
      <c r="BG262" s="0" t="n">
        <v>1.0827</v>
      </c>
      <c r="BH262" s="0" t="n">
        <v>1.0305</v>
      </c>
      <c r="BI262" s="0" t="n">
        <v>1</v>
      </c>
      <c r="BJ262" s="0" t="n">
        <v>2.76900000000001</v>
      </c>
      <c r="BK262" s="0" t="n">
        <v>2.35241633333333</v>
      </c>
      <c r="BL262" s="0" t="n">
        <v>1.19844999999998</v>
      </c>
      <c r="BM262" s="0" t="n">
        <v>1.2885</v>
      </c>
      <c r="BN262" s="0" t="n">
        <v>2.001</v>
      </c>
      <c r="BO262" s="0" t="n">
        <v>1.59300499999999</v>
      </c>
      <c r="BP262" s="0" t="n">
        <v>1.59300499999999</v>
      </c>
      <c r="BQ262" s="0" t="n">
        <v>1.30930499999999</v>
      </c>
      <c r="BR262" s="0" t="n">
        <v>1.11825500000001</v>
      </c>
      <c r="BS262" s="0" t="n">
        <v>1.48860499999999</v>
      </c>
      <c r="BT262" s="309"/>
      <c r="BU262" s="0" t="n">
        <v>1.10783</v>
      </c>
      <c r="BV262" s="309"/>
      <c r="BW262" s="309"/>
      <c r="BX262" s="309"/>
      <c r="BY262" s="309"/>
      <c r="BZ262" s="309"/>
      <c r="CA262" s="309"/>
      <c r="CB262" s="309"/>
      <c r="CC262" s="0" t="n">
        <v>0.965</v>
      </c>
      <c r="CI262" s="0" t="n">
        <v>0.47</v>
      </c>
      <c r="CJ262" s="0" t="n">
        <v>0.935</v>
      </c>
      <c r="CK262" s="0" t="n">
        <v>0.775</v>
      </c>
      <c r="CM262" s="0" t="n">
        <v>0.8825</v>
      </c>
      <c r="CN262" s="0" t="n">
        <v>0.915</v>
      </c>
      <c r="CO262" s="0" t="n">
        <v>0.88</v>
      </c>
      <c r="CP262" s="0" t="n">
        <v>0.9025</v>
      </c>
      <c r="CQ262" s="0" t="n">
        <v>0.915</v>
      </c>
      <c r="CR262" s="0" t="n">
        <v>0.89</v>
      </c>
      <c r="DA262" s="309" t="n">
        <v>0.000285</v>
      </c>
      <c r="DB262" s="309" t="n">
        <v>0.0002</v>
      </c>
      <c r="DC262" s="309" t="n">
        <v>0</v>
      </c>
      <c r="DD262" s="309" t="n">
        <v>0.0001</v>
      </c>
      <c r="DE262" s="309" t="n">
        <v>0</v>
      </c>
      <c r="DF262" s="309" t="n">
        <v>0.0036</v>
      </c>
      <c r="DG262" s="309" t="n">
        <v>0.00047</v>
      </c>
      <c r="DH262" s="309" t="n">
        <v>0.0007</v>
      </c>
      <c r="DI262" s="309" t="n">
        <v>0</v>
      </c>
      <c r="DJ262" s="309" t="n">
        <v>0</v>
      </c>
      <c r="DK262" s="309" t="n">
        <v>0.0005</v>
      </c>
      <c r="DL262" s="309" t="n">
        <v>0.0005</v>
      </c>
      <c r="DM262" s="309" t="n">
        <v>0.0003</v>
      </c>
      <c r="DN262" s="309" t="n">
        <v>0.000275</v>
      </c>
      <c r="DO262" s="309" t="n">
        <v>0.000400000000000006</v>
      </c>
      <c r="DQ262" s="309" t="n">
        <v>6.5E-005</v>
      </c>
    </row>
    <row r="263" customFormat="false" ht="12.75" hidden="false" customHeight="false" outlineLevel="0" collapsed="false">
      <c r="A263" s="306" t="n">
        <v>44378</v>
      </c>
      <c r="B263" s="0" t="n">
        <v>0.988</v>
      </c>
      <c r="C263" s="0" t="n">
        <v>0</v>
      </c>
      <c r="D263" s="0" t="n">
        <v>0</v>
      </c>
      <c r="E263" s="0" t="n">
        <v>0</v>
      </c>
      <c r="F263" s="0" t="n">
        <v>0</v>
      </c>
      <c r="G263" s="0" t="n">
        <v>0</v>
      </c>
      <c r="H263" s="0" t="n">
        <v>0.9875</v>
      </c>
      <c r="I263" s="0" t="n">
        <v>0.9875</v>
      </c>
      <c r="J263" s="0" t="n">
        <v>0.985</v>
      </c>
      <c r="K263" s="0" t="n">
        <v>0</v>
      </c>
      <c r="L263" s="0" t="n">
        <v>0.9875</v>
      </c>
      <c r="M263" s="0" t="n">
        <v>0.9875</v>
      </c>
      <c r="N263" s="0" t="n">
        <v>0.98</v>
      </c>
      <c r="O263" s="0" t="n">
        <v>0.9875</v>
      </c>
      <c r="P263" s="0" t="n">
        <v>0.98</v>
      </c>
      <c r="Q263" s="0" t="n">
        <v>0.9875</v>
      </c>
      <c r="R263" s="0" t="n">
        <v>0.9875</v>
      </c>
      <c r="S263" s="0" t="n">
        <v>0.9875</v>
      </c>
      <c r="T263" s="0" t="n">
        <v>0.98</v>
      </c>
      <c r="U263" s="0" t="n">
        <v>0.98</v>
      </c>
      <c r="V263" s="0" t="n">
        <v>0.98</v>
      </c>
      <c r="W263" s="0" t="n">
        <v>0.98</v>
      </c>
      <c r="X263" s="0" t="n">
        <v>0.9875</v>
      </c>
      <c r="Y263" s="0" t="n">
        <v>0.9875</v>
      </c>
      <c r="Z263" s="0" t="n">
        <v>0.9875</v>
      </c>
      <c r="AA263" s="0" t="n">
        <v>0.9875</v>
      </c>
      <c r="AB263" s="0" t="n">
        <v>0.98</v>
      </c>
      <c r="AC263" s="0" t="n">
        <v>0.98</v>
      </c>
      <c r="AD263" s="0" t="n">
        <v>0.9875</v>
      </c>
      <c r="AE263" s="0" t="n">
        <v>0.9875</v>
      </c>
      <c r="AF263" s="0" t="n">
        <v>0.98</v>
      </c>
      <c r="AG263" s="0" t="n">
        <v>0.99</v>
      </c>
      <c r="AH263" s="0" t="n">
        <v>0.985</v>
      </c>
      <c r="AI263" s="0" t="n">
        <v>0.985</v>
      </c>
      <c r="AJ263" s="0" t="n">
        <v>0.98</v>
      </c>
      <c r="AK263" s="0" t="n">
        <v>1</v>
      </c>
      <c r="AL263" s="0" t="n">
        <v>0</v>
      </c>
      <c r="AM263" s="0" t="n">
        <v>0</v>
      </c>
      <c r="BB263" s="0" t="n">
        <v>0.64</v>
      </c>
      <c r="BC263" s="0" t="n">
        <f aca="false">BC262</f>
        <v>1</v>
      </c>
      <c r="BE263" s="0" t="n">
        <v>1.13739260000002</v>
      </c>
      <c r="BF263" s="0" t="n">
        <v>1.14059999999999</v>
      </c>
      <c r="BG263" s="0" t="n">
        <v>1.0827</v>
      </c>
      <c r="BH263" s="0" t="n">
        <v>1.0306</v>
      </c>
      <c r="BI263" s="0" t="n">
        <v>1</v>
      </c>
      <c r="BJ263" s="0" t="n">
        <v>2.77260000000001</v>
      </c>
      <c r="BK263" s="0" t="n">
        <v>2.35288633333333</v>
      </c>
      <c r="BL263" s="0" t="n">
        <v>1.19914999999998</v>
      </c>
      <c r="BM263" s="0" t="n">
        <v>1.2885</v>
      </c>
      <c r="BN263" s="0" t="n">
        <v>2.001</v>
      </c>
      <c r="BO263" s="0" t="n">
        <v>1.59350499999999</v>
      </c>
      <c r="BP263" s="0" t="n">
        <v>1.59350499999999</v>
      </c>
      <c r="BQ263" s="0" t="n">
        <v>1.30960499999999</v>
      </c>
      <c r="BR263" s="0" t="n">
        <v>1.11853000000001</v>
      </c>
      <c r="BS263" s="0" t="n">
        <v>1.48900499999999</v>
      </c>
      <c r="BT263" s="309"/>
      <c r="BU263" s="0" t="n">
        <v>1.107895</v>
      </c>
      <c r="BV263" s="309"/>
      <c r="BW263" s="309"/>
      <c r="BX263" s="309"/>
      <c r="BY263" s="309"/>
      <c r="BZ263" s="309"/>
      <c r="CA263" s="309"/>
      <c r="CB263" s="309"/>
      <c r="CC263" s="0" t="n">
        <v>0.975</v>
      </c>
      <c r="CI263" s="0" t="n">
        <v>0.47</v>
      </c>
      <c r="CJ263" s="0" t="n">
        <v>0.935</v>
      </c>
      <c r="CK263" s="0" t="n">
        <v>0.795</v>
      </c>
      <c r="CM263" s="0" t="n">
        <v>0.8775</v>
      </c>
      <c r="CN263" s="0" t="n">
        <v>0.91</v>
      </c>
      <c r="CO263" s="0" t="n">
        <v>0.89</v>
      </c>
      <c r="CP263" s="0" t="n">
        <v>0.9075</v>
      </c>
      <c r="CQ263" s="0" t="n">
        <v>0.915</v>
      </c>
      <c r="CR263" s="0" t="n">
        <v>0.89</v>
      </c>
      <c r="DA263" s="309" t="n">
        <v>0.000285</v>
      </c>
      <c r="DB263" s="309" t="n">
        <v>0.0002</v>
      </c>
      <c r="DC263" s="309" t="n">
        <v>0</v>
      </c>
      <c r="DD263" s="309" t="n">
        <v>0.0001</v>
      </c>
      <c r="DE263" s="309" t="n">
        <v>0</v>
      </c>
      <c r="DF263" s="309" t="n">
        <v>0.0036</v>
      </c>
      <c r="DG263" s="309" t="n">
        <v>0.00047</v>
      </c>
      <c r="DH263" s="309" t="n">
        <v>0.0007</v>
      </c>
      <c r="DI263" s="309" t="n">
        <v>0</v>
      </c>
      <c r="DJ263" s="309" t="n">
        <v>0</v>
      </c>
      <c r="DK263" s="309" t="n">
        <v>0.0005</v>
      </c>
      <c r="DL263" s="309" t="n">
        <v>0.0005</v>
      </c>
      <c r="DM263" s="309" t="n">
        <v>0.0003</v>
      </c>
      <c r="DN263" s="309" t="n">
        <v>0.000275</v>
      </c>
      <c r="DO263" s="309" t="n">
        <v>0.000400000000000006</v>
      </c>
      <c r="DQ263" s="309" t="n">
        <v>6.5E-005</v>
      </c>
    </row>
    <row r="264" customFormat="false" ht="12.75" hidden="false" customHeight="false" outlineLevel="0" collapsed="false">
      <c r="A264" s="306" t="n">
        <v>44409</v>
      </c>
      <c r="B264" s="0" t="n">
        <v>0.988</v>
      </c>
      <c r="C264" s="0" t="n">
        <v>0</v>
      </c>
      <c r="D264" s="0" t="n">
        <v>0</v>
      </c>
      <c r="E264" s="0" t="n">
        <v>0</v>
      </c>
      <c r="F264" s="0" t="n">
        <v>0</v>
      </c>
      <c r="G264" s="0" t="n">
        <v>0</v>
      </c>
      <c r="H264" s="0" t="n">
        <v>0.9875</v>
      </c>
      <c r="I264" s="0" t="n">
        <v>0.9875</v>
      </c>
      <c r="J264" s="0" t="n">
        <v>0.985</v>
      </c>
      <c r="K264" s="0" t="n">
        <v>0</v>
      </c>
      <c r="L264" s="0" t="n">
        <v>0.9875</v>
      </c>
      <c r="M264" s="0" t="n">
        <v>0.9875</v>
      </c>
      <c r="N264" s="0" t="n">
        <v>0.98</v>
      </c>
      <c r="O264" s="0" t="n">
        <v>0.9875</v>
      </c>
      <c r="P264" s="0" t="n">
        <v>0.98</v>
      </c>
      <c r="Q264" s="0" t="n">
        <v>0.9875</v>
      </c>
      <c r="R264" s="0" t="n">
        <v>0.9875</v>
      </c>
      <c r="S264" s="0" t="n">
        <v>0.9875</v>
      </c>
      <c r="T264" s="0" t="n">
        <v>0.98</v>
      </c>
      <c r="U264" s="0" t="n">
        <v>0.98</v>
      </c>
      <c r="V264" s="0" t="n">
        <v>0.98</v>
      </c>
      <c r="W264" s="0" t="n">
        <v>0.98</v>
      </c>
      <c r="X264" s="0" t="n">
        <v>0.9875</v>
      </c>
      <c r="Y264" s="0" t="n">
        <v>0.9875</v>
      </c>
      <c r="Z264" s="0" t="n">
        <v>0.9875</v>
      </c>
      <c r="AA264" s="0" t="n">
        <v>0.9875</v>
      </c>
      <c r="AB264" s="0" t="n">
        <v>0.98</v>
      </c>
      <c r="AC264" s="0" t="n">
        <v>0.98</v>
      </c>
      <c r="AD264" s="0" t="n">
        <v>0.9875</v>
      </c>
      <c r="AE264" s="0" t="n">
        <v>0.9875</v>
      </c>
      <c r="AF264" s="0" t="n">
        <v>0.98</v>
      </c>
      <c r="AG264" s="0" t="n">
        <v>0.99</v>
      </c>
      <c r="AH264" s="0" t="n">
        <v>0.985</v>
      </c>
      <c r="AI264" s="0" t="n">
        <v>0.985</v>
      </c>
      <c r="AJ264" s="0" t="n">
        <v>0.98</v>
      </c>
      <c r="AK264" s="0" t="n">
        <v>1</v>
      </c>
      <c r="AL264" s="0" t="n">
        <v>0</v>
      </c>
      <c r="AM264" s="0" t="n">
        <v>0</v>
      </c>
      <c r="BB264" s="0" t="n">
        <v>0.64</v>
      </c>
      <c r="BC264" s="0" t="n">
        <f aca="false">BC263</f>
        <v>1</v>
      </c>
      <c r="BE264" s="0" t="n">
        <v>1.13767760000002</v>
      </c>
      <c r="BF264" s="0" t="n">
        <v>1.14079999999999</v>
      </c>
      <c r="BG264" s="0" t="n">
        <v>1.0827</v>
      </c>
      <c r="BH264" s="0" t="n">
        <v>1.0307</v>
      </c>
      <c r="BI264" s="0" t="n">
        <v>1</v>
      </c>
      <c r="BJ264" s="0" t="n">
        <v>2.77620000000001</v>
      </c>
      <c r="BK264" s="0" t="n">
        <v>2.35335633333333</v>
      </c>
      <c r="BL264" s="0" t="n">
        <v>1.19984999999998</v>
      </c>
      <c r="BM264" s="0" t="n">
        <v>1.2885</v>
      </c>
      <c r="BN264" s="0" t="n">
        <v>2.001</v>
      </c>
      <c r="BO264" s="0" t="n">
        <v>1.59400499999999</v>
      </c>
      <c r="BP264" s="0" t="n">
        <v>1.59400499999999</v>
      </c>
      <c r="BQ264" s="0" t="n">
        <v>1.30990499999999</v>
      </c>
      <c r="BR264" s="0" t="n">
        <v>1.11880500000001</v>
      </c>
      <c r="BS264" s="0" t="n">
        <v>1.48940499999999</v>
      </c>
      <c r="BT264" s="309"/>
      <c r="BU264" s="0" t="n">
        <v>1.10796</v>
      </c>
      <c r="BV264" s="309"/>
      <c r="BW264" s="309"/>
      <c r="BX264" s="309"/>
      <c r="BY264" s="309"/>
      <c r="BZ264" s="309"/>
      <c r="CA264" s="309"/>
      <c r="CB264" s="309"/>
      <c r="CC264" s="0" t="n">
        <v>0.975</v>
      </c>
      <c r="CI264" s="0" t="n">
        <v>0.52</v>
      </c>
      <c r="CJ264" s="0" t="n">
        <v>0.925</v>
      </c>
      <c r="CK264" s="0" t="n">
        <v>0.885</v>
      </c>
      <c r="CM264" s="0" t="n">
        <v>0.89</v>
      </c>
      <c r="CN264" s="0" t="n">
        <v>0.9225</v>
      </c>
      <c r="CO264" s="0" t="n">
        <v>0.915</v>
      </c>
      <c r="CP264" s="0" t="n">
        <v>0.9275</v>
      </c>
      <c r="CQ264" s="0" t="n">
        <v>0.915</v>
      </c>
      <c r="CR264" s="0" t="n">
        <v>0.89</v>
      </c>
      <c r="DA264" s="309" t="n">
        <v>0.000285</v>
      </c>
      <c r="DB264" s="309" t="n">
        <v>0.0002</v>
      </c>
      <c r="DC264" s="309" t="n">
        <v>0</v>
      </c>
      <c r="DD264" s="309" t="n">
        <v>0.0001</v>
      </c>
      <c r="DE264" s="309" t="n">
        <v>0</v>
      </c>
      <c r="DF264" s="309" t="n">
        <v>0.0036</v>
      </c>
      <c r="DG264" s="309" t="n">
        <v>0.00047</v>
      </c>
      <c r="DH264" s="309" t="n">
        <v>0.0007</v>
      </c>
      <c r="DI264" s="309" t="n">
        <v>0</v>
      </c>
      <c r="DJ264" s="309" t="n">
        <v>0</v>
      </c>
      <c r="DK264" s="309" t="n">
        <v>0.0005</v>
      </c>
      <c r="DL264" s="309" t="n">
        <v>0.0005</v>
      </c>
      <c r="DM264" s="309" t="n">
        <v>0.0003</v>
      </c>
      <c r="DN264" s="309" t="n">
        <v>0.000275</v>
      </c>
      <c r="DO264" s="309" t="n">
        <v>0.000400000000000006</v>
      </c>
      <c r="DQ264" s="309" t="n">
        <v>6.5E-005</v>
      </c>
    </row>
    <row r="265" customFormat="false" ht="12.75" hidden="false" customHeight="false" outlineLevel="0" collapsed="false">
      <c r="A265" s="306" t="n">
        <v>44440</v>
      </c>
      <c r="B265" s="0" t="n">
        <v>0.988</v>
      </c>
      <c r="C265" s="0" t="n">
        <v>0</v>
      </c>
      <c r="D265" s="0" t="n">
        <v>0</v>
      </c>
      <c r="E265" s="0" t="n">
        <v>0</v>
      </c>
      <c r="F265" s="0" t="n">
        <v>0</v>
      </c>
      <c r="G265" s="0" t="n">
        <v>0</v>
      </c>
      <c r="H265" s="0" t="n">
        <v>0.9875</v>
      </c>
      <c r="I265" s="0" t="n">
        <v>0.9875</v>
      </c>
      <c r="J265" s="0" t="n">
        <v>0.9599325</v>
      </c>
      <c r="K265" s="0" t="n">
        <v>0</v>
      </c>
      <c r="L265" s="0" t="n">
        <v>0.9875</v>
      </c>
      <c r="M265" s="0" t="n">
        <v>0.9875</v>
      </c>
      <c r="N265" s="0" t="n">
        <v>0.98</v>
      </c>
      <c r="O265" s="0" t="n">
        <v>0.9875</v>
      </c>
      <c r="P265" s="0" t="n">
        <v>0.98</v>
      </c>
      <c r="Q265" s="0" t="n">
        <v>0.9875</v>
      </c>
      <c r="R265" s="0" t="n">
        <v>0.9875</v>
      </c>
      <c r="S265" s="0" t="n">
        <v>0.9875</v>
      </c>
      <c r="T265" s="0" t="n">
        <v>0.98</v>
      </c>
      <c r="U265" s="0" t="n">
        <v>0.98</v>
      </c>
      <c r="V265" s="0" t="n">
        <v>0.98</v>
      </c>
      <c r="W265" s="0" t="n">
        <v>0.98</v>
      </c>
      <c r="X265" s="0" t="n">
        <v>0.9875</v>
      </c>
      <c r="Y265" s="0" t="n">
        <v>0.9875</v>
      </c>
      <c r="Z265" s="0" t="n">
        <v>0.9875</v>
      </c>
      <c r="AA265" s="0" t="n">
        <v>0.9875</v>
      </c>
      <c r="AB265" s="0" t="n">
        <v>0.98</v>
      </c>
      <c r="AC265" s="0" t="n">
        <v>0.98</v>
      </c>
      <c r="AD265" s="0" t="n">
        <v>0.9875</v>
      </c>
      <c r="AE265" s="0" t="n">
        <v>0.9875</v>
      </c>
      <c r="AF265" s="0" t="n">
        <v>0.98</v>
      </c>
      <c r="AG265" s="0" t="n">
        <v>0.99</v>
      </c>
      <c r="AH265" s="0" t="n">
        <v>0.985</v>
      </c>
      <c r="AI265" s="0" t="n">
        <v>0.985</v>
      </c>
      <c r="AJ265" s="0" t="n">
        <v>0.98</v>
      </c>
      <c r="AK265" s="0" t="n">
        <v>1</v>
      </c>
      <c r="AL265" s="0" t="n">
        <v>0</v>
      </c>
      <c r="AM265" s="0" t="n">
        <v>0</v>
      </c>
      <c r="BB265" s="0" t="n">
        <v>0.64</v>
      </c>
      <c r="BC265" s="0" t="n">
        <f aca="false">BC264</f>
        <v>1</v>
      </c>
      <c r="BE265" s="0" t="n">
        <v>1.13796260000002</v>
      </c>
      <c r="BF265" s="0" t="n">
        <v>1.14099999999999</v>
      </c>
      <c r="BG265" s="0" t="n">
        <v>1.0827</v>
      </c>
      <c r="BH265" s="0" t="n">
        <v>1.0308</v>
      </c>
      <c r="BI265" s="0" t="n">
        <v>1</v>
      </c>
      <c r="BJ265" s="0" t="n">
        <v>2.77980000000001</v>
      </c>
      <c r="BK265" s="0" t="n">
        <v>2.35382633333333</v>
      </c>
      <c r="BL265" s="0" t="n">
        <v>1.20054999999998</v>
      </c>
      <c r="BM265" s="0" t="n">
        <v>1.2885</v>
      </c>
      <c r="BN265" s="0" t="n">
        <v>2.001</v>
      </c>
      <c r="BO265" s="0" t="n">
        <v>1.59450499999999</v>
      </c>
      <c r="BP265" s="0" t="n">
        <v>1.59450499999999</v>
      </c>
      <c r="BQ265" s="0" t="n">
        <v>1.31020499999999</v>
      </c>
      <c r="BR265" s="0" t="n">
        <v>1.11908000000001</v>
      </c>
      <c r="BS265" s="0" t="n">
        <v>1.48980499999999</v>
      </c>
      <c r="BT265" s="309"/>
      <c r="BU265" s="0" t="n">
        <v>1.108025</v>
      </c>
      <c r="BV265" s="309"/>
      <c r="BW265" s="309"/>
      <c r="BX265" s="309"/>
      <c r="BY265" s="309"/>
      <c r="BZ265" s="309"/>
      <c r="CA265" s="309"/>
      <c r="CB265" s="309"/>
      <c r="CC265" s="0" t="n">
        <v>0.975</v>
      </c>
      <c r="CI265" s="0" t="n">
        <v>0.55</v>
      </c>
      <c r="CJ265" s="0" t="n">
        <v>0.925</v>
      </c>
      <c r="CK265" s="0" t="n">
        <v>0.745</v>
      </c>
      <c r="CM265" s="0" t="n">
        <v>0.945</v>
      </c>
      <c r="CN265" s="0" t="n">
        <v>0.9775</v>
      </c>
      <c r="CO265" s="0" t="n">
        <v>0.945</v>
      </c>
      <c r="CP265" s="0" t="n">
        <v>0.92</v>
      </c>
      <c r="CQ265" s="0" t="n">
        <v>0.915</v>
      </c>
      <c r="CR265" s="0" t="n">
        <v>0.89</v>
      </c>
      <c r="DA265" s="309" t="n">
        <v>0.000285</v>
      </c>
      <c r="DB265" s="309" t="n">
        <v>0.0002</v>
      </c>
      <c r="DC265" s="309" t="n">
        <v>0</v>
      </c>
      <c r="DD265" s="309" t="n">
        <v>0.0001</v>
      </c>
      <c r="DE265" s="309" t="n">
        <v>0</v>
      </c>
      <c r="DF265" s="309" t="n">
        <v>0.0036</v>
      </c>
      <c r="DG265" s="309" t="n">
        <v>0.00047</v>
      </c>
      <c r="DH265" s="309" t="n">
        <v>0.0007</v>
      </c>
      <c r="DI265" s="309" t="n">
        <v>0</v>
      </c>
      <c r="DJ265" s="309" t="n">
        <v>0</v>
      </c>
      <c r="DK265" s="309" t="n">
        <v>0.0005</v>
      </c>
      <c r="DL265" s="309" t="n">
        <v>0.0005</v>
      </c>
      <c r="DM265" s="309" t="n">
        <v>0.0003</v>
      </c>
      <c r="DN265" s="309" t="n">
        <v>0.000275</v>
      </c>
      <c r="DO265" s="309" t="n">
        <v>0.000400000000000006</v>
      </c>
      <c r="DQ265" s="309" t="n">
        <v>6.5E-005</v>
      </c>
    </row>
    <row r="266" customFormat="false" ht="12.75" hidden="false" customHeight="false" outlineLevel="0" collapsed="false">
      <c r="A266" s="306" t="n">
        <v>44470</v>
      </c>
      <c r="B266" s="0" t="n">
        <v>0.988</v>
      </c>
      <c r="C266" s="0" t="n">
        <v>0</v>
      </c>
      <c r="D266" s="0" t="n">
        <v>0</v>
      </c>
      <c r="E266" s="0" t="n">
        <v>0</v>
      </c>
      <c r="F266" s="0" t="n">
        <v>0</v>
      </c>
      <c r="G266" s="0" t="n">
        <v>0</v>
      </c>
      <c r="H266" s="0" t="n">
        <v>0.9875</v>
      </c>
      <c r="I266" s="0" t="n">
        <v>0.9875</v>
      </c>
      <c r="J266" s="0" t="n">
        <v>0.9470475</v>
      </c>
      <c r="K266" s="0" t="n">
        <v>0</v>
      </c>
      <c r="L266" s="0" t="n">
        <v>0.9875</v>
      </c>
      <c r="M266" s="0" t="n">
        <v>0.9875</v>
      </c>
      <c r="N266" s="0" t="n">
        <v>0.98</v>
      </c>
      <c r="O266" s="0" t="n">
        <v>0.9875</v>
      </c>
      <c r="P266" s="0" t="n">
        <v>0.98</v>
      </c>
      <c r="Q266" s="0" t="n">
        <v>0.9875</v>
      </c>
      <c r="R266" s="0" t="n">
        <v>0.9875</v>
      </c>
      <c r="S266" s="0" t="n">
        <v>0.9875</v>
      </c>
      <c r="T266" s="0" t="n">
        <v>0.98</v>
      </c>
      <c r="U266" s="0" t="n">
        <v>0.98</v>
      </c>
      <c r="V266" s="0" t="n">
        <v>0.98</v>
      </c>
      <c r="W266" s="0" t="n">
        <v>0.98</v>
      </c>
      <c r="X266" s="0" t="n">
        <v>0.9875</v>
      </c>
      <c r="Y266" s="0" t="n">
        <v>0.9875</v>
      </c>
      <c r="Z266" s="0" t="n">
        <v>0.9875</v>
      </c>
      <c r="AA266" s="0" t="n">
        <v>0.9875</v>
      </c>
      <c r="AB266" s="0" t="n">
        <v>0.98</v>
      </c>
      <c r="AC266" s="0" t="n">
        <v>0.98</v>
      </c>
      <c r="AD266" s="0" t="n">
        <v>0.9875</v>
      </c>
      <c r="AE266" s="0" t="n">
        <v>0.9875</v>
      </c>
      <c r="AF266" s="0" t="n">
        <v>0.98</v>
      </c>
      <c r="AG266" s="0" t="n">
        <v>0.99</v>
      </c>
      <c r="AH266" s="0" t="n">
        <v>0.985</v>
      </c>
      <c r="AI266" s="0" t="n">
        <v>0.985</v>
      </c>
      <c r="AJ266" s="0" t="n">
        <v>0.98</v>
      </c>
      <c r="AK266" s="0" t="n">
        <v>1</v>
      </c>
      <c r="AL266" s="0" t="n">
        <v>0</v>
      </c>
      <c r="AM266" s="0" t="n">
        <v>0</v>
      </c>
      <c r="BB266" s="0" t="n">
        <v>0.64</v>
      </c>
      <c r="BC266" s="0" t="n">
        <f aca="false">BC265</f>
        <v>1</v>
      </c>
      <c r="BE266" s="0" t="n">
        <v>1.13824760000002</v>
      </c>
      <c r="BF266" s="0" t="n">
        <v>1.14119999999999</v>
      </c>
      <c r="BG266" s="0" t="n">
        <v>1.0827</v>
      </c>
      <c r="BH266" s="0" t="n">
        <v>1.0309</v>
      </c>
      <c r="BI266" s="0" t="n">
        <v>1</v>
      </c>
      <c r="BJ266" s="0" t="n">
        <v>2.78340000000001</v>
      </c>
      <c r="BK266" s="0" t="n">
        <v>2.35429633333333</v>
      </c>
      <c r="BL266" s="0" t="n">
        <v>1.20124999999998</v>
      </c>
      <c r="BM266" s="0" t="n">
        <v>1.2885</v>
      </c>
      <c r="BN266" s="0" t="n">
        <v>2.001</v>
      </c>
      <c r="BO266" s="0" t="n">
        <v>1.59500499999999</v>
      </c>
      <c r="BP266" s="0" t="n">
        <v>1.59500499999999</v>
      </c>
      <c r="BQ266" s="0" t="n">
        <v>1.31050499999999</v>
      </c>
      <c r="BR266" s="0" t="n">
        <v>1.11935500000001</v>
      </c>
      <c r="BS266" s="0" t="n">
        <v>1.49020499999999</v>
      </c>
      <c r="BT266" s="309"/>
      <c r="BU266" s="0" t="n">
        <v>1.10809</v>
      </c>
      <c r="BV266" s="309"/>
      <c r="BW266" s="309"/>
      <c r="BX266" s="309"/>
      <c r="BY266" s="309"/>
      <c r="BZ266" s="309"/>
      <c r="CA266" s="309"/>
      <c r="CB266" s="309"/>
      <c r="CC266" s="0" t="n">
        <v>0.955</v>
      </c>
      <c r="CI266" s="0" t="n">
        <v>0.45</v>
      </c>
      <c r="CJ266" s="0" t="n">
        <v>0.925</v>
      </c>
      <c r="CK266" s="0" t="n">
        <v>0.735</v>
      </c>
      <c r="CM266" s="0" t="n">
        <v>0.805</v>
      </c>
      <c r="CN266" s="0" t="n">
        <v>0.8375</v>
      </c>
      <c r="CO266" s="0" t="n">
        <v>0.875</v>
      </c>
      <c r="CP266" s="0" t="n">
        <v>0.9025</v>
      </c>
      <c r="CQ266" s="0" t="n">
        <v>0.82</v>
      </c>
      <c r="CR266" s="0" t="n">
        <v>0.89</v>
      </c>
      <c r="DA266" s="309" t="n">
        <v>0.000285</v>
      </c>
      <c r="DB266" s="309" t="n">
        <v>0.0002</v>
      </c>
      <c r="DC266" s="309" t="n">
        <v>0</v>
      </c>
      <c r="DD266" s="309" t="n">
        <v>0.0001</v>
      </c>
      <c r="DE266" s="309" t="n">
        <v>0</v>
      </c>
      <c r="DF266" s="309" t="n">
        <v>0.0036</v>
      </c>
      <c r="DG266" s="309" t="n">
        <v>0.00047</v>
      </c>
      <c r="DH266" s="309" t="n">
        <v>0.0007</v>
      </c>
      <c r="DI266" s="309" t="n">
        <v>0</v>
      </c>
      <c r="DJ266" s="309" t="n">
        <v>0</v>
      </c>
      <c r="DK266" s="309" t="n">
        <v>0.0005</v>
      </c>
      <c r="DL266" s="309" t="n">
        <v>0.0005</v>
      </c>
      <c r="DM266" s="309" t="n">
        <v>0.0003</v>
      </c>
      <c r="DN266" s="309" t="n">
        <v>0.000275</v>
      </c>
      <c r="DO266" s="309" t="n">
        <v>0.000400000000000006</v>
      </c>
      <c r="DQ266" s="309" t="n">
        <v>6.5E-005</v>
      </c>
    </row>
    <row r="267" customFormat="false" ht="12.75" hidden="false" customHeight="false" outlineLevel="0" collapsed="false">
      <c r="A267" s="306" t="n">
        <v>44501</v>
      </c>
      <c r="B267" s="0" t="n">
        <v>0.988</v>
      </c>
      <c r="C267" s="0" t="n">
        <v>0</v>
      </c>
      <c r="D267" s="0" t="n">
        <v>0</v>
      </c>
      <c r="E267" s="0" t="n">
        <v>0</v>
      </c>
      <c r="F267" s="0" t="n">
        <v>0</v>
      </c>
      <c r="G267" s="0" t="n">
        <v>0</v>
      </c>
      <c r="H267" s="0" t="n">
        <v>0.9875</v>
      </c>
      <c r="I267" s="0" t="n">
        <v>0.9875</v>
      </c>
      <c r="J267" s="0" t="n">
        <v>0.8955075</v>
      </c>
      <c r="K267" s="0" t="n">
        <v>0</v>
      </c>
      <c r="L267" s="0" t="n">
        <v>0.9875</v>
      </c>
      <c r="M267" s="0" t="n">
        <v>0.9875</v>
      </c>
      <c r="N267" s="0" t="n">
        <v>0.98</v>
      </c>
      <c r="O267" s="0" t="n">
        <v>0.9875</v>
      </c>
      <c r="P267" s="0" t="n">
        <v>0.98</v>
      </c>
      <c r="Q267" s="0" t="n">
        <v>0.9875</v>
      </c>
      <c r="R267" s="0" t="n">
        <v>0.9875</v>
      </c>
      <c r="S267" s="0" t="n">
        <v>0.9875</v>
      </c>
      <c r="T267" s="0" t="n">
        <v>0.98</v>
      </c>
      <c r="U267" s="0" t="n">
        <v>0.98</v>
      </c>
      <c r="V267" s="0" t="n">
        <v>0.98</v>
      </c>
      <c r="W267" s="0" t="n">
        <v>0.98</v>
      </c>
      <c r="X267" s="0" t="n">
        <v>0.9875</v>
      </c>
      <c r="Y267" s="0" t="n">
        <v>0.9875</v>
      </c>
      <c r="Z267" s="0" t="n">
        <v>0.9875</v>
      </c>
      <c r="AA267" s="0" t="n">
        <v>0.9875</v>
      </c>
      <c r="AB267" s="0" t="n">
        <v>0.98</v>
      </c>
      <c r="AC267" s="0" t="n">
        <v>0.98</v>
      </c>
      <c r="AD267" s="0" t="n">
        <v>0.9875</v>
      </c>
      <c r="AE267" s="0" t="n">
        <v>0.9875</v>
      </c>
      <c r="AF267" s="0" t="n">
        <v>0.98</v>
      </c>
      <c r="AG267" s="0" t="n">
        <v>0.99</v>
      </c>
      <c r="AH267" s="0" t="n">
        <v>0.985</v>
      </c>
      <c r="AI267" s="0" t="n">
        <v>0.985</v>
      </c>
      <c r="AJ267" s="0" t="n">
        <v>0.98</v>
      </c>
      <c r="AK267" s="0" t="n">
        <v>1</v>
      </c>
      <c r="AL267" s="0" t="n">
        <v>0</v>
      </c>
      <c r="AM267" s="0" t="n">
        <v>0</v>
      </c>
      <c r="BB267" s="0" t="n">
        <v>0.64</v>
      </c>
      <c r="BC267" s="0" t="n">
        <f aca="false">BC266</f>
        <v>1</v>
      </c>
      <c r="BE267" s="0" t="n">
        <v>1.13853260000002</v>
      </c>
      <c r="BF267" s="0" t="n">
        <v>1.14139999999999</v>
      </c>
      <c r="BG267" s="0" t="n">
        <v>1.0827</v>
      </c>
      <c r="BH267" s="0" t="n">
        <v>1.031</v>
      </c>
      <c r="BI267" s="0" t="n">
        <v>1</v>
      </c>
      <c r="BJ267" s="0" t="n">
        <v>2.78700000000001</v>
      </c>
      <c r="BK267" s="0" t="n">
        <v>2.35476633333333</v>
      </c>
      <c r="BL267" s="0" t="n">
        <v>1.20194999999998</v>
      </c>
      <c r="BM267" s="0" t="n">
        <v>1.2885</v>
      </c>
      <c r="BN267" s="0" t="n">
        <v>2.001</v>
      </c>
      <c r="BO267" s="0" t="n">
        <v>1.59550499999999</v>
      </c>
      <c r="BP267" s="0" t="n">
        <v>1.59550499999999</v>
      </c>
      <c r="BQ267" s="0" t="n">
        <v>1.31080499999999</v>
      </c>
      <c r="BR267" s="0" t="n">
        <v>1.11963000000001</v>
      </c>
      <c r="BS267" s="0" t="n">
        <v>1.49060499999999</v>
      </c>
      <c r="BT267" s="309"/>
      <c r="BU267" s="0" t="n">
        <v>1.108155</v>
      </c>
      <c r="BV267" s="309"/>
      <c r="BW267" s="309"/>
      <c r="BX267" s="309"/>
      <c r="BY267" s="309"/>
      <c r="BZ267" s="309"/>
      <c r="CA267" s="309"/>
      <c r="CB267" s="309"/>
      <c r="CC267" s="0" t="n">
        <v>0.955</v>
      </c>
      <c r="CI267" s="0" t="n">
        <v>0.46</v>
      </c>
      <c r="CJ267" s="0" t="n">
        <v>0.905</v>
      </c>
      <c r="CK267" s="0" t="n">
        <v>0.695</v>
      </c>
      <c r="CM267" s="0" t="n">
        <v>0.795</v>
      </c>
      <c r="CN267" s="0" t="n">
        <v>0.8275</v>
      </c>
      <c r="CO267" s="0" t="n">
        <v>0.85</v>
      </c>
      <c r="CP267" s="0" t="n">
        <v>0.9025</v>
      </c>
      <c r="CQ267" s="0" t="n">
        <v>0.82</v>
      </c>
      <c r="CR267" s="0" t="n">
        <v>0.89</v>
      </c>
      <c r="DA267" s="309" t="n">
        <v>0.000285</v>
      </c>
      <c r="DB267" s="309" t="n">
        <v>0.0002</v>
      </c>
      <c r="DC267" s="309" t="n">
        <v>0</v>
      </c>
      <c r="DD267" s="309" t="n">
        <v>0.0001</v>
      </c>
      <c r="DE267" s="309" t="n">
        <v>0</v>
      </c>
      <c r="DF267" s="309" t="n">
        <v>0.0036</v>
      </c>
      <c r="DG267" s="309" t="n">
        <v>0.00047</v>
      </c>
      <c r="DH267" s="309" t="n">
        <v>0.0007</v>
      </c>
      <c r="DI267" s="309" t="n">
        <v>0</v>
      </c>
      <c r="DJ267" s="309" t="n">
        <v>0</v>
      </c>
      <c r="DK267" s="309" t="n">
        <v>0.0005</v>
      </c>
      <c r="DL267" s="309" t="n">
        <v>0.0005</v>
      </c>
      <c r="DM267" s="309" t="n">
        <v>0.0003</v>
      </c>
      <c r="DN267" s="309" t="n">
        <v>0.000275</v>
      </c>
      <c r="DO267" s="309" t="n">
        <v>0.000400000000000006</v>
      </c>
      <c r="DQ267" s="309" t="n">
        <v>6.5E-005</v>
      </c>
    </row>
    <row r="268" customFormat="false" ht="12.75" hidden="false" customHeight="false" outlineLevel="0" collapsed="false">
      <c r="A268" s="306" t="n">
        <v>44531</v>
      </c>
      <c r="B268" s="0" t="n">
        <v>0.988</v>
      </c>
      <c r="C268" s="0" t="n">
        <v>0</v>
      </c>
      <c r="D268" s="0" t="n">
        <v>0</v>
      </c>
      <c r="E268" s="0" t="n">
        <v>0</v>
      </c>
      <c r="F268" s="0" t="n">
        <v>0</v>
      </c>
      <c r="G268" s="0" t="n">
        <v>0</v>
      </c>
      <c r="H268" s="0" t="n">
        <v>0.9875</v>
      </c>
      <c r="I268" s="0" t="n">
        <v>0.9875</v>
      </c>
      <c r="J268" s="0" t="n">
        <v>0.90195</v>
      </c>
      <c r="K268" s="0" t="n">
        <v>0</v>
      </c>
      <c r="L268" s="0" t="n">
        <v>0.941642949999992</v>
      </c>
      <c r="M268" s="0" t="n">
        <v>0.9875</v>
      </c>
      <c r="N268" s="0" t="n">
        <v>0.904662449999994</v>
      </c>
      <c r="O268" s="0" t="n">
        <v>0.9875</v>
      </c>
      <c r="P268" s="0" t="n">
        <v>0.904662449999994</v>
      </c>
      <c r="Q268" s="0" t="n">
        <v>0.941642949999992</v>
      </c>
      <c r="R268" s="0" t="n">
        <v>0.941642949999992</v>
      </c>
      <c r="S268" s="0" t="n">
        <v>0.941642949999992</v>
      </c>
      <c r="T268" s="0" t="n">
        <v>0.904662449999994</v>
      </c>
      <c r="U268" s="0" t="n">
        <v>0.904662449999994</v>
      </c>
      <c r="V268" s="0" t="n">
        <v>0.904662449999994</v>
      </c>
      <c r="W268" s="0" t="n">
        <v>0.904662449999994</v>
      </c>
      <c r="X268" s="0" t="n">
        <v>0.9875</v>
      </c>
      <c r="Y268" s="0" t="n">
        <v>0.9875</v>
      </c>
      <c r="Z268" s="0" t="n">
        <v>0.9875</v>
      </c>
      <c r="AA268" s="0" t="n">
        <v>0.9875</v>
      </c>
      <c r="AB268" s="0" t="n">
        <v>0.904662449999994</v>
      </c>
      <c r="AC268" s="0" t="n">
        <v>0.904662449999994</v>
      </c>
      <c r="AD268" s="0" t="n">
        <v>0.9875</v>
      </c>
      <c r="AE268" s="0" t="n">
        <v>0.9875</v>
      </c>
      <c r="AF268" s="0" t="n">
        <v>0.904662449999994</v>
      </c>
      <c r="AG268" s="0" t="n">
        <v>0.98</v>
      </c>
      <c r="AH268" s="0" t="n">
        <v>0.985</v>
      </c>
      <c r="AI268" s="0" t="n">
        <v>0.985</v>
      </c>
      <c r="AJ268" s="0" t="n">
        <v>0.904662449999994</v>
      </c>
      <c r="AK268" s="0" t="n">
        <v>1</v>
      </c>
      <c r="AL268" s="0" t="n">
        <v>0</v>
      </c>
      <c r="AM268" s="0" t="n">
        <v>0</v>
      </c>
      <c r="BB268" s="0" t="n">
        <v>0.64</v>
      </c>
      <c r="BC268" s="0" t="n">
        <f aca="false">BC267</f>
        <v>1</v>
      </c>
      <c r="BE268" s="0" t="n">
        <v>1.13881760000002</v>
      </c>
      <c r="BF268" s="0" t="n">
        <v>1.14159999999999</v>
      </c>
      <c r="BG268" s="0" t="n">
        <v>1.0827</v>
      </c>
      <c r="BH268" s="0" t="n">
        <v>1.0311</v>
      </c>
      <c r="BI268" s="0" t="n">
        <v>1</v>
      </c>
      <c r="BJ268" s="0" t="n">
        <v>2.79060000000001</v>
      </c>
      <c r="BK268" s="0" t="n">
        <v>2.35523633333333</v>
      </c>
      <c r="BL268" s="0" t="n">
        <v>1.20264999999998</v>
      </c>
      <c r="BM268" s="0" t="n">
        <v>1.2885</v>
      </c>
      <c r="BN268" s="0" t="n">
        <v>2.001</v>
      </c>
      <c r="BO268" s="0" t="n">
        <v>1.59600499999999</v>
      </c>
      <c r="BP268" s="0" t="n">
        <v>1.59600499999999</v>
      </c>
      <c r="BQ268" s="0" t="n">
        <v>1.31110499999999</v>
      </c>
      <c r="BR268" s="0" t="n">
        <v>1.11990500000001</v>
      </c>
      <c r="BS268" s="0" t="n">
        <v>1.49100499999999</v>
      </c>
      <c r="BT268" s="309"/>
      <c r="BU268" s="0" t="n">
        <v>1.10822</v>
      </c>
      <c r="BV268" s="309"/>
      <c r="BW268" s="309"/>
      <c r="BX268" s="309"/>
      <c r="BY268" s="309"/>
      <c r="BZ268" s="309"/>
      <c r="CA268" s="309"/>
      <c r="CB268" s="309"/>
      <c r="CC268" s="0" t="n">
        <v>0.935</v>
      </c>
      <c r="CI268" s="0" t="n">
        <v>0.48</v>
      </c>
      <c r="CJ268" s="0" t="n">
        <v>0.875</v>
      </c>
      <c r="CK268" s="0" t="n">
        <v>0.7</v>
      </c>
      <c r="CM268" s="0" t="n">
        <v>0.59</v>
      </c>
      <c r="CN268" s="0" t="n">
        <v>0.6225</v>
      </c>
      <c r="CO268" s="0" t="n">
        <v>0.69</v>
      </c>
      <c r="CP268" s="0" t="n">
        <v>0.8925</v>
      </c>
      <c r="CQ268" s="0" t="n">
        <v>0.715</v>
      </c>
      <c r="CR268" s="0" t="n">
        <v>0.89</v>
      </c>
      <c r="DA268" s="309" t="n">
        <v>0.000285</v>
      </c>
      <c r="DB268" s="309" t="n">
        <v>0.0002</v>
      </c>
      <c r="DC268" s="309" t="n">
        <v>0</v>
      </c>
      <c r="DD268" s="309" t="n">
        <v>0.0001</v>
      </c>
      <c r="DE268" s="309" t="n">
        <v>0</v>
      </c>
      <c r="DF268" s="309" t="n">
        <v>0.0036</v>
      </c>
      <c r="DG268" s="309" t="n">
        <v>0.00047</v>
      </c>
      <c r="DH268" s="309" t="n">
        <v>0.0007</v>
      </c>
      <c r="DI268" s="309" t="n">
        <v>0</v>
      </c>
      <c r="DJ268" s="309" t="n">
        <v>0</v>
      </c>
      <c r="DK268" s="309" t="n">
        <v>0.0005</v>
      </c>
      <c r="DL268" s="309" t="n">
        <v>0.0005</v>
      </c>
      <c r="DM268" s="309" t="n">
        <v>0.0003</v>
      </c>
      <c r="DN268" s="309" t="n">
        <v>0.000275</v>
      </c>
      <c r="DO268" s="309" t="n">
        <v>0.000400000000000006</v>
      </c>
      <c r="DQ268" s="309" t="n">
        <v>6.5E-005</v>
      </c>
    </row>
    <row r="269" customFormat="false" ht="12.75" hidden="false" customHeight="false" outlineLevel="0" collapsed="false">
      <c r="A269" s="306" t="n">
        <v>44562</v>
      </c>
      <c r="B269" s="0" t="n">
        <v>0.988</v>
      </c>
      <c r="C269" s="0" t="n">
        <v>0</v>
      </c>
      <c r="D269" s="0" t="n">
        <v>0</v>
      </c>
      <c r="E269" s="0" t="n">
        <v>0</v>
      </c>
      <c r="F269" s="0" t="n">
        <v>0</v>
      </c>
      <c r="G269" s="0" t="n">
        <v>0</v>
      </c>
      <c r="H269" s="0" t="n">
        <v>0.9875</v>
      </c>
      <c r="I269" s="0" t="n">
        <v>0.968696749999985</v>
      </c>
      <c r="J269" s="0" t="n">
        <v>0.914835</v>
      </c>
      <c r="K269" s="0" t="n">
        <v>0</v>
      </c>
      <c r="L269" s="0" t="n">
        <v>0.965885524999991</v>
      </c>
      <c r="M269" s="0" t="n">
        <v>0.9875</v>
      </c>
      <c r="N269" s="0" t="n">
        <v>0.904869449999994</v>
      </c>
      <c r="O269" s="0" t="n">
        <v>0.985758400000005</v>
      </c>
      <c r="P269" s="0" t="n">
        <v>0.904869449999994</v>
      </c>
      <c r="Q269" s="0" t="n">
        <v>0.965885524999991</v>
      </c>
      <c r="R269" s="0" t="n">
        <v>0.965885524999991</v>
      </c>
      <c r="S269" s="0" t="n">
        <v>0.965885524999991</v>
      </c>
      <c r="T269" s="0" t="n">
        <v>0.904869449999994</v>
      </c>
      <c r="U269" s="0" t="n">
        <v>0.904869449999994</v>
      </c>
      <c r="V269" s="0" t="n">
        <v>0.904869449999994</v>
      </c>
      <c r="W269" s="0" t="n">
        <v>0.904869449999994</v>
      </c>
      <c r="X269" s="0" t="n">
        <v>0.985758400000005</v>
      </c>
      <c r="Y269" s="0" t="n">
        <v>0.985758400000005</v>
      </c>
      <c r="Z269" s="0" t="n">
        <v>0.985758400000005</v>
      </c>
      <c r="AA269" s="0" t="n">
        <v>0.985758400000005</v>
      </c>
      <c r="AB269" s="0" t="n">
        <v>0.904869449999994</v>
      </c>
      <c r="AC269" s="0" t="n">
        <v>0.904869449999994</v>
      </c>
      <c r="AD269" s="0" t="n">
        <v>0.985758400000005</v>
      </c>
      <c r="AE269" s="0" t="n">
        <v>0.985758400000005</v>
      </c>
      <c r="AF269" s="0" t="n">
        <v>0.904869449999994</v>
      </c>
      <c r="AG269" s="0" t="n">
        <v>0.98</v>
      </c>
      <c r="AH269" s="0" t="n">
        <v>0.985</v>
      </c>
      <c r="AI269" s="0" t="n">
        <v>0.985</v>
      </c>
      <c r="AJ269" s="0" t="n">
        <v>0.904869449999994</v>
      </c>
      <c r="AK269" s="0" t="n">
        <v>1</v>
      </c>
      <c r="AL269" s="0" t="n">
        <v>0</v>
      </c>
      <c r="AM269" s="0" t="n">
        <v>0</v>
      </c>
      <c r="BB269" s="0" t="n">
        <v>0.64</v>
      </c>
      <c r="BC269" s="0" t="n">
        <f aca="false">BC268</f>
        <v>1</v>
      </c>
      <c r="BE269" s="0" t="n">
        <v>1.13910260000002</v>
      </c>
      <c r="BF269" s="0" t="n">
        <v>1.14179999999999</v>
      </c>
      <c r="BG269" s="0" t="n">
        <v>1.0827</v>
      </c>
      <c r="BH269" s="0" t="n">
        <v>1.0312</v>
      </c>
      <c r="BI269" s="0" t="n">
        <v>1</v>
      </c>
      <c r="BJ269" s="0" t="n">
        <v>2.79420000000001</v>
      </c>
      <c r="BK269" s="0" t="n">
        <v>2.35570633333333</v>
      </c>
      <c r="BL269" s="0" t="n">
        <v>1.20334999999998</v>
      </c>
      <c r="BM269" s="0" t="n">
        <v>1.2885</v>
      </c>
      <c r="BN269" s="0" t="n">
        <v>2.001</v>
      </c>
      <c r="BO269" s="0" t="n">
        <v>1.59650499999999</v>
      </c>
      <c r="BP269" s="0" t="n">
        <v>1.59650499999999</v>
      </c>
      <c r="BQ269" s="0" t="n">
        <v>1.31140499999999</v>
      </c>
      <c r="BR269" s="0" t="n">
        <v>1.12018000000001</v>
      </c>
      <c r="BS269" s="0" t="n">
        <v>1.49140499999999</v>
      </c>
      <c r="BT269" s="309"/>
      <c r="BU269" s="0" t="n">
        <v>1.108285</v>
      </c>
      <c r="BV269" s="309"/>
      <c r="BW269" s="309"/>
      <c r="BX269" s="309"/>
      <c r="BY269" s="309"/>
      <c r="BZ269" s="309"/>
      <c r="CA269" s="309"/>
      <c r="CB269" s="309"/>
      <c r="CC269" s="0" t="n">
        <v>0.895</v>
      </c>
      <c r="CI269" s="0" t="n">
        <v>0.45</v>
      </c>
      <c r="CJ269" s="0" t="n">
        <v>0.805</v>
      </c>
      <c r="CK269" s="0" t="n">
        <v>0.71</v>
      </c>
      <c r="CM269" s="0" t="n">
        <v>0.605</v>
      </c>
      <c r="CN269" s="0" t="n">
        <v>0.6375</v>
      </c>
      <c r="CO269" s="0" t="n">
        <v>0.69</v>
      </c>
      <c r="CP269" s="0" t="n">
        <v>0.88</v>
      </c>
      <c r="CQ269" s="0" t="n">
        <v>0.64</v>
      </c>
      <c r="CR269" s="0" t="n">
        <v>0.89</v>
      </c>
      <c r="DA269" s="309" t="n">
        <v>0.000285</v>
      </c>
      <c r="DB269" s="309" t="n">
        <v>0.0002</v>
      </c>
      <c r="DC269" s="309" t="n">
        <v>0</v>
      </c>
      <c r="DD269" s="309" t="n">
        <v>0.0001</v>
      </c>
      <c r="DE269" s="309" t="n">
        <v>0</v>
      </c>
      <c r="DF269" s="309" t="n">
        <v>0.0036</v>
      </c>
      <c r="DG269" s="309" t="n">
        <v>0.00047</v>
      </c>
      <c r="DH269" s="309" t="n">
        <v>0.0007</v>
      </c>
      <c r="DI269" s="309" t="n">
        <v>0</v>
      </c>
      <c r="DJ269" s="309" t="n">
        <v>0</v>
      </c>
      <c r="DK269" s="309" t="n">
        <v>0.0005</v>
      </c>
      <c r="DL269" s="309" t="n">
        <v>0.0005</v>
      </c>
      <c r="DM269" s="309" t="n">
        <v>0.0003</v>
      </c>
      <c r="DN269" s="309" t="n">
        <v>0.000275</v>
      </c>
      <c r="DO269" s="309" t="n">
        <v>0.000400000000000006</v>
      </c>
      <c r="DQ269" s="309" t="n">
        <v>6.5E-005</v>
      </c>
    </row>
    <row r="270" customFormat="false" ht="12.75" hidden="false" customHeight="false" outlineLevel="0" collapsed="false">
      <c r="A270" s="306" t="n">
        <v>44593</v>
      </c>
      <c r="B270" s="0" t="n">
        <v>0.985570274000019</v>
      </c>
      <c r="C270" s="0" t="n">
        <v>0</v>
      </c>
      <c r="D270" s="0" t="n">
        <v>0</v>
      </c>
      <c r="E270" s="0" t="n">
        <v>0</v>
      </c>
      <c r="F270" s="0" t="n">
        <v>0</v>
      </c>
      <c r="G270" s="0" t="n">
        <v>0</v>
      </c>
      <c r="H270" s="0" t="n">
        <v>0.9875</v>
      </c>
      <c r="I270" s="0" t="n">
        <v>0.9875</v>
      </c>
      <c r="J270" s="0" t="n">
        <v>0.985</v>
      </c>
      <c r="K270" s="0" t="n">
        <v>0</v>
      </c>
      <c r="L270" s="0" t="n">
        <v>0.9875</v>
      </c>
      <c r="M270" s="0" t="n">
        <v>0.9875</v>
      </c>
      <c r="N270" s="0" t="n">
        <v>0.931310549999994</v>
      </c>
      <c r="O270" s="0" t="n">
        <v>0.983199262500005</v>
      </c>
      <c r="P270" s="0" t="n">
        <v>0.931310549999994</v>
      </c>
      <c r="Q270" s="0" t="n">
        <v>0.9875</v>
      </c>
      <c r="R270" s="0" t="n">
        <v>0.9875</v>
      </c>
      <c r="S270" s="0" t="n">
        <v>0.9875</v>
      </c>
      <c r="T270" s="0" t="n">
        <v>0.931310549999994</v>
      </c>
      <c r="U270" s="0" t="n">
        <v>0.931310549999994</v>
      </c>
      <c r="V270" s="0" t="n">
        <v>0.931310549999994</v>
      </c>
      <c r="W270" s="0" t="n">
        <v>0.931310549999994</v>
      </c>
      <c r="X270" s="0" t="n">
        <v>0.983199262500005</v>
      </c>
      <c r="Y270" s="0" t="n">
        <v>0.983199262500005</v>
      </c>
      <c r="Z270" s="0" t="n">
        <v>0.983199262500005</v>
      </c>
      <c r="AA270" s="0" t="n">
        <v>0.983199262500005</v>
      </c>
      <c r="AB270" s="0" t="n">
        <v>0.931310549999994</v>
      </c>
      <c r="AC270" s="0" t="n">
        <v>0.931310549999994</v>
      </c>
      <c r="AD270" s="0" t="n">
        <v>0.983199262500005</v>
      </c>
      <c r="AE270" s="0" t="n">
        <v>0.983199262500005</v>
      </c>
      <c r="AF270" s="0" t="n">
        <v>0.931310549999994</v>
      </c>
      <c r="AG270" s="0" t="n">
        <v>0.98</v>
      </c>
      <c r="AH270" s="0" t="n">
        <v>0.985</v>
      </c>
      <c r="AI270" s="0" t="n">
        <v>0.985</v>
      </c>
      <c r="AJ270" s="0" t="n">
        <v>0.931310549999994</v>
      </c>
      <c r="AK270" s="0" t="n">
        <v>1</v>
      </c>
      <c r="AL270" s="0" t="n">
        <v>0</v>
      </c>
      <c r="AM270" s="0" t="n">
        <v>0</v>
      </c>
      <c r="BB270" s="0" t="n">
        <v>0.64</v>
      </c>
      <c r="BC270" s="0" t="n">
        <f aca="false">BC269</f>
        <v>1</v>
      </c>
      <c r="BE270" s="0" t="n">
        <v>1.13938760000002</v>
      </c>
      <c r="BF270" s="0" t="n">
        <v>1.14199999999999</v>
      </c>
      <c r="BG270" s="0" t="n">
        <v>1.0827</v>
      </c>
      <c r="BH270" s="0" t="n">
        <v>1.0313</v>
      </c>
      <c r="BI270" s="0" t="n">
        <v>1</v>
      </c>
      <c r="BJ270" s="0" t="n">
        <v>2.79780000000001</v>
      </c>
      <c r="BK270" s="0" t="n">
        <v>2.35617633333333</v>
      </c>
      <c r="BL270" s="0" t="n">
        <v>1.20404999999998</v>
      </c>
      <c r="BM270" s="0" t="n">
        <v>1.2885</v>
      </c>
      <c r="BN270" s="0" t="n">
        <v>2.001</v>
      </c>
      <c r="BO270" s="0" t="n">
        <v>1.59700499999999</v>
      </c>
      <c r="BP270" s="0" t="n">
        <v>1.59700499999999</v>
      </c>
      <c r="BQ270" s="0" t="n">
        <v>1.31170499999999</v>
      </c>
      <c r="BR270" s="0" t="n">
        <v>1.12045500000001</v>
      </c>
      <c r="BS270" s="0" t="n">
        <v>1.49180499999999</v>
      </c>
      <c r="BT270" s="309"/>
      <c r="BU270" s="0" t="n">
        <v>1.10835</v>
      </c>
      <c r="BV270" s="309"/>
      <c r="BW270" s="309"/>
      <c r="BX270" s="309"/>
      <c r="BY270" s="309"/>
      <c r="BZ270" s="309"/>
      <c r="CA270" s="309"/>
      <c r="CB270" s="309"/>
      <c r="CC270" s="0" t="n">
        <v>0.865</v>
      </c>
      <c r="CI270" s="0" t="n">
        <v>0.45</v>
      </c>
      <c r="CJ270" s="0" t="n">
        <v>0.845</v>
      </c>
      <c r="CK270" s="0" t="n">
        <v>0.815</v>
      </c>
      <c r="CM270" s="0" t="n">
        <v>0.635</v>
      </c>
      <c r="CN270" s="0" t="n">
        <v>0.6675</v>
      </c>
      <c r="CO270" s="0" t="n">
        <v>0.71</v>
      </c>
      <c r="CP270" s="0" t="n">
        <v>0.8775</v>
      </c>
      <c r="CQ270" s="0" t="n">
        <v>0.67</v>
      </c>
      <c r="CR270" s="0" t="n">
        <v>0.89</v>
      </c>
      <c r="DA270" s="309" t="n">
        <v>0.000285</v>
      </c>
      <c r="DB270" s="309" t="n">
        <v>0.0002</v>
      </c>
      <c r="DC270" s="309" t="n">
        <v>0</v>
      </c>
      <c r="DD270" s="309" t="n">
        <v>0.0001</v>
      </c>
      <c r="DE270" s="309" t="n">
        <v>0</v>
      </c>
      <c r="DF270" s="309" t="n">
        <v>0.0036</v>
      </c>
      <c r="DG270" s="309" t="n">
        <v>0.00047</v>
      </c>
      <c r="DH270" s="309" t="n">
        <v>0.0007</v>
      </c>
      <c r="DI270" s="309" t="n">
        <v>0</v>
      </c>
      <c r="DJ270" s="309" t="n">
        <v>0</v>
      </c>
      <c r="DK270" s="309" t="n">
        <v>0.0005</v>
      </c>
      <c r="DL270" s="309" t="n">
        <v>0.0005</v>
      </c>
      <c r="DM270" s="309" t="n">
        <v>0.0003</v>
      </c>
      <c r="DN270" s="309" t="n">
        <v>0.000275</v>
      </c>
      <c r="DO270" s="309" t="n">
        <v>0.000400000000000006</v>
      </c>
      <c r="DQ270" s="309" t="n">
        <v>6.5E-005</v>
      </c>
    </row>
    <row r="271" customFormat="false" ht="12.75" hidden="false" customHeight="false" outlineLevel="0" collapsed="false">
      <c r="A271" s="306" t="n">
        <v>44621</v>
      </c>
      <c r="B271" s="0" t="n">
        <v>0.985816799000019</v>
      </c>
      <c r="C271" s="0" t="n">
        <v>0</v>
      </c>
      <c r="D271" s="0" t="n">
        <v>0</v>
      </c>
      <c r="E271" s="0" t="n">
        <v>0</v>
      </c>
      <c r="F271" s="0" t="n">
        <v>0</v>
      </c>
      <c r="G271" s="0" t="n">
        <v>0</v>
      </c>
      <c r="H271" s="0" t="n">
        <v>0.9875</v>
      </c>
      <c r="I271" s="0" t="n">
        <v>0.9875</v>
      </c>
      <c r="J271" s="0" t="n">
        <v>0.985</v>
      </c>
      <c r="K271" s="0" t="n">
        <v>0</v>
      </c>
      <c r="L271" s="0" t="n">
        <v>0.9875</v>
      </c>
      <c r="M271" s="0" t="n">
        <v>0.9875</v>
      </c>
      <c r="N271" s="0" t="n">
        <v>0.98</v>
      </c>
      <c r="O271" s="0" t="n">
        <v>0.9875</v>
      </c>
      <c r="P271" s="0" t="n">
        <v>0.98</v>
      </c>
      <c r="Q271" s="0" t="n">
        <v>0.9875</v>
      </c>
      <c r="R271" s="0" t="n">
        <v>0.9875</v>
      </c>
      <c r="S271" s="0" t="n">
        <v>0.9875</v>
      </c>
      <c r="T271" s="0" t="n">
        <v>0.98</v>
      </c>
      <c r="U271" s="0" t="n">
        <v>0.98</v>
      </c>
      <c r="V271" s="0" t="n">
        <v>0.98</v>
      </c>
      <c r="W271" s="0" t="n">
        <v>0.98</v>
      </c>
      <c r="X271" s="0" t="n">
        <v>0.9875</v>
      </c>
      <c r="Y271" s="0" t="n">
        <v>0.9875</v>
      </c>
      <c r="Z271" s="0" t="n">
        <v>0.9875</v>
      </c>
      <c r="AA271" s="0" t="n">
        <v>0.9875</v>
      </c>
      <c r="AB271" s="0" t="n">
        <v>0.98</v>
      </c>
      <c r="AC271" s="0" t="n">
        <v>0.98</v>
      </c>
      <c r="AD271" s="0" t="n">
        <v>0.9875</v>
      </c>
      <c r="AE271" s="0" t="n">
        <v>0.9875</v>
      </c>
      <c r="AF271" s="0" t="n">
        <v>0.98</v>
      </c>
      <c r="AG271" s="0" t="n">
        <v>0.99</v>
      </c>
      <c r="AH271" s="0" t="n">
        <v>0.985</v>
      </c>
      <c r="AI271" s="0" t="n">
        <v>0.985</v>
      </c>
      <c r="AJ271" s="0" t="n">
        <v>0.98</v>
      </c>
      <c r="AK271" s="0" t="n">
        <v>1</v>
      </c>
      <c r="AL271" s="0" t="n">
        <v>0</v>
      </c>
      <c r="AM271" s="0" t="n">
        <v>0</v>
      </c>
      <c r="BB271" s="0" t="n">
        <v>0.64</v>
      </c>
      <c r="BC271" s="0" t="n">
        <f aca="false">BC270</f>
        <v>1</v>
      </c>
      <c r="BE271" s="0" t="n">
        <v>1.13967260000002</v>
      </c>
      <c r="BF271" s="0" t="n">
        <v>1.14219999999999</v>
      </c>
      <c r="BG271" s="0" t="n">
        <v>1.0827</v>
      </c>
      <c r="BH271" s="0" t="n">
        <v>1.0314</v>
      </c>
      <c r="BI271" s="0" t="n">
        <v>1</v>
      </c>
      <c r="BJ271" s="0" t="n">
        <v>2.80140000000001</v>
      </c>
      <c r="BK271" s="0" t="n">
        <v>2.35664633333333</v>
      </c>
      <c r="BL271" s="0" t="n">
        <v>1.20474999999998</v>
      </c>
      <c r="BM271" s="0" t="n">
        <v>1.2885</v>
      </c>
      <c r="BN271" s="0" t="n">
        <v>2.001</v>
      </c>
      <c r="BO271" s="0" t="n">
        <v>1.59750499999999</v>
      </c>
      <c r="BP271" s="0" t="n">
        <v>1.59750499999999</v>
      </c>
      <c r="BQ271" s="0" t="n">
        <v>1.31200499999999</v>
      </c>
      <c r="BR271" s="0" t="n">
        <v>1.12073000000001</v>
      </c>
      <c r="BS271" s="0" t="n">
        <v>1.49220499999999</v>
      </c>
      <c r="BT271" s="309"/>
      <c r="BU271" s="0" t="n">
        <v>1.108415</v>
      </c>
      <c r="BV271" s="309"/>
      <c r="BW271" s="309"/>
      <c r="BX271" s="309"/>
      <c r="BY271" s="309"/>
      <c r="BZ271" s="309"/>
      <c r="CA271" s="309"/>
      <c r="CB271" s="309"/>
      <c r="CC271" s="0" t="n">
        <v>0.865</v>
      </c>
      <c r="CI271" s="0" t="n">
        <v>0.45</v>
      </c>
      <c r="CJ271" s="0" t="n">
        <v>0.875</v>
      </c>
      <c r="CK271" s="0" t="n">
        <v>0.985</v>
      </c>
      <c r="CM271" s="0" t="n">
        <v>0.785</v>
      </c>
      <c r="CN271" s="0" t="n">
        <v>0.8175</v>
      </c>
      <c r="CO271" s="0" t="n">
        <v>0.8</v>
      </c>
      <c r="CP271" s="0" t="n">
        <v>0.9</v>
      </c>
      <c r="CQ271" s="0" t="n">
        <v>0.83</v>
      </c>
      <c r="CR271" s="0" t="n">
        <v>0.89</v>
      </c>
      <c r="DA271" s="309" t="n">
        <v>0.000285</v>
      </c>
      <c r="DB271" s="309" t="n">
        <v>0.0002</v>
      </c>
      <c r="DC271" s="309" t="n">
        <v>0</v>
      </c>
      <c r="DD271" s="309" t="n">
        <v>0.0001</v>
      </c>
      <c r="DE271" s="309" t="n">
        <v>0</v>
      </c>
      <c r="DF271" s="309" t="n">
        <v>0.0036</v>
      </c>
      <c r="DG271" s="309" t="n">
        <v>0.00047</v>
      </c>
      <c r="DH271" s="309" t="n">
        <v>0.0007</v>
      </c>
      <c r="DI271" s="309" t="n">
        <v>0</v>
      </c>
      <c r="DJ271" s="309" t="n">
        <v>0</v>
      </c>
      <c r="DK271" s="309" t="n">
        <v>0.0005</v>
      </c>
      <c r="DL271" s="309" t="n">
        <v>0.0005</v>
      </c>
      <c r="DM271" s="309" t="n">
        <v>0.0003</v>
      </c>
      <c r="DN271" s="309" t="n">
        <v>0.000275</v>
      </c>
      <c r="DO271" s="309" t="n">
        <v>0.000400000000000006</v>
      </c>
      <c r="DQ271" s="309" t="n">
        <v>6.5E-005</v>
      </c>
    </row>
    <row r="272" customFormat="false" ht="12.75" hidden="false" customHeight="false" outlineLevel="0" collapsed="false">
      <c r="A272" s="306" t="n">
        <v>44652</v>
      </c>
      <c r="B272" s="0" t="n">
        <v>0.988</v>
      </c>
      <c r="C272" s="0" t="n">
        <v>0</v>
      </c>
      <c r="D272" s="0" t="n">
        <v>0</v>
      </c>
      <c r="E272" s="0" t="n">
        <v>0</v>
      </c>
      <c r="F272" s="0" t="n">
        <v>0</v>
      </c>
      <c r="G272" s="0" t="n">
        <v>0</v>
      </c>
      <c r="H272" s="0" t="n">
        <v>0.9875</v>
      </c>
      <c r="I272" s="0" t="n">
        <v>0.9875</v>
      </c>
      <c r="J272" s="0" t="n">
        <v>0.985</v>
      </c>
      <c r="K272" s="0" t="n">
        <v>0</v>
      </c>
      <c r="L272" s="0" t="n">
        <v>0.9875</v>
      </c>
      <c r="M272" s="0" t="n">
        <v>0.9875</v>
      </c>
      <c r="N272" s="0" t="n">
        <v>0.98</v>
      </c>
      <c r="O272" s="0" t="n">
        <v>0.9875</v>
      </c>
      <c r="P272" s="0" t="n">
        <v>0.98</v>
      </c>
      <c r="Q272" s="0" t="n">
        <v>0.9875</v>
      </c>
      <c r="R272" s="0" t="n">
        <v>0.9875</v>
      </c>
      <c r="S272" s="0" t="n">
        <v>0.9875</v>
      </c>
      <c r="T272" s="0" t="n">
        <v>0.98</v>
      </c>
      <c r="U272" s="0" t="n">
        <v>0.98</v>
      </c>
      <c r="V272" s="0" t="n">
        <v>0.98</v>
      </c>
      <c r="W272" s="0" t="n">
        <v>0.98</v>
      </c>
      <c r="X272" s="0" t="n">
        <v>0.9875</v>
      </c>
      <c r="Y272" s="0" t="n">
        <v>0.9875</v>
      </c>
      <c r="Z272" s="0" t="n">
        <v>0.9875</v>
      </c>
      <c r="AA272" s="0" t="n">
        <v>0.9875</v>
      </c>
      <c r="AB272" s="0" t="n">
        <v>0.98</v>
      </c>
      <c r="AC272" s="0" t="n">
        <v>0.98</v>
      </c>
      <c r="AD272" s="0" t="n">
        <v>0.9875</v>
      </c>
      <c r="AE272" s="0" t="n">
        <v>0.9875</v>
      </c>
      <c r="AF272" s="0" t="n">
        <v>0.98</v>
      </c>
      <c r="AG272" s="0" t="n">
        <v>0.99</v>
      </c>
      <c r="AH272" s="0" t="n">
        <v>0.985</v>
      </c>
      <c r="AI272" s="0" t="n">
        <v>0.985</v>
      </c>
      <c r="AJ272" s="0" t="n">
        <v>0.98</v>
      </c>
      <c r="AK272" s="0" t="n">
        <v>1</v>
      </c>
      <c r="AL272" s="0" t="n">
        <v>0</v>
      </c>
      <c r="AM272" s="0" t="n">
        <v>0</v>
      </c>
      <c r="BB272" s="0" t="n">
        <v>0.64</v>
      </c>
      <c r="BC272" s="0" t="n">
        <f aca="false">BC271</f>
        <v>1</v>
      </c>
      <c r="BE272" s="0" t="n">
        <v>1.13995760000002</v>
      </c>
      <c r="BF272" s="0" t="n">
        <v>1.14239999999999</v>
      </c>
      <c r="BG272" s="0" t="n">
        <v>1.0827</v>
      </c>
      <c r="BH272" s="0" t="n">
        <v>1.0315</v>
      </c>
      <c r="BI272" s="0" t="n">
        <v>1</v>
      </c>
      <c r="BJ272" s="0" t="n">
        <v>2.80500000000001</v>
      </c>
      <c r="BK272" s="0" t="n">
        <v>2.35711633333333</v>
      </c>
      <c r="BL272" s="0" t="n">
        <v>1.20544999999998</v>
      </c>
      <c r="BM272" s="0" t="n">
        <v>1.2885</v>
      </c>
      <c r="BN272" s="0" t="n">
        <v>2.001</v>
      </c>
      <c r="BO272" s="0" t="n">
        <v>1.59800499999999</v>
      </c>
      <c r="BP272" s="0" t="n">
        <v>1.59800499999999</v>
      </c>
      <c r="BQ272" s="0" t="n">
        <v>1.31230499999999</v>
      </c>
      <c r="BR272" s="0" t="n">
        <v>1.12100500000001</v>
      </c>
      <c r="BS272" s="0" t="n">
        <v>1.49260499999999</v>
      </c>
      <c r="BT272" s="309"/>
      <c r="BU272" s="0" t="n">
        <v>1.10848</v>
      </c>
      <c r="BV272" s="309"/>
      <c r="BW272" s="309"/>
      <c r="BX272" s="309"/>
      <c r="BY272" s="309"/>
      <c r="BZ272" s="309"/>
      <c r="CA272" s="309"/>
      <c r="CB272" s="309"/>
      <c r="CC272" s="0" t="n">
        <v>0.895</v>
      </c>
      <c r="CI272" s="0" t="n">
        <v>0.42</v>
      </c>
      <c r="CJ272" s="0" t="n">
        <v>0.935</v>
      </c>
      <c r="CK272" s="0" t="n">
        <v>0.975</v>
      </c>
      <c r="CM272" s="0" t="n">
        <v>0.895</v>
      </c>
      <c r="CN272" s="0" t="n">
        <v>0.9275</v>
      </c>
      <c r="CO272" s="0" t="n">
        <v>0.85</v>
      </c>
      <c r="CP272" s="0" t="n">
        <v>0.903</v>
      </c>
      <c r="CQ272" s="0" t="n">
        <v>0.92</v>
      </c>
      <c r="CR272" s="0" t="n">
        <v>0.89</v>
      </c>
      <c r="DA272" s="309" t="n">
        <v>0.000285</v>
      </c>
      <c r="DB272" s="309" t="n">
        <v>0.0002</v>
      </c>
      <c r="DC272" s="309" t="n">
        <v>0</v>
      </c>
      <c r="DD272" s="309" t="n">
        <v>0.0001</v>
      </c>
      <c r="DE272" s="309" t="n">
        <v>0</v>
      </c>
      <c r="DF272" s="309" t="n">
        <v>0.0036</v>
      </c>
      <c r="DG272" s="309" t="n">
        <v>0.00047</v>
      </c>
      <c r="DH272" s="309" t="n">
        <v>0.0007</v>
      </c>
      <c r="DI272" s="309" t="n">
        <v>0</v>
      </c>
      <c r="DJ272" s="309" t="n">
        <v>0</v>
      </c>
      <c r="DK272" s="309" t="n">
        <v>0.0005</v>
      </c>
      <c r="DL272" s="309" t="n">
        <v>0.0005</v>
      </c>
      <c r="DM272" s="309" t="n">
        <v>0.0003</v>
      </c>
      <c r="DN272" s="309" t="n">
        <v>0.000275</v>
      </c>
      <c r="DO272" s="309" t="n">
        <v>0.000400000000000006</v>
      </c>
      <c r="DQ272" s="309" t="n">
        <v>6.5E-005</v>
      </c>
    </row>
    <row r="273" customFormat="false" ht="12.75" hidden="false" customHeight="false" outlineLevel="0" collapsed="false">
      <c r="A273" s="306" t="n">
        <v>44682</v>
      </c>
      <c r="B273" s="0" t="n">
        <v>0.988</v>
      </c>
      <c r="C273" s="0" t="n">
        <v>0</v>
      </c>
      <c r="D273" s="0" t="n">
        <v>0</v>
      </c>
      <c r="E273" s="0" t="n">
        <v>0</v>
      </c>
      <c r="F273" s="0" t="n">
        <v>0</v>
      </c>
      <c r="G273" s="0" t="n">
        <v>0</v>
      </c>
      <c r="H273" s="0" t="n">
        <v>0.9875</v>
      </c>
      <c r="I273" s="0" t="n">
        <v>0.9875</v>
      </c>
      <c r="J273" s="0" t="n">
        <v>0.985</v>
      </c>
      <c r="K273" s="0" t="n">
        <v>0</v>
      </c>
      <c r="L273" s="0" t="n">
        <v>0.9875</v>
      </c>
      <c r="M273" s="0" t="n">
        <v>0.9875</v>
      </c>
      <c r="N273" s="0" t="n">
        <v>0.98</v>
      </c>
      <c r="O273" s="0" t="n">
        <v>0.9875</v>
      </c>
      <c r="P273" s="0" t="n">
        <v>0.98</v>
      </c>
      <c r="Q273" s="0" t="n">
        <v>0.9875</v>
      </c>
      <c r="R273" s="0" t="n">
        <v>0.9875</v>
      </c>
      <c r="S273" s="0" t="n">
        <v>0.9875</v>
      </c>
      <c r="T273" s="0" t="n">
        <v>0.98</v>
      </c>
      <c r="U273" s="0" t="n">
        <v>0.98</v>
      </c>
      <c r="V273" s="0" t="n">
        <v>0.98</v>
      </c>
      <c r="W273" s="0" t="n">
        <v>0.98</v>
      </c>
      <c r="X273" s="0" t="n">
        <v>0.9875</v>
      </c>
      <c r="Y273" s="0" t="n">
        <v>0.9875</v>
      </c>
      <c r="Z273" s="0" t="n">
        <v>0.9875</v>
      </c>
      <c r="AA273" s="0" t="n">
        <v>0.9875</v>
      </c>
      <c r="AB273" s="0" t="n">
        <v>0.98</v>
      </c>
      <c r="AC273" s="0" t="n">
        <v>0.98</v>
      </c>
      <c r="AD273" s="0" t="n">
        <v>0.9875</v>
      </c>
      <c r="AE273" s="0" t="n">
        <v>0.9875</v>
      </c>
      <c r="AF273" s="0" t="n">
        <v>0.98</v>
      </c>
      <c r="AG273" s="0" t="n">
        <v>0.99</v>
      </c>
      <c r="AH273" s="0" t="n">
        <v>0.985</v>
      </c>
      <c r="AI273" s="0" t="n">
        <v>0.985</v>
      </c>
      <c r="AJ273" s="0" t="n">
        <v>0.98</v>
      </c>
      <c r="AK273" s="0" t="n">
        <v>1</v>
      </c>
      <c r="AL273" s="0" t="n">
        <v>0</v>
      </c>
      <c r="AM273" s="0" t="n">
        <v>0</v>
      </c>
      <c r="BB273" s="0" t="n">
        <v>0.64</v>
      </c>
      <c r="BC273" s="0" t="n">
        <f aca="false">BC272</f>
        <v>1</v>
      </c>
      <c r="BE273" s="0" t="n">
        <v>1.14024260000002</v>
      </c>
      <c r="BF273" s="0" t="n">
        <v>1.14259999999999</v>
      </c>
      <c r="BG273" s="0" t="n">
        <v>1.0827</v>
      </c>
      <c r="BH273" s="0" t="n">
        <v>1.0316</v>
      </c>
      <c r="BI273" s="0" t="n">
        <v>1</v>
      </c>
      <c r="BJ273" s="0" t="n">
        <v>2.80860000000001</v>
      </c>
      <c r="BK273" s="0" t="n">
        <v>2.35758633333333</v>
      </c>
      <c r="BL273" s="0" t="n">
        <v>1.20614999999998</v>
      </c>
      <c r="BM273" s="0" t="n">
        <v>1.2885</v>
      </c>
      <c r="BN273" s="0" t="n">
        <v>2.001</v>
      </c>
      <c r="BO273" s="0" t="n">
        <v>1.59850499999999</v>
      </c>
      <c r="BP273" s="0" t="n">
        <v>1.59850499999999</v>
      </c>
      <c r="BQ273" s="0" t="n">
        <v>1.31260499999999</v>
      </c>
      <c r="BR273" s="0" t="n">
        <v>1.12128000000001</v>
      </c>
      <c r="BS273" s="0" t="n">
        <v>1.49300499999999</v>
      </c>
      <c r="BT273" s="309"/>
      <c r="BU273" s="0" t="n">
        <v>1.108545</v>
      </c>
      <c r="BV273" s="309"/>
      <c r="BW273" s="309"/>
      <c r="BX273" s="309"/>
      <c r="BY273" s="309"/>
      <c r="BZ273" s="309"/>
      <c r="CA273" s="309"/>
      <c r="CB273" s="309"/>
      <c r="CC273" s="0" t="n">
        <v>0.965</v>
      </c>
      <c r="CI273" s="0" t="n">
        <v>0.42</v>
      </c>
      <c r="CJ273" s="0" t="n">
        <v>0.935</v>
      </c>
      <c r="CK273" s="0" t="n">
        <v>0.875</v>
      </c>
      <c r="CM273" s="0" t="n">
        <v>0.9175</v>
      </c>
      <c r="CN273" s="0" t="n">
        <v>0.95</v>
      </c>
      <c r="CO273" s="0" t="n">
        <v>0.88</v>
      </c>
      <c r="CP273" s="0" t="n">
        <v>0.9</v>
      </c>
      <c r="CQ273" s="0" t="n">
        <v>0.935</v>
      </c>
      <c r="CR273" s="0" t="n">
        <v>0.89</v>
      </c>
      <c r="DA273" s="309" t="n">
        <v>0.000285</v>
      </c>
      <c r="DB273" s="309" t="n">
        <v>0.0002</v>
      </c>
      <c r="DC273" s="309" t="n">
        <v>0</v>
      </c>
      <c r="DD273" s="309" t="n">
        <v>0.0001</v>
      </c>
      <c r="DE273" s="309" t="n">
        <v>0</v>
      </c>
      <c r="DF273" s="309" t="n">
        <v>0.0036</v>
      </c>
      <c r="DG273" s="309" t="n">
        <v>0.00047</v>
      </c>
      <c r="DH273" s="309" t="n">
        <v>0.0007</v>
      </c>
      <c r="DI273" s="309" t="n">
        <v>0</v>
      </c>
      <c r="DJ273" s="309" t="n">
        <v>0</v>
      </c>
      <c r="DK273" s="309" t="n">
        <v>0.0005</v>
      </c>
      <c r="DL273" s="309" t="n">
        <v>0.0005</v>
      </c>
      <c r="DM273" s="309" t="n">
        <v>0.0003</v>
      </c>
      <c r="DN273" s="309" t="n">
        <v>0.000275</v>
      </c>
      <c r="DO273" s="309" t="n">
        <v>0.000400000000000006</v>
      </c>
      <c r="DQ273" s="309" t="n">
        <v>6.5E-005</v>
      </c>
    </row>
    <row r="274" customFormat="false" ht="12.75" hidden="false" customHeight="false" outlineLevel="0" collapsed="false">
      <c r="A274" s="306" t="n">
        <v>44713</v>
      </c>
      <c r="B274" s="0" t="n">
        <v>0.988</v>
      </c>
      <c r="C274" s="0" t="n">
        <v>0</v>
      </c>
      <c r="D274" s="0" t="n">
        <v>0</v>
      </c>
      <c r="E274" s="0" t="n">
        <v>0</v>
      </c>
      <c r="F274" s="0" t="n">
        <v>0</v>
      </c>
      <c r="G274" s="0" t="n">
        <v>0</v>
      </c>
      <c r="H274" s="0" t="n">
        <v>0.9875</v>
      </c>
      <c r="I274" s="0" t="n">
        <v>0.9875</v>
      </c>
      <c r="J274" s="0" t="n">
        <v>0.985</v>
      </c>
      <c r="K274" s="0" t="n">
        <v>0</v>
      </c>
      <c r="L274" s="0" t="n">
        <v>0.9875</v>
      </c>
      <c r="M274" s="0" t="n">
        <v>0.9875</v>
      </c>
      <c r="N274" s="0" t="n">
        <v>0.98</v>
      </c>
      <c r="O274" s="0" t="n">
        <v>0.9875</v>
      </c>
      <c r="P274" s="0" t="n">
        <v>0.98</v>
      </c>
      <c r="Q274" s="0" t="n">
        <v>0.9875</v>
      </c>
      <c r="R274" s="0" t="n">
        <v>0.9875</v>
      </c>
      <c r="S274" s="0" t="n">
        <v>0.9875</v>
      </c>
      <c r="T274" s="0" t="n">
        <v>0.98</v>
      </c>
      <c r="U274" s="0" t="n">
        <v>0.98</v>
      </c>
      <c r="V274" s="0" t="n">
        <v>0.98</v>
      </c>
      <c r="W274" s="0" t="n">
        <v>0.98</v>
      </c>
      <c r="X274" s="0" t="n">
        <v>0.9875</v>
      </c>
      <c r="Y274" s="0" t="n">
        <v>0.9875</v>
      </c>
      <c r="Z274" s="0" t="n">
        <v>0.9875</v>
      </c>
      <c r="AA274" s="0" t="n">
        <v>0.9875</v>
      </c>
      <c r="AB274" s="0" t="n">
        <v>0.98</v>
      </c>
      <c r="AC274" s="0" t="n">
        <v>0.98</v>
      </c>
      <c r="AD274" s="0" t="n">
        <v>0.9875</v>
      </c>
      <c r="AE274" s="0" t="n">
        <v>0.9875</v>
      </c>
      <c r="AF274" s="0" t="n">
        <v>0.98</v>
      </c>
      <c r="AG274" s="0" t="n">
        <v>0.99</v>
      </c>
      <c r="AH274" s="0" t="n">
        <v>0.985</v>
      </c>
      <c r="AI274" s="0" t="n">
        <v>0.985</v>
      </c>
      <c r="AJ274" s="0" t="n">
        <v>0.98</v>
      </c>
      <c r="AK274" s="0" t="n">
        <v>1</v>
      </c>
      <c r="AL274" s="0" t="n">
        <v>0</v>
      </c>
      <c r="AM274" s="0" t="n">
        <v>0</v>
      </c>
      <c r="BB274" s="0" t="n">
        <v>0.64</v>
      </c>
      <c r="BC274" s="0" t="n">
        <f aca="false">BC273</f>
        <v>1</v>
      </c>
      <c r="BE274" s="0" t="n">
        <v>1.14052760000002</v>
      </c>
      <c r="BF274" s="0" t="n">
        <v>1.14279999999999</v>
      </c>
      <c r="BG274" s="0" t="n">
        <v>1.0827</v>
      </c>
      <c r="BH274" s="0" t="n">
        <v>1.0317</v>
      </c>
      <c r="BI274" s="0" t="n">
        <v>1</v>
      </c>
      <c r="BJ274" s="0" t="n">
        <v>2.81220000000001</v>
      </c>
      <c r="BK274" s="0" t="n">
        <v>2.35805633333333</v>
      </c>
      <c r="BL274" s="0" t="n">
        <v>1.20684999999998</v>
      </c>
      <c r="BM274" s="0" t="n">
        <v>1.2885</v>
      </c>
      <c r="BN274" s="0" t="n">
        <v>2.001</v>
      </c>
      <c r="BO274" s="0" t="n">
        <v>1.59900499999999</v>
      </c>
      <c r="BP274" s="0" t="n">
        <v>1.59900499999999</v>
      </c>
      <c r="BQ274" s="0" t="n">
        <v>1.31290499999999</v>
      </c>
      <c r="BR274" s="0" t="n">
        <v>1.12155500000001</v>
      </c>
      <c r="BS274" s="0" t="n">
        <v>1.49340499999999</v>
      </c>
      <c r="BT274" s="309"/>
      <c r="BU274" s="0" t="n">
        <v>1.10861</v>
      </c>
      <c r="BV274" s="309"/>
      <c r="BW274" s="309"/>
      <c r="BX274" s="309"/>
      <c r="BY274" s="309"/>
      <c r="BZ274" s="309"/>
      <c r="CA274" s="309"/>
      <c r="CB274" s="309"/>
      <c r="CC274" s="0" t="n">
        <v>0.965</v>
      </c>
      <c r="CI274" s="0" t="n">
        <v>0.47</v>
      </c>
      <c r="CJ274" s="0" t="n">
        <v>0.935</v>
      </c>
      <c r="CK274" s="0" t="n">
        <v>0.785</v>
      </c>
      <c r="CM274" s="0" t="n">
        <v>0.8825</v>
      </c>
      <c r="CN274" s="0" t="n">
        <v>0.915</v>
      </c>
      <c r="CO274" s="0" t="n">
        <v>0.88</v>
      </c>
      <c r="CP274" s="0" t="n">
        <v>0.9025</v>
      </c>
      <c r="CQ274" s="0" t="n">
        <v>0.915</v>
      </c>
      <c r="CR274" s="0" t="n">
        <v>0.89</v>
      </c>
      <c r="DA274" s="309" t="n">
        <v>0.000285</v>
      </c>
      <c r="DB274" s="309" t="n">
        <v>0.0002</v>
      </c>
      <c r="DC274" s="309" t="n">
        <v>0</v>
      </c>
      <c r="DD274" s="309" t="n">
        <v>0.0001</v>
      </c>
      <c r="DE274" s="309" t="n">
        <v>0</v>
      </c>
      <c r="DF274" s="309" t="n">
        <v>0.0036</v>
      </c>
      <c r="DG274" s="309" t="n">
        <v>0.00047</v>
      </c>
      <c r="DH274" s="309" t="n">
        <v>0.0007</v>
      </c>
      <c r="DI274" s="309" t="n">
        <v>0</v>
      </c>
      <c r="DJ274" s="309" t="n">
        <v>0</v>
      </c>
      <c r="DK274" s="309" t="n">
        <v>0.0005</v>
      </c>
      <c r="DL274" s="309" t="n">
        <v>0.0005</v>
      </c>
      <c r="DM274" s="309" t="n">
        <v>0.0003</v>
      </c>
      <c r="DN274" s="309" t="n">
        <v>0.000275</v>
      </c>
      <c r="DO274" s="309" t="n">
        <v>0.000400000000000006</v>
      </c>
      <c r="DQ274" s="309" t="n">
        <v>6.5E-005</v>
      </c>
    </row>
    <row r="275" customFormat="false" ht="12.75" hidden="false" customHeight="false" outlineLevel="0" collapsed="false">
      <c r="A275" s="306" t="n">
        <v>44743</v>
      </c>
      <c r="B275" s="0" t="n">
        <v>0.988</v>
      </c>
      <c r="C275" s="0" t="n">
        <v>0</v>
      </c>
      <c r="D275" s="0" t="n">
        <v>0</v>
      </c>
      <c r="E275" s="0" t="n">
        <v>0</v>
      </c>
      <c r="F275" s="0" t="n">
        <v>0</v>
      </c>
      <c r="G275" s="0" t="n">
        <v>0</v>
      </c>
      <c r="H275" s="0" t="n">
        <v>0.9875</v>
      </c>
      <c r="I275" s="0" t="n">
        <v>0.9875</v>
      </c>
      <c r="J275" s="0" t="n">
        <v>0.985</v>
      </c>
      <c r="K275" s="0" t="n">
        <v>0</v>
      </c>
      <c r="L275" s="0" t="n">
        <v>0.9875</v>
      </c>
      <c r="M275" s="0" t="n">
        <v>0.9875</v>
      </c>
      <c r="N275" s="0" t="n">
        <v>0.98</v>
      </c>
      <c r="O275" s="0" t="n">
        <v>0.9875</v>
      </c>
      <c r="P275" s="0" t="n">
        <v>0.98</v>
      </c>
      <c r="Q275" s="0" t="n">
        <v>0.9875</v>
      </c>
      <c r="R275" s="0" t="n">
        <v>0.9875</v>
      </c>
      <c r="S275" s="0" t="n">
        <v>0.9875</v>
      </c>
      <c r="T275" s="0" t="n">
        <v>0.98</v>
      </c>
      <c r="U275" s="0" t="n">
        <v>0.98</v>
      </c>
      <c r="V275" s="0" t="n">
        <v>0.98</v>
      </c>
      <c r="W275" s="0" t="n">
        <v>0.98</v>
      </c>
      <c r="X275" s="0" t="n">
        <v>0.9875</v>
      </c>
      <c r="Y275" s="0" t="n">
        <v>0.9875</v>
      </c>
      <c r="Z275" s="0" t="n">
        <v>0.9875</v>
      </c>
      <c r="AA275" s="0" t="n">
        <v>0.9875</v>
      </c>
      <c r="AB275" s="0" t="n">
        <v>0.98</v>
      </c>
      <c r="AC275" s="0" t="n">
        <v>0.98</v>
      </c>
      <c r="AD275" s="0" t="n">
        <v>0.9875</v>
      </c>
      <c r="AE275" s="0" t="n">
        <v>0.9875</v>
      </c>
      <c r="AF275" s="0" t="n">
        <v>0.98</v>
      </c>
      <c r="AG275" s="0" t="n">
        <v>0.99</v>
      </c>
      <c r="AH275" s="0" t="n">
        <v>0.985</v>
      </c>
      <c r="AI275" s="0" t="n">
        <v>0.985</v>
      </c>
      <c r="AJ275" s="0" t="n">
        <v>0.98</v>
      </c>
      <c r="AK275" s="0" t="n">
        <v>1</v>
      </c>
      <c r="AL275" s="0" t="n">
        <v>0</v>
      </c>
      <c r="AM275" s="0" t="n">
        <v>0</v>
      </c>
      <c r="BB275" s="0" t="n">
        <v>0.64</v>
      </c>
      <c r="BC275" s="0" t="n">
        <f aca="false">BC274</f>
        <v>1</v>
      </c>
      <c r="BE275" s="0" t="n">
        <v>1.14081260000002</v>
      </c>
      <c r="BF275" s="0" t="n">
        <v>1.14299999999999</v>
      </c>
      <c r="BG275" s="0" t="n">
        <v>1.0827</v>
      </c>
      <c r="BH275" s="0" t="n">
        <v>1.0318</v>
      </c>
      <c r="BI275" s="0" t="n">
        <v>1</v>
      </c>
      <c r="BJ275" s="0" t="n">
        <v>2.81580000000001</v>
      </c>
      <c r="BK275" s="0" t="n">
        <v>2.35852633333333</v>
      </c>
      <c r="BL275" s="0" t="n">
        <v>1.20754999999998</v>
      </c>
      <c r="BM275" s="0" t="n">
        <v>1.2885</v>
      </c>
      <c r="BN275" s="0" t="n">
        <v>2.001</v>
      </c>
      <c r="BO275" s="0" t="n">
        <v>1.59950499999999</v>
      </c>
      <c r="BP275" s="0" t="n">
        <v>1.59950499999999</v>
      </c>
      <c r="BQ275" s="0" t="n">
        <v>1.31320499999999</v>
      </c>
      <c r="BR275" s="0" t="n">
        <v>1.12183000000001</v>
      </c>
      <c r="BS275" s="0" t="n">
        <v>1.49380499999999</v>
      </c>
      <c r="BT275" s="309"/>
      <c r="BU275" s="0" t="n">
        <v>1.108675</v>
      </c>
      <c r="BV275" s="309"/>
      <c r="BW275" s="309"/>
      <c r="BX275" s="309"/>
      <c r="BY275" s="309"/>
      <c r="BZ275" s="309"/>
      <c r="CA275" s="309"/>
      <c r="CB275" s="309"/>
      <c r="CC275" s="0" t="n">
        <v>0.975</v>
      </c>
      <c r="CI275" s="0" t="n">
        <v>0.47</v>
      </c>
      <c r="CJ275" s="0" t="n">
        <v>0.935</v>
      </c>
      <c r="CK275" s="0" t="n">
        <v>0.805</v>
      </c>
      <c r="CM275" s="0" t="n">
        <v>0.8775</v>
      </c>
      <c r="CN275" s="0" t="n">
        <v>0.91</v>
      </c>
      <c r="CO275" s="0" t="n">
        <v>0.89</v>
      </c>
      <c r="CP275" s="0" t="n">
        <v>0.9075</v>
      </c>
      <c r="CQ275" s="0" t="n">
        <v>0.915</v>
      </c>
      <c r="CR275" s="0" t="n">
        <v>0.89</v>
      </c>
      <c r="DA275" s="309" t="n">
        <v>0.000285</v>
      </c>
      <c r="DB275" s="309" t="n">
        <v>0.0002</v>
      </c>
      <c r="DC275" s="309" t="n">
        <v>0</v>
      </c>
      <c r="DD275" s="309" t="n">
        <v>0.0001</v>
      </c>
      <c r="DE275" s="309" t="n">
        <v>0</v>
      </c>
      <c r="DF275" s="309" t="n">
        <v>0.0036</v>
      </c>
      <c r="DG275" s="309" t="n">
        <v>0.00047</v>
      </c>
      <c r="DH275" s="309" t="n">
        <v>0.0007</v>
      </c>
      <c r="DI275" s="309" t="n">
        <v>0</v>
      </c>
      <c r="DJ275" s="309" t="n">
        <v>0</v>
      </c>
      <c r="DK275" s="309" t="n">
        <v>0.0005</v>
      </c>
      <c r="DL275" s="309" t="n">
        <v>0.0005</v>
      </c>
      <c r="DM275" s="309" t="n">
        <v>0.0003</v>
      </c>
      <c r="DN275" s="309" t="n">
        <v>0.000275</v>
      </c>
      <c r="DO275" s="309" t="n">
        <v>0.000400000000000006</v>
      </c>
      <c r="DQ275" s="309" t="n">
        <v>6.5E-005</v>
      </c>
    </row>
    <row r="276" customFormat="false" ht="12.75" hidden="false" customHeight="false" outlineLevel="0" collapsed="false">
      <c r="A276" s="306" t="n">
        <v>44774</v>
      </c>
      <c r="B276" s="0" t="n">
        <v>0.988</v>
      </c>
      <c r="C276" s="0" t="n">
        <v>0</v>
      </c>
      <c r="D276" s="0" t="n">
        <v>0</v>
      </c>
      <c r="E276" s="0" t="n">
        <v>0</v>
      </c>
      <c r="F276" s="0" t="n">
        <v>0</v>
      </c>
      <c r="G276" s="0" t="n">
        <v>0</v>
      </c>
      <c r="H276" s="0" t="n">
        <v>0.9875</v>
      </c>
      <c r="I276" s="0" t="n">
        <v>0.9875</v>
      </c>
      <c r="J276" s="0" t="n">
        <v>0.985</v>
      </c>
      <c r="K276" s="0" t="n">
        <v>0</v>
      </c>
      <c r="L276" s="0" t="n">
        <v>0.9875</v>
      </c>
      <c r="M276" s="0" t="n">
        <v>0.9875</v>
      </c>
      <c r="N276" s="0" t="n">
        <v>0.98</v>
      </c>
      <c r="O276" s="0" t="n">
        <v>0.9875</v>
      </c>
      <c r="P276" s="0" t="n">
        <v>0.98</v>
      </c>
      <c r="Q276" s="0" t="n">
        <v>0.9875</v>
      </c>
      <c r="R276" s="0" t="n">
        <v>0.9875</v>
      </c>
      <c r="S276" s="0" t="n">
        <v>0.9875</v>
      </c>
      <c r="T276" s="0" t="n">
        <v>0.98</v>
      </c>
      <c r="U276" s="0" t="n">
        <v>0.98</v>
      </c>
      <c r="V276" s="0" t="n">
        <v>0.98</v>
      </c>
      <c r="W276" s="0" t="n">
        <v>0.98</v>
      </c>
      <c r="X276" s="0" t="n">
        <v>0.9875</v>
      </c>
      <c r="Y276" s="0" t="n">
        <v>0.9875</v>
      </c>
      <c r="Z276" s="0" t="n">
        <v>0.9875</v>
      </c>
      <c r="AA276" s="0" t="n">
        <v>0.9875</v>
      </c>
      <c r="AB276" s="0" t="n">
        <v>0.98</v>
      </c>
      <c r="AC276" s="0" t="n">
        <v>0.98</v>
      </c>
      <c r="AD276" s="0" t="n">
        <v>0.9875</v>
      </c>
      <c r="AE276" s="0" t="n">
        <v>0.9875</v>
      </c>
      <c r="AF276" s="0" t="n">
        <v>0.98</v>
      </c>
      <c r="AG276" s="0" t="n">
        <v>0.99</v>
      </c>
      <c r="AH276" s="0" t="n">
        <v>0.985</v>
      </c>
      <c r="AI276" s="0" t="n">
        <v>0.985</v>
      </c>
      <c r="AJ276" s="0" t="n">
        <v>0.98</v>
      </c>
      <c r="AK276" s="0" t="n">
        <v>1</v>
      </c>
      <c r="AL276" s="0" t="n">
        <v>0</v>
      </c>
      <c r="AM276" s="0" t="n">
        <v>0</v>
      </c>
      <c r="BB276" s="0" t="n">
        <v>0.64</v>
      </c>
      <c r="BC276" s="0" t="n">
        <f aca="false">BC275</f>
        <v>1</v>
      </c>
      <c r="BE276" s="0" t="n">
        <v>1.14109760000002</v>
      </c>
      <c r="BF276" s="0" t="n">
        <v>1.14319999999999</v>
      </c>
      <c r="BG276" s="0" t="n">
        <v>1.0827</v>
      </c>
      <c r="BH276" s="0" t="n">
        <v>1.0319</v>
      </c>
      <c r="BI276" s="0" t="n">
        <v>1</v>
      </c>
      <c r="BJ276" s="0" t="n">
        <v>2.81940000000001</v>
      </c>
      <c r="BK276" s="0" t="n">
        <v>2.35899633333333</v>
      </c>
      <c r="BL276" s="0" t="n">
        <v>1.20824999999998</v>
      </c>
      <c r="BM276" s="0" t="n">
        <v>1.2885</v>
      </c>
      <c r="BN276" s="0" t="n">
        <v>2.001</v>
      </c>
      <c r="BO276" s="0" t="n">
        <v>1.60000499999999</v>
      </c>
      <c r="BP276" s="0" t="n">
        <v>1.60000499999999</v>
      </c>
      <c r="BQ276" s="0" t="n">
        <v>1.31350499999999</v>
      </c>
      <c r="BR276" s="0" t="n">
        <v>1.12210500000001</v>
      </c>
      <c r="BS276" s="0" t="n">
        <v>1.49420499999999</v>
      </c>
      <c r="BT276" s="309"/>
      <c r="BU276" s="0" t="n">
        <v>1.10874</v>
      </c>
      <c r="BV276" s="309"/>
      <c r="BW276" s="309"/>
      <c r="BX276" s="309"/>
      <c r="BY276" s="309"/>
      <c r="BZ276" s="309"/>
      <c r="CA276" s="309"/>
      <c r="CB276" s="309"/>
      <c r="CC276" s="0" t="n">
        <v>0.975</v>
      </c>
      <c r="CI276" s="0" t="n">
        <v>0.52</v>
      </c>
      <c r="CJ276" s="0" t="n">
        <v>0.925</v>
      </c>
      <c r="CK276" s="0" t="n">
        <v>0.895</v>
      </c>
      <c r="CM276" s="0" t="n">
        <v>0.89</v>
      </c>
      <c r="CN276" s="0" t="n">
        <v>0.9225</v>
      </c>
      <c r="CO276" s="0" t="n">
        <v>0.915</v>
      </c>
      <c r="CP276" s="0" t="n">
        <v>0.9275</v>
      </c>
      <c r="CQ276" s="0" t="n">
        <v>0.915</v>
      </c>
      <c r="CR276" s="0" t="n">
        <v>0.89</v>
      </c>
      <c r="DA276" s="309" t="n">
        <v>0.000285</v>
      </c>
      <c r="DB276" s="309" t="n">
        <v>0.0002</v>
      </c>
      <c r="DC276" s="309" t="n">
        <v>0</v>
      </c>
      <c r="DD276" s="309" t="n">
        <v>0.0001</v>
      </c>
      <c r="DE276" s="309" t="n">
        <v>0</v>
      </c>
      <c r="DF276" s="309" t="n">
        <v>0.0036</v>
      </c>
      <c r="DG276" s="309" t="n">
        <v>0.00047</v>
      </c>
      <c r="DH276" s="309" t="n">
        <v>0.0007</v>
      </c>
      <c r="DI276" s="309" t="n">
        <v>0</v>
      </c>
      <c r="DJ276" s="309" t="n">
        <v>0</v>
      </c>
      <c r="DK276" s="309" t="n">
        <v>0.0005</v>
      </c>
      <c r="DL276" s="309" t="n">
        <v>0.0005</v>
      </c>
      <c r="DM276" s="309" t="n">
        <v>0.0003</v>
      </c>
      <c r="DN276" s="309" t="n">
        <v>0.000275</v>
      </c>
      <c r="DO276" s="309" t="n">
        <v>0.000400000000000006</v>
      </c>
      <c r="DQ276" s="309" t="n">
        <v>6.5E-005</v>
      </c>
    </row>
    <row r="277" customFormat="false" ht="12.75" hidden="false" customHeight="false" outlineLevel="0" collapsed="false">
      <c r="A277" s="306" t="n">
        <v>44805</v>
      </c>
      <c r="B277" s="0" t="n">
        <v>0.988</v>
      </c>
      <c r="C277" s="0" t="n">
        <v>0</v>
      </c>
      <c r="D277" s="0" t="n">
        <v>0</v>
      </c>
      <c r="E277" s="0" t="n">
        <v>0</v>
      </c>
      <c r="F277" s="0" t="n">
        <v>0</v>
      </c>
      <c r="G277" s="0" t="n">
        <v>0</v>
      </c>
      <c r="H277" s="0" t="n">
        <v>0.9875</v>
      </c>
      <c r="I277" s="0" t="n">
        <v>0.9875</v>
      </c>
      <c r="J277" s="0" t="n">
        <v>0.9728175</v>
      </c>
      <c r="K277" s="0" t="n">
        <v>0</v>
      </c>
      <c r="L277" s="0" t="n">
        <v>0.9875</v>
      </c>
      <c r="M277" s="0" t="n">
        <v>0.9875</v>
      </c>
      <c r="N277" s="0" t="n">
        <v>0.98</v>
      </c>
      <c r="O277" s="0" t="n">
        <v>0.9875</v>
      </c>
      <c r="P277" s="0" t="n">
        <v>0.98</v>
      </c>
      <c r="Q277" s="0" t="n">
        <v>0.9875</v>
      </c>
      <c r="R277" s="0" t="n">
        <v>0.9875</v>
      </c>
      <c r="S277" s="0" t="n">
        <v>0.9875</v>
      </c>
      <c r="T277" s="0" t="n">
        <v>0.98</v>
      </c>
      <c r="U277" s="0" t="n">
        <v>0.98</v>
      </c>
      <c r="V277" s="0" t="n">
        <v>0.98</v>
      </c>
      <c r="W277" s="0" t="n">
        <v>0.98</v>
      </c>
      <c r="X277" s="0" t="n">
        <v>0.9875</v>
      </c>
      <c r="Y277" s="0" t="n">
        <v>0.9875</v>
      </c>
      <c r="Z277" s="0" t="n">
        <v>0.9875</v>
      </c>
      <c r="AA277" s="0" t="n">
        <v>0.9875</v>
      </c>
      <c r="AB277" s="0" t="n">
        <v>0.98</v>
      </c>
      <c r="AC277" s="0" t="n">
        <v>0.98</v>
      </c>
      <c r="AD277" s="0" t="n">
        <v>0.9875</v>
      </c>
      <c r="AE277" s="0" t="n">
        <v>0.9875</v>
      </c>
      <c r="AF277" s="0" t="n">
        <v>0.98</v>
      </c>
      <c r="AG277" s="0" t="n">
        <v>0.99</v>
      </c>
      <c r="AH277" s="0" t="n">
        <v>0.985</v>
      </c>
      <c r="AI277" s="0" t="n">
        <v>0.985</v>
      </c>
      <c r="AJ277" s="0" t="n">
        <v>0.98</v>
      </c>
      <c r="AK277" s="0" t="n">
        <v>1</v>
      </c>
      <c r="AL277" s="0" t="n">
        <v>0</v>
      </c>
      <c r="AM277" s="0" t="n">
        <v>0</v>
      </c>
      <c r="BB277" s="0" t="n">
        <v>0.64</v>
      </c>
      <c r="BC277" s="0" t="n">
        <f aca="false">BC276</f>
        <v>1</v>
      </c>
      <c r="BE277" s="0" t="n">
        <v>1.14138260000002</v>
      </c>
      <c r="BF277" s="0" t="n">
        <v>1.14339999999999</v>
      </c>
      <c r="BG277" s="0" t="n">
        <v>1.0827</v>
      </c>
      <c r="BH277" s="0" t="n">
        <v>1.032</v>
      </c>
      <c r="BI277" s="0" t="n">
        <v>1</v>
      </c>
      <c r="BJ277" s="0" t="n">
        <v>2.82300000000001</v>
      </c>
      <c r="BK277" s="0" t="n">
        <v>2.35946633333333</v>
      </c>
      <c r="BL277" s="0" t="n">
        <v>1.20894999999998</v>
      </c>
      <c r="BM277" s="0" t="n">
        <v>1.2885</v>
      </c>
      <c r="BN277" s="0" t="n">
        <v>2.001</v>
      </c>
      <c r="BO277" s="0" t="n">
        <v>1.60050499999999</v>
      </c>
      <c r="BP277" s="0" t="n">
        <v>1.60050499999999</v>
      </c>
      <c r="BQ277" s="0" t="n">
        <v>1.31380499999999</v>
      </c>
      <c r="BR277" s="0" t="n">
        <v>1.12238000000001</v>
      </c>
      <c r="BS277" s="0" t="n">
        <v>1.49460499999999</v>
      </c>
      <c r="BT277" s="309"/>
      <c r="BU277" s="0" t="n">
        <v>1.108805</v>
      </c>
      <c r="BV277" s="309"/>
      <c r="BW277" s="309"/>
      <c r="BX277" s="309"/>
      <c r="BY277" s="309"/>
      <c r="BZ277" s="309"/>
      <c r="CA277" s="309"/>
      <c r="CB277" s="309"/>
      <c r="CC277" s="0" t="n">
        <v>0.975</v>
      </c>
      <c r="CI277" s="0" t="n">
        <v>0.55</v>
      </c>
      <c r="CJ277" s="0" t="n">
        <v>0.925</v>
      </c>
      <c r="CK277" s="0" t="n">
        <v>0.755</v>
      </c>
      <c r="CM277" s="0" t="n">
        <v>0.945</v>
      </c>
      <c r="CN277" s="0" t="n">
        <v>0.9775</v>
      </c>
      <c r="CO277" s="0" t="n">
        <v>0.945</v>
      </c>
      <c r="CP277" s="0" t="n">
        <v>0.92</v>
      </c>
      <c r="CQ277" s="0" t="n">
        <v>0.915</v>
      </c>
      <c r="CR277" s="0" t="n">
        <v>0.89</v>
      </c>
      <c r="DA277" s="309" t="n">
        <v>0.000285</v>
      </c>
      <c r="DB277" s="309" t="n">
        <v>0.0002</v>
      </c>
      <c r="DC277" s="309" t="n">
        <v>0</v>
      </c>
      <c r="DD277" s="309" t="n">
        <v>0.0001</v>
      </c>
      <c r="DE277" s="309" t="n">
        <v>0</v>
      </c>
      <c r="DF277" s="309" t="n">
        <v>0.0036</v>
      </c>
      <c r="DG277" s="309" t="n">
        <v>0.00047</v>
      </c>
      <c r="DH277" s="309" t="n">
        <v>0.0007</v>
      </c>
      <c r="DI277" s="309" t="n">
        <v>0</v>
      </c>
      <c r="DJ277" s="309" t="n">
        <v>0</v>
      </c>
      <c r="DK277" s="309" t="n">
        <v>0.0005</v>
      </c>
      <c r="DL277" s="309" t="n">
        <v>0.0005</v>
      </c>
      <c r="DM277" s="309" t="n">
        <v>0.0003</v>
      </c>
      <c r="DN277" s="309" t="n">
        <v>0.000275</v>
      </c>
      <c r="DO277" s="309" t="n">
        <v>0.000400000000000006</v>
      </c>
      <c r="DQ277" s="309" t="n">
        <v>6.5E-005</v>
      </c>
    </row>
    <row r="278" customFormat="false" ht="12.75" hidden="false" customHeight="false" outlineLevel="0" collapsed="false">
      <c r="A278" s="306" t="n">
        <v>44835</v>
      </c>
      <c r="B278" s="0" t="n">
        <v>0.988</v>
      </c>
      <c r="C278" s="0" t="n">
        <v>0</v>
      </c>
      <c r="D278" s="0" t="n">
        <v>0</v>
      </c>
      <c r="E278" s="0" t="n">
        <v>0</v>
      </c>
      <c r="F278" s="0" t="n">
        <v>0</v>
      </c>
      <c r="G278" s="0" t="n">
        <v>0</v>
      </c>
      <c r="H278" s="0" t="n">
        <v>0.9875</v>
      </c>
      <c r="I278" s="0" t="n">
        <v>0.9875</v>
      </c>
      <c r="J278" s="0" t="n">
        <v>0.9599325</v>
      </c>
      <c r="K278" s="0" t="n">
        <v>0</v>
      </c>
      <c r="L278" s="0" t="n">
        <v>0.9875</v>
      </c>
      <c r="M278" s="0" t="n">
        <v>0.9875</v>
      </c>
      <c r="N278" s="0" t="n">
        <v>0.98</v>
      </c>
      <c r="O278" s="0" t="n">
        <v>0.9875</v>
      </c>
      <c r="P278" s="0" t="n">
        <v>0.98</v>
      </c>
      <c r="Q278" s="0" t="n">
        <v>0.9875</v>
      </c>
      <c r="R278" s="0" t="n">
        <v>0.9875</v>
      </c>
      <c r="S278" s="0" t="n">
        <v>0.9875</v>
      </c>
      <c r="T278" s="0" t="n">
        <v>0.98</v>
      </c>
      <c r="U278" s="0" t="n">
        <v>0.98</v>
      </c>
      <c r="V278" s="0" t="n">
        <v>0.98</v>
      </c>
      <c r="W278" s="0" t="n">
        <v>0.98</v>
      </c>
      <c r="X278" s="0" t="n">
        <v>0.9875</v>
      </c>
      <c r="Y278" s="0" t="n">
        <v>0.9875</v>
      </c>
      <c r="Z278" s="0" t="n">
        <v>0.9875</v>
      </c>
      <c r="AA278" s="0" t="n">
        <v>0.9875</v>
      </c>
      <c r="AB278" s="0" t="n">
        <v>0.98</v>
      </c>
      <c r="AC278" s="0" t="n">
        <v>0.98</v>
      </c>
      <c r="AD278" s="0" t="n">
        <v>0.9875</v>
      </c>
      <c r="AE278" s="0" t="n">
        <v>0.9875</v>
      </c>
      <c r="AF278" s="0" t="n">
        <v>0.98</v>
      </c>
      <c r="AG278" s="0" t="n">
        <v>0.99</v>
      </c>
      <c r="AH278" s="0" t="n">
        <v>0.985</v>
      </c>
      <c r="AI278" s="0" t="n">
        <v>0.985</v>
      </c>
      <c r="AJ278" s="0" t="n">
        <v>0.98</v>
      </c>
      <c r="AK278" s="0" t="n">
        <v>1</v>
      </c>
      <c r="AL278" s="0" t="n">
        <v>0</v>
      </c>
      <c r="AM278" s="0" t="n">
        <v>0</v>
      </c>
      <c r="BB278" s="0" t="n">
        <v>0.64</v>
      </c>
      <c r="BC278" s="0" t="n">
        <f aca="false">BC277</f>
        <v>1</v>
      </c>
      <c r="BE278" s="0" t="n">
        <v>1.14166760000002</v>
      </c>
      <c r="BF278" s="0" t="n">
        <v>1.14359999999999</v>
      </c>
      <c r="BG278" s="0" t="n">
        <v>1.0827</v>
      </c>
      <c r="BH278" s="0" t="n">
        <v>1.0321</v>
      </c>
      <c r="BI278" s="0" t="n">
        <v>1</v>
      </c>
      <c r="BJ278" s="0" t="n">
        <v>2.82660000000001</v>
      </c>
      <c r="BK278" s="0" t="n">
        <v>2.35993633333333</v>
      </c>
      <c r="BL278" s="0" t="n">
        <v>1.20964999999998</v>
      </c>
      <c r="BM278" s="0" t="n">
        <v>1.2885</v>
      </c>
      <c r="BN278" s="0" t="n">
        <v>2.001</v>
      </c>
      <c r="BO278" s="0" t="n">
        <v>1.60100499999999</v>
      </c>
      <c r="BP278" s="0" t="n">
        <v>1.60100499999999</v>
      </c>
      <c r="BQ278" s="0" t="n">
        <v>1.31410499999999</v>
      </c>
      <c r="BR278" s="0" t="n">
        <v>1.12265500000001</v>
      </c>
      <c r="BS278" s="0" t="n">
        <v>1.49500499999999</v>
      </c>
      <c r="BT278" s="309"/>
      <c r="BU278" s="0" t="n">
        <v>1.10887</v>
      </c>
      <c r="BV278" s="309"/>
      <c r="BW278" s="309"/>
      <c r="BX278" s="309"/>
      <c r="BY278" s="309"/>
      <c r="BZ278" s="309"/>
      <c r="CA278" s="309"/>
      <c r="CB278" s="309"/>
      <c r="CC278" s="0" t="n">
        <v>0.955</v>
      </c>
      <c r="CI278" s="0" t="n">
        <v>0.45</v>
      </c>
      <c r="CJ278" s="0" t="n">
        <v>0.925</v>
      </c>
      <c r="CK278" s="0" t="n">
        <v>0.745</v>
      </c>
      <c r="CM278" s="0" t="n">
        <v>0.805</v>
      </c>
      <c r="CN278" s="0" t="n">
        <v>0.8375</v>
      </c>
      <c r="CO278" s="0" t="n">
        <v>0.875</v>
      </c>
      <c r="CP278" s="0" t="n">
        <v>0.9025</v>
      </c>
      <c r="CQ278" s="0" t="n">
        <v>0.82</v>
      </c>
      <c r="CR278" s="0" t="n">
        <v>0.89</v>
      </c>
      <c r="DA278" s="309" t="n">
        <v>0.000285</v>
      </c>
      <c r="DB278" s="309" t="n">
        <v>0.0002</v>
      </c>
      <c r="DC278" s="309" t="n">
        <v>0</v>
      </c>
      <c r="DD278" s="309" t="n">
        <v>0.0001</v>
      </c>
      <c r="DE278" s="309" t="n">
        <v>0</v>
      </c>
      <c r="DF278" s="309" t="n">
        <v>0.0036</v>
      </c>
      <c r="DG278" s="309" t="n">
        <v>0.00047</v>
      </c>
      <c r="DH278" s="309" t="n">
        <v>0.0007</v>
      </c>
      <c r="DI278" s="309" t="n">
        <v>0</v>
      </c>
      <c r="DJ278" s="309" t="n">
        <v>0</v>
      </c>
      <c r="DK278" s="309" t="n">
        <v>0.0005</v>
      </c>
      <c r="DL278" s="309" t="n">
        <v>0.0005</v>
      </c>
      <c r="DM278" s="309" t="n">
        <v>0.0003</v>
      </c>
      <c r="DN278" s="309" t="n">
        <v>0.000275</v>
      </c>
      <c r="DO278" s="309" t="n">
        <v>0.000400000000000006</v>
      </c>
      <c r="DQ278" s="309" t="n">
        <v>6.5E-005</v>
      </c>
    </row>
    <row r="279" customFormat="false" ht="12.75" hidden="false" customHeight="false" outlineLevel="0" collapsed="false">
      <c r="A279" s="306" t="n">
        <v>44866</v>
      </c>
      <c r="B279" s="0" t="n">
        <v>0.988</v>
      </c>
      <c r="C279" s="0" t="n">
        <v>0</v>
      </c>
      <c r="D279" s="0" t="n">
        <v>0</v>
      </c>
      <c r="E279" s="0" t="n">
        <v>0</v>
      </c>
      <c r="F279" s="0" t="n">
        <v>0</v>
      </c>
      <c r="G279" s="0" t="n">
        <v>0</v>
      </c>
      <c r="H279" s="0" t="n">
        <v>0.9875</v>
      </c>
      <c r="I279" s="0" t="n">
        <v>0.9875</v>
      </c>
      <c r="J279" s="0" t="n">
        <v>0.9083925</v>
      </c>
      <c r="K279" s="0" t="n">
        <v>0</v>
      </c>
      <c r="L279" s="0" t="n">
        <v>0.9875</v>
      </c>
      <c r="M279" s="0" t="n">
        <v>0.9875</v>
      </c>
      <c r="N279" s="0" t="n">
        <v>0.98</v>
      </c>
      <c r="O279" s="0" t="n">
        <v>0.9875</v>
      </c>
      <c r="P279" s="0" t="n">
        <v>0.98</v>
      </c>
      <c r="Q279" s="0" t="n">
        <v>0.9875</v>
      </c>
      <c r="R279" s="0" t="n">
        <v>0.9875</v>
      </c>
      <c r="S279" s="0" t="n">
        <v>0.9875</v>
      </c>
      <c r="T279" s="0" t="n">
        <v>0.98</v>
      </c>
      <c r="U279" s="0" t="n">
        <v>0.98</v>
      </c>
      <c r="V279" s="0" t="n">
        <v>0.98</v>
      </c>
      <c r="W279" s="0" t="n">
        <v>0.98</v>
      </c>
      <c r="X279" s="0" t="n">
        <v>0.9875</v>
      </c>
      <c r="Y279" s="0" t="n">
        <v>0.9875</v>
      </c>
      <c r="Z279" s="0" t="n">
        <v>0.9875</v>
      </c>
      <c r="AA279" s="0" t="n">
        <v>0.9875</v>
      </c>
      <c r="AB279" s="0" t="n">
        <v>0.98</v>
      </c>
      <c r="AC279" s="0" t="n">
        <v>0.98</v>
      </c>
      <c r="AD279" s="0" t="n">
        <v>0.9875</v>
      </c>
      <c r="AE279" s="0" t="n">
        <v>0.9875</v>
      </c>
      <c r="AF279" s="0" t="n">
        <v>0.98</v>
      </c>
      <c r="AG279" s="0" t="n">
        <v>0.99</v>
      </c>
      <c r="AH279" s="0" t="n">
        <v>0.985</v>
      </c>
      <c r="AI279" s="0" t="n">
        <v>0.985</v>
      </c>
      <c r="AJ279" s="0" t="n">
        <v>0.98</v>
      </c>
      <c r="AK279" s="0" t="n">
        <v>1</v>
      </c>
      <c r="AL279" s="0" t="n">
        <v>0</v>
      </c>
      <c r="AM279" s="0" t="n">
        <v>0</v>
      </c>
      <c r="BB279" s="0" t="n">
        <v>0.64</v>
      </c>
      <c r="BC279" s="0" t="n">
        <f aca="false">BC278</f>
        <v>1</v>
      </c>
      <c r="BE279" s="0" t="n">
        <v>1.14195260000002</v>
      </c>
      <c r="BF279" s="0" t="n">
        <v>1.14379999999999</v>
      </c>
      <c r="BG279" s="0" t="n">
        <v>1.0827</v>
      </c>
      <c r="BH279" s="0" t="n">
        <v>1.0322</v>
      </c>
      <c r="BI279" s="0" t="n">
        <v>1</v>
      </c>
      <c r="BJ279" s="0" t="n">
        <v>2.83020000000001</v>
      </c>
      <c r="BK279" s="0" t="n">
        <v>2.36040633333333</v>
      </c>
      <c r="BL279" s="0" t="n">
        <v>1.21034999999998</v>
      </c>
      <c r="BM279" s="0" t="n">
        <v>1.2885</v>
      </c>
      <c r="BN279" s="0" t="n">
        <v>2.001</v>
      </c>
      <c r="BO279" s="0" t="n">
        <v>1.60150499999999</v>
      </c>
      <c r="BP279" s="0" t="n">
        <v>1.60150499999999</v>
      </c>
      <c r="BQ279" s="0" t="n">
        <v>1.31440499999999</v>
      </c>
      <c r="BR279" s="0" t="n">
        <v>1.12293000000001</v>
      </c>
      <c r="BS279" s="0" t="n">
        <v>1.49540499999999</v>
      </c>
      <c r="BT279" s="309"/>
      <c r="BU279" s="0" t="n">
        <v>1.108935</v>
      </c>
      <c r="BV279" s="309"/>
      <c r="BW279" s="309"/>
      <c r="BX279" s="309"/>
      <c r="BY279" s="309"/>
      <c r="BZ279" s="309"/>
      <c r="CA279" s="309"/>
      <c r="CB279" s="309"/>
      <c r="CC279" s="0" t="n">
        <v>0.955</v>
      </c>
      <c r="CI279" s="0" t="n">
        <v>0.46</v>
      </c>
      <c r="CJ279" s="0" t="n">
        <v>0.905</v>
      </c>
      <c r="CK279" s="0" t="n">
        <v>0.705</v>
      </c>
      <c r="CM279" s="0" t="n">
        <v>0.795</v>
      </c>
      <c r="CN279" s="0" t="n">
        <v>0.8275</v>
      </c>
      <c r="CO279" s="0" t="n">
        <v>0.85</v>
      </c>
      <c r="CP279" s="0" t="n">
        <v>0.9025</v>
      </c>
      <c r="CQ279" s="0" t="n">
        <v>0.82</v>
      </c>
      <c r="CR279" s="0" t="n">
        <v>0.89</v>
      </c>
      <c r="DA279" s="309" t="n">
        <v>0.000285</v>
      </c>
      <c r="DB279" s="309" t="n">
        <v>0.0002</v>
      </c>
      <c r="DC279" s="309" t="n">
        <v>0</v>
      </c>
      <c r="DD279" s="309" t="n">
        <v>0.0001</v>
      </c>
      <c r="DE279" s="309" t="n">
        <v>0</v>
      </c>
      <c r="DF279" s="309" t="n">
        <v>0.0036</v>
      </c>
      <c r="DG279" s="309" t="n">
        <v>0.00047</v>
      </c>
      <c r="DH279" s="309" t="n">
        <v>0.0007</v>
      </c>
      <c r="DI279" s="309" t="n">
        <v>0</v>
      </c>
      <c r="DJ279" s="309" t="n">
        <v>0</v>
      </c>
      <c r="DK279" s="309" t="n">
        <v>0.0005</v>
      </c>
      <c r="DL279" s="309" t="n">
        <v>0.0005</v>
      </c>
      <c r="DM279" s="309" t="n">
        <v>0.0003</v>
      </c>
      <c r="DN279" s="309" t="n">
        <v>0.000275</v>
      </c>
      <c r="DO279" s="309" t="n">
        <v>0.000400000000000006</v>
      </c>
      <c r="DQ279" s="309" t="n">
        <v>6.5E-005</v>
      </c>
    </row>
    <row r="280" customFormat="false" ht="12.75" hidden="false" customHeight="false" outlineLevel="0" collapsed="false">
      <c r="A280" s="306" t="n">
        <v>44896</v>
      </c>
      <c r="B280" s="0" t="n">
        <v>0.988</v>
      </c>
      <c r="C280" s="0" t="n">
        <v>0</v>
      </c>
      <c r="D280" s="0" t="n">
        <v>0</v>
      </c>
      <c r="E280" s="0" t="n">
        <v>0</v>
      </c>
      <c r="F280" s="0" t="n">
        <v>0</v>
      </c>
      <c r="G280" s="0" t="n">
        <v>0</v>
      </c>
      <c r="H280" s="0" t="n">
        <v>0.9875</v>
      </c>
      <c r="I280" s="0" t="n">
        <v>0.9875</v>
      </c>
      <c r="J280" s="0" t="n">
        <v>0.914835</v>
      </c>
      <c r="K280" s="0" t="n">
        <v>0</v>
      </c>
      <c r="L280" s="0" t="n">
        <v>0.945182949999991</v>
      </c>
      <c r="M280" s="0" t="n">
        <v>0.9875</v>
      </c>
      <c r="N280" s="0" t="n">
        <v>0.907146449999994</v>
      </c>
      <c r="O280" s="0" t="n">
        <v>0.9875</v>
      </c>
      <c r="P280" s="0" t="n">
        <v>0.907146449999994</v>
      </c>
      <c r="Q280" s="0" t="n">
        <v>0.945182949999991</v>
      </c>
      <c r="R280" s="0" t="n">
        <v>0.945182949999991</v>
      </c>
      <c r="S280" s="0" t="n">
        <v>0.945182949999991</v>
      </c>
      <c r="T280" s="0" t="n">
        <v>0.907146449999994</v>
      </c>
      <c r="U280" s="0" t="n">
        <v>0.907146449999994</v>
      </c>
      <c r="V280" s="0" t="n">
        <v>0.907146449999994</v>
      </c>
      <c r="W280" s="0" t="n">
        <v>0.907146449999994</v>
      </c>
      <c r="X280" s="0" t="n">
        <v>0.9875</v>
      </c>
      <c r="Y280" s="0" t="n">
        <v>0.9875</v>
      </c>
      <c r="Z280" s="0" t="n">
        <v>0.9875</v>
      </c>
      <c r="AA280" s="0" t="n">
        <v>0.9875</v>
      </c>
      <c r="AB280" s="0" t="n">
        <v>0.907146449999994</v>
      </c>
      <c r="AC280" s="0" t="n">
        <v>0.907146449999994</v>
      </c>
      <c r="AD280" s="0" t="n">
        <v>0.9875</v>
      </c>
      <c r="AE280" s="0" t="n">
        <v>0.9875</v>
      </c>
      <c r="AF280" s="0" t="n">
        <v>0.907146449999994</v>
      </c>
      <c r="AG280" s="0" t="n">
        <v>0.98</v>
      </c>
      <c r="AH280" s="0" t="n">
        <v>0.985</v>
      </c>
      <c r="AI280" s="0" t="n">
        <v>0.985</v>
      </c>
      <c r="AJ280" s="0" t="n">
        <v>0.907146449999994</v>
      </c>
      <c r="AK280" s="0" t="n">
        <v>1</v>
      </c>
      <c r="AL280" s="0" t="n">
        <v>0</v>
      </c>
      <c r="AM280" s="0" t="n">
        <v>0</v>
      </c>
      <c r="BB280" s="0" t="n">
        <v>0.64</v>
      </c>
      <c r="BC280" s="0" t="n">
        <f aca="false">BC279</f>
        <v>1</v>
      </c>
      <c r="BE280" s="0" t="n">
        <v>1.14223760000002</v>
      </c>
      <c r="BF280" s="0" t="n">
        <v>1.14399999999999</v>
      </c>
      <c r="BG280" s="0" t="n">
        <v>1.0827</v>
      </c>
      <c r="BH280" s="0" t="n">
        <v>1.0323</v>
      </c>
      <c r="BI280" s="0" t="n">
        <v>1</v>
      </c>
      <c r="BJ280" s="0" t="n">
        <v>2.83380000000001</v>
      </c>
      <c r="BK280" s="0" t="n">
        <v>2.36087633333333</v>
      </c>
      <c r="BL280" s="0" t="n">
        <v>1.21104999999998</v>
      </c>
      <c r="BM280" s="0" t="n">
        <v>1.2885</v>
      </c>
      <c r="BN280" s="0" t="n">
        <v>2.001</v>
      </c>
      <c r="BO280" s="0" t="n">
        <v>1.60200499999999</v>
      </c>
      <c r="BP280" s="0" t="n">
        <v>1.60200499999999</v>
      </c>
      <c r="BQ280" s="0" t="n">
        <v>1.31470499999999</v>
      </c>
      <c r="BR280" s="0" t="n">
        <v>1.12320500000001</v>
      </c>
      <c r="BS280" s="0" t="n">
        <v>1.49580499999999</v>
      </c>
      <c r="BT280" s="309"/>
      <c r="BU280" s="0" t="n">
        <v>1.109</v>
      </c>
      <c r="BV280" s="309"/>
      <c r="BW280" s="309"/>
      <c r="BX280" s="309"/>
      <c r="BY280" s="309"/>
      <c r="BZ280" s="309"/>
      <c r="CA280" s="309"/>
      <c r="CB280" s="309"/>
      <c r="CC280" s="0" t="n">
        <v>0.935</v>
      </c>
      <c r="CI280" s="0" t="n">
        <v>0.48</v>
      </c>
      <c r="CJ280" s="0" t="n">
        <v>0.875</v>
      </c>
      <c r="CK280" s="0" t="n">
        <v>0.71</v>
      </c>
      <c r="CM280" s="0" t="n">
        <v>0.59</v>
      </c>
      <c r="CN280" s="0" t="n">
        <v>0.6225</v>
      </c>
      <c r="CO280" s="0" t="n">
        <v>0.69</v>
      </c>
      <c r="CP280" s="0" t="n">
        <v>0.8925</v>
      </c>
      <c r="CQ280" s="0" t="n">
        <v>0.715</v>
      </c>
      <c r="CR280" s="0" t="n">
        <v>0.89</v>
      </c>
      <c r="DA280" s="309" t="n">
        <v>0.000285</v>
      </c>
      <c r="DB280" s="309" t="n">
        <v>0.0002</v>
      </c>
      <c r="DC280" s="309" t="n">
        <v>0</v>
      </c>
      <c r="DD280" s="309" t="n">
        <v>0.0001</v>
      </c>
      <c r="DE280" s="309" t="n">
        <v>0</v>
      </c>
      <c r="DF280" s="309" t="n">
        <v>0.0036</v>
      </c>
      <c r="DG280" s="309" t="n">
        <v>0.00047</v>
      </c>
      <c r="DH280" s="309" t="n">
        <v>0.0007</v>
      </c>
      <c r="DI280" s="309" t="n">
        <v>0</v>
      </c>
      <c r="DJ280" s="309" t="n">
        <v>0</v>
      </c>
      <c r="DK280" s="309" t="n">
        <v>0.0005</v>
      </c>
      <c r="DL280" s="309" t="n">
        <v>0.0005</v>
      </c>
      <c r="DM280" s="309" t="n">
        <v>0.0003</v>
      </c>
      <c r="DN280" s="309" t="n">
        <v>0.000275</v>
      </c>
      <c r="DO280" s="309" t="n">
        <v>0.000400000000000006</v>
      </c>
      <c r="DQ280" s="309" t="n">
        <v>6.5E-005</v>
      </c>
    </row>
    <row r="281" customFormat="false" ht="12.75" hidden="false" customHeight="false" outlineLevel="0" collapsed="false">
      <c r="A281" s="306" t="n">
        <v>44927</v>
      </c>
      <c r="B281" s="0" t="n">
        <v>0.988</v>
      </c>
      <c r="C281" s="0" t="n">
        <v>0</v>
      </c>
      <c r="D281" s="0" t="n">
        <v>0</v>
      </c>
      <c r="E281" s="0" t="n">
        <v>0</v>
      </c>
      <c r="F281" s="0" t="n">
        <v>0</v>
      </c>
      <c r="G281" s="0" t="n">
        <v>0</v>
      </c>
      <c r="H281" s="0" t="n">
        <v>0.9875</v>
      </c>
      <c r="I281" s="0" t="n">
        <v>0.975458749999984</v>
      </c>
      <c r="J281" s="0" t="n">
        <v>0.92772</v>
      </c>
      <c r="K281" s="0" t="n">
        <v>0</v>
      </c>
      <c r="L281" s="0" t="n">
        <v>0.969515524999991</v>
      </c>
      <c r="M281" s="0" t="n">
        <v>0.9875</v>
      </c>
      <c r="N281" s="0" t="n">
        <v>0.907353449999994</v>
      </c>
      <c r="O281" s="0" t="n">
        <v>0.9875</v>
      </c>
      <c r="P281" s="0" t="n">
        <v>0.907353449999994</v>
      </c>
      <c r="Q281" s="0" t="n">
        <v>0.969515524999991</v>
      </c>
      <c r="R281" s="0" t="n">
        <v>0.969515524999991</v>
      </c>
      <c r="S281" s="0" t="n">
        <v>0.969515524999991</v>
      </c>
      <c r="T281" s="0" t="n">
        <v>0.907353449999994</v>
      </c>
      <c r="U281" s="0" t="n">
        <v>0.907353449999994</v>
      </c>
      <c r="V281" s="0" t="n">
        <v>0.907353449999994</v>
      </c>
      <c r="W281" s="0" t="n">
        <v>0.907353449999994</v>
      </c>
      <c r="X281" s="0" t="n">
        <v>0.9875</v>
      </c>
      <c r="Y281" s="0" t="n">
        <v>0.9875</v>
      </c>
      <c r="Z281" s="0" t="n">
        <v>0.9875</v>
      </c>
      <c r="AA281" s="0" t="n">
        <v>0.9875</v>
      </c>
      <c r="AB281" s="0" t="n">
        <v>0.907353449999994</v>
      </c>
      <c r="AC281" s="0" t="n">
        <v>0.907353449999994</v>
      </c>
      <c r="AD281" s="0" t="n">
        <v>0.9875</v>
      </c>
      <c r="AE281" s="0" t="n">
        <v>0.9875</v>
      </c>
      <c r="AF281" s="0" t="n">
        <v>0.907353449999994</v>
      </c>
      <c r="AG281" s="0" t="n">
        <v>0.98</v>
      </c>
      <c r="AH281" s="0" t="n">
        <v>0.985</v>
      </c>
      <c r="AI281" s="0" t="n">
        <v>0.985</v>
      </c>
      <c r="AJ281" s="0" t="n">
        <v>0.907353449999994</v>
      </c>
      <c r="AK281" s="0" t="n">
        <v>1</v>
      </c>
      <c r="AL281" s="0" t="n">
        <v>0</v>
      </c>
      <c r="AM281" s="0" t="n">
        <v>0</v>
      </c>
      <c r="BB281" s="0" t="n">
        <v>0.64</v>
      </c>
      <c r="BC281" s="0" t="n">
        <f aca="false">BC280</f>
        <v>1</v>
      </c>
      <c r="BE281" s="0" t="n">
        <v>1.14252260000002</v>
      </c>
      <c r="BF281" s="0" t="n">
        <v>1.14419999999999</v>
      </c>
      <c r="BG281" s="0" t="n">
        <v>1.0827</v>
      </c>
      <c r="BH281" s="0" t="n">
        <v>1.0324</v>
      </c>
      <c r="BI281" s="0" t="n">
        <v>1</v>
      </c>
      <c r="BJ281" s="0" t="n">
        <v>2.83740000000001</v>
      </c>
      <c r="BK281" s="0" t="n">
        <v>2.36134633333333</v>
      </c>
      <c r="BL281" s="0" t="n">
        <v>1.21174999999998</v>
      </c>
      <c r="BM281" s="0" t="n">
        <v>1.2885</v>
      </c>
      <c r="BN281" s="0" t="n">
        <v>2.001</v>
      </c>
      <c r="BO281" s="0" t="n">
        <v>1.60250499999999</v>
      </c>
      <c r="BP281" s="0" t="n">
        <v>1.60250499999999</v>
      </c>
      <c r="BQ281" s="0" t="n">
        <v>1.31500499999999</v>
      </c>
      <c r="BR281" s="0" t="n">
        <v>1.12348000000001</v>
      </c>
      <c r="BS281" s="0" t="n">
        <v>1.49620499999999</v>
      </c>
      <c r="BT281" s="309"/>
      <c r="BU281" s="0" t="n">
        <v>1.109065</v>
      </c>
      <c r="BV281" s="309"/>
      <c r="BW281" s="309"/>
      <c r="BX281" s="309"/>
      <c r="BY281" s="309"/>
      <c r="BZ281" s="309"/>
      <c r="CA281" s="309"/>
      <c r="CB281" s="309"/>
      <c r="CC281" s="0" t="n">
        <v>0.895</v>
      </c>
      <c r="CI281" s="0" t="n">
        <v>0.45</v>
      </c>
      <c r="CJ281" s="0" t="n">
        <v>0.805</v>
      </c>
      <c r="CK281" s="0" t="n">
        <v>0.72</v>
      </c>
      <c r="CM281" s="0" t="n">
        <v>0.605</v>
      </c>
      <c r="CN281" s="0" t="n">
        <v>0.6375</v>
      </c>
      <c r="CO281" s="0" t="n">
        <v>0.69</v>
      </c>
      <c r="CP281" s="0" t="n">
        <v>0.88</v>
      </c>
      <c r="CQ281" s="0" t="n">
        <v>0.64</v>
      </c>
      <c r="CR281" s="0" t="n">
        <v>0.89</v>
      </c>
      <c r="DA281" s="309" t="n">
        <v>0.000285</v>
      </c>
      <c r="DB281" s="309" t="n">
        <v>0.0002</v>
      </c>
      <c r="DC281" s="309" t="n">
        <v>0</v>
      </c>
      <c r="DD281" s="309" t="n">
        <v>0.0001</v>
      </c>
      <c r="DE281" s="309" t="n">
        <v>0</v>
      </c>
      <c r="DF281" s="309" t="n">
        <v>0.0036</v>
      </c>
      <c r="DG281" s="309" t="n">
        <v>0.00047</v>
      </c>
      <c r="DH281" s="309" t="n">
        <v>0.0007</v>
      </c>
      <c r="DI281" s="309" t="n">
        <v>0</v>
      </c>
      <c r="DJ281" s="309" t="n">
        <v>0</v>
      </c>
      <c r="DK281" s="309" t="n">
        <v>0.0005</v>
      </c>
      <c r="DL281" s="309" t="n">
        <v>0.0005</v>
      </c>
      <c r="DM281" s="309" t="n">
        <v>0.0003</v>
      </c>
      <c r="DN281" s="309" t="n">
        <v>0.000275</v>
      </c>
      <c r="DO281" s="309" t="n">
        <v>0.000400000000000006</v>
      </c>
      <c r="DQ281" s="309" t="n">
        <v>6.5E-005</v>
      </c>
    </row>
    <row r="282" customFormat="false" ht="12.75" hidden="false" customHeight="false" outlineLevel="0" collapsed="false">
      <c r="A282" s="306" t="n">
        <v>44958</v>
      </c>
      <c r="B282" s="0" t="n">
        <v>0.988</v>
      </c>
      <c r="C282" s="0" t="n">
        <v>0</v>
      </c>
      <c r="D282" s="0" t="n">
        <v>0</v>
      </c>
      <c r="E282" s="0" t="n">
        <v>0</v>
      </c>
      <c r="F282" s="0" t="n">
        <v>0</v>
      </c>
      <c r="G282" s="0" t="n">
        <v>0</v>
      </c>
      <c r="H282" s="0" t="n">
        <v>0.9875</v>
      </c>
      <c r="I282" s="0" t="n">
        <v>0.9875</v>
      </c>
      <c r="J282" s="0" t="n">
        <v>0.985</v>
      </c>
      <c r="K282" s="0" t="n">
        <v>0</v>
      </c>
      <c r="L282" s="0" t="n">
        <v>0.9875</v>
      </c>
      <c r="M282" s="0" t="n">
        <v>0.9875</v>
      </c>
      <c r="N282" s="0" t="n">
        <v>0.933866549999994</v>
      </c>
      <c r="O282" s="0" t="n">
        <v>0.986095012500005</v>
      </c>
      <c r="P282" s="0" t="n">
        <v>0.933866549999994</v>
      </c>
      <c r="Q282" s="0" t="n">
        <v>0.9875</v>
      </c>
      <c r="R282" s="0" t="n">
        <v>0.9875</v>
      </c>
      <c r="S282" s="0" t="n">
        <v>0.9875</v>
      </c>
      <c r="T282" s="0" t="n">
        <v>0.933866549999994</v>
      </c>
      <c r="U282" s="0" t="n">
        <v>0.933866549999994</v>
      </c>
      <c r="V282" s="0" t="n">
        <v>0.933866549999994</v>
      </c>
      <c r="W282" s="0" t="n">
        <v>0.933866549999994</v>
      </c>
      <c r="X282" s="0" t="n">
        <v>0.986095012500005</v>
      </c>
      <c r="Y282" s="0" t="n">
        <v>0.986095012500005</v>
      </c>
      <c r="Z282" s="0" t="n">
        <v>0.986095012500005</v>
      </c>
      <c r="AA282" s="0" t="n">
        <v>0.986095012500005</v>
      </c>
      <c r="AB282" s="0" t="n">
        <v>0.933866549999994</v>
      </c>
      <c r="AC282" s="0" t="n">
        <v>0.933866549999994</v>
      </c>
      <c r="AD282" s="0" t="n">
        <v>0.986095012500005</v>
      </c>
      <c r="AE282" s="0" t="n">
        <v>0.986095012500005</v>
      </c>
      <c r="AF282" s="0" t="n">
        <v>0.933866549999994</v>
      </c>
      <c r="AG282" s="0" t="n">
        <v>0.98</v>
      </c>
      <c r="AH282" s="0" t="n">
        <v>0.985</v>
      </c>
      <c r="AI282" s="0" t="n">
        <v>0.985</v>
      </c>
      <c r="AJ282" s="0" t="n">
        <v>0.933866549999994</v>
      </c>
      <c r="AK282" s="0" t="n">
        <v>1</v>
      </c>
      <c r="AL282" s="0" t="n">
        <v>0</v>
      </c>
      <c r="AM282" s="0" t="n">
        <v>0</v>
      </c>
      <c r="BB282" s="0" t="n">
        <v>0.64</v>
      </c>
      <c r="BC282" s="0" t="n">
        <f aca="false">BC281</f>
        <v>1</v>
      </c>
      <c r="BE282" s="0" t="n">
        <v>1.14280760000002</v>
      </c>
      <c r="BF282" s="0" t="n">
        <v>1.14439999999999</v>
      </c>
      <c r="BG282" s="0" t="n">
        <v>1.0827</v>
      </c>
      <c r="BH282" s="0" t="n">
        <v>1.0325</v>
      </c>
      <c r="BI282" s="0" t="n">
        <v>1</v>
      </c>
      <c r="BJ282" s="0" t="n">
        <v>2.84100000000001</v>
      </c>
      <c r="BK282" s="0" t="n">
        <v>2.36181633333333</v>
      </c>
      <c r="BL282" s="0" t="n">
        <v>1.21244999999998</v>
      </c>
      <c r="BM282" s="0" t="n">
        <v>1.2885</v>
      </c>
      <c r="BN282" s="0" t="n">
        <v>2.001</v>
      </c>
      <c r="BO282" s="0" t="n">
        <v>1.60300499999999</v>
      </c>
      <c r="BP282" s="0" t="n">
        <v>1.60300499999999</v>
      </c>
      <c r="BQ282" s="0" t="n">
        <v>1.31530499999999</v>
      </c>
      <c r="BR282" s="0" t="n">
        <v>1.12375500000001</v>
      </c>
      <c r="BS282" s="0" t="n">
        <v>1.49660499999999</v>
      </c>
      <c r="BT282" s="309"/>
      <c r="BU282" s="0" t="n">
        <v>1.10913</v>
      </c>
      <c r="BV282" s="309"/>
      <c r="BW282" s="309"/>
      <c r="BX282" s="309"/>
      <c r="BY282" s="309"/>
      <c r="BZ282" s="309"/>
      <c r="CA282" s="309"/>
      <c r="CB282" s="309"/>
      <c r="CC282" s="0" t="n">
        <v>0.865</v>
      </c>
      <c r="CI282" s="0" t="n">
        <v>0.45</v>
      </c>
      <c r="CJ282" s="0" t="n">
        <v>0.845</v>
      </c>
      <c r="CK282" s="0" t="n">
        <v>0.825</v>
      </c>
      <c r="CM282" s="0" t="n">
        <v>0.635</v>
      </c>
      <c r="CN282" s="0" t="n">
        <v>0.6675</v>
      </c>
      <c r="CO282" s="0" t="n">
        <v>0.71</v>
      </c>
      <c r="CP282" s="0" t="n">
        <v>0.8775</v>
      </c>
      <c r="CQ282" s="0" t="n">
        <v>0.67</v>
      </c>
      <c r="CR282" s="0" t="n">
        <v>0.89</v>
      </c>
      <c r="DA282" s="309" t="n">
        <v>0.000285</v>
      </c>
      <c r="DB282" s="309" t="n">
        <v>0.0002</v>
      </c>
      <c r="DC282" s="309" t="n">
        <v>0</v>
      </c>
      <c r="DD282" s="309" t="n">
        <v>0.0001</v>
      </c>
      <c r="DE282" s="309" t="n">
        <v>0</v>
      </c>
      <c r="DF282" s="309" t="n">
        <v>0.0036</v>
      </c>
      <c r="DG282" s="309" t="n">
        <v>0.00047</v>
      </c>
      <c r="DH282" s="309" t="n">
        <v>0.0007</v>
      </c>
      <c r="DI282" s="309" t="n">
        <v>0</v>
      </c>
      <c r="DJ282" s="309" t="n">
        <v>0</v>
      </c>
      <c r="DK282" s="309" t="n">
        <v>0.0005</v>
      </c>
      <c r="DL282" s="309" t="n">
        <v>0.0005</v>
      </c>
      <c r="DM282" s="309" t="n">
        <v>0.0003</v>
      </c>
      <c r="DN282" s="309" t="n">
        <v>0.000275</v>
      </c>
      <c r="DO282" s="309" t="n">
        <v>0.000400000000000006</v>
      </c>
      <c r="DQ282" s="309" t="n">
        <v>6.5E-005</v>
      </c>
    </row>
    <row r="283" customFormat="false" ht="12.75" hidden="false" customHeight="false" outlineLevel="0" collapsed="false">
      <c r="A283" s="306" t="n">
        <v>44986</v>
      </c>
      <c r="B283" s="0" t="n">
        <v>0.988</v>
      </c>
      <c r="C283" s="0" t="n">
        <v>0</v>
      </c>
      <c r="D283" s="0" t="n">
        <v>0</v>
      </c>
      <c r="E283" s="0" t="n">
        <v>0</v>
      </c>
      <c r="F283" s="0" t="n">
        <v>0</v>
      </c>
      <c r="G283" s="0" t="n">
        <v>0</v>
      </c>
      <c r="H283" s="0" t="n">
        <v>0.9875</v>
      </c>
      <c r="I283" s="0" t="n">
        <v>0.9875</v>
      </c>
      <c r="J283" s="0" t="n">
        <v>0.985</v>
      </c>
      <c r="K283" s="0" t="n">
        <v>0</v>
      </c>
      <c r="L283" s="0" t="n">
        <v>0.9875</v>
      </c>
      <c r="M283" s="0" t="n">
        <v>0.9875</v>
      </c>
      <c r="N283" s="0" t="n">
        <v>0.98</v>
      </c>
      <c r="O283" s="0" t="n">
        <v>0.9875</v>
      </c>
      <c r="P283" s="0" t="n">
        <v>0.98</v>
      </c>
      <c r="Q283" s="0" t="n">
        <v>0.9875</v>
      </c>
      <c r="R283" s="0" t="n">
        <v>0.9875</v>
      </c>
      <c r="S283" s="0" t="n">
        <v>0.9875</v>
      </c>
      <c r="T283" s="0" t="n">
        <v>0.98</v>
      </c>
      <c r="U283" s="0" t="n">
        <v>0.98</v>
      </c>
      <c r="V283" s="0" t="n">
        <v>0.98</v>
      </c>
      <c r="W283" s="0" t="n">
        <v>0.98</v>
      </c>
      <c r="X283" s="0" t="n">
        <v>0.9875</v>
      </c>
      <c r="Y283" s="0" t="n">
        <v>0.9875</v>
      </c>
      <c r="Z283" s="0" t="n">
        <v>0.9875</v>
      </c>
      <c r="AA283" s="0" t="n">
        <v>0.9875</v>
      </c>
      <c r="AB283" s="0" t="n">
        <v>0.98</v>
      </c>
      <c r="AC283" s="0" t="n">
        <v>0.98</v>
      </c>
      <c r="AD283" s="0" t="n">
        <v>0.9875</v>
      </c>
      <c r="AE283" s="0" t="n">
        <v>0.9875</v>
      </c>
      <c r="AF283" s="0" t="n">
        <v>0.98</v>
      </c>
      <c r="AG283" s="0" t="n">
        <v>0.99</v>
      </c>
      <c r="AH283" s="0" t="n">
        <v>0.985</v>
      </c>
      <c r="AI283" s="0" t="n">
        <v>0.985</v>
      </c>
      <c r="AJ283" s="0" t="n">
        <v>0.98</v>
      </c>
      <c r="AK283" s="0" t="n">
        <v>1</v>
      </c>
      <c r="AL283" s="0" t="n">
        <v>0</v>
      </c>
      <c r="AM283" s="0" t="n">
        <v>0</v>
      </c>
      <c r="BB283" s="0" t="n">
        <v>0.64</v>
      </c>
      <c r="BC283" s="0" t="n">
        <f aca="false">BC282</f>
        <v>1</v>
      </c>
      <c r="BE283" s="0" t="n">
        <v>1.14309260000002</v>
      </c>
      <c r="BF283" s="0" t="n">
        <v>1.14459999999999</v>
      </c>
      <c r="BG283" s="0" t="n">
        <v>1.0827</v>
      </c>
      <c r="BH283" s="0" t="n">
        <v>1.0326</v>
      </c>
      <c r="BI283" s="0" t="n">
        <v>1</v>
      </c>
      <c r="BJ283" s="0" t="n">
        <v>2.84460000000001</v>
      </c>
      <c r="BK283" s="0" t="n">
        <v>2.36228633333333</v>
      </c>
      <c r="BL283" s="0" t="n">
        <v>1.21314999999998</v>
      </c>
      <c r="BM283" s="0" t="n">
        <v>1.2885</v>
      </c>
      <c r="BN283" s="0" t="n">
        <v>2.001</v>
      </c>
      <c r="BO283" s="0" t="n">
        <v>1.60350499999999</v>
      </c>
      <c r="BP283" s="0" t="n">
        <v>1.60350499999999</v>
      </c>
      <c r="BQ283" s="0" t="n">
        <v>1.31560499999999</v>
      </c>
      <c r="BR283" s="0" t="n">
        <v>1.12403000000001</v>
      </c>
      <c r="BS283" s="0" t="n">
        <v>1.49700499999999</v>
      </c>
      <c r="BT283" s="309"/>
      <c r="BU283" s="0" t="n">
        <v>1.109195</v>
      </c>
      <c r="BV283" s="309"/>
      <c r="BW283" s="309"/>
      <c r="BX283" s="309"/>
      <c r="BY283" s="309"/>
      <c r="BZ283" s="309"/>
      <c r="CA283" s="309"/>
      <c r="CB283" s="309"/>
      <c r="CC283" s="0" t="n">
        <v>0.865</v>
      </c>
      <c r="CI283" s="0" t="n">
        <v>0.45</v>
      </c>
      <c r="CJ283" s="0" t="n">
        <v>0.875</v>
      </c>
      <c r="CK283" s="0" t="n">
        <v>0.995</v>
      </c>
      <c r="CM283" s="0" t="n">
        <v>0.785</v>
      </c>
      <c r="CN283" s="0" t="n">
        <v>0.8175</v>
      </c>
      <c r="CO283" s="0" t="n">
        <v>0.8</v>
      </c>
      <c r="CP283" s="0" t="n">
        <v>0.9</v>
      </c>
      <c r="CQ283" s="0" t="n">
        <v>0.83</v>
      </c>
      <c r="CR283" s="0" t="n">
        <v>0.89</v>
      </c>
      <c r="DA283" s="309" t="n">
        <v>0.000285</v>
      </c>
      <c r="DB283" s="309" t="n">
        <v>0.0002</v>
      </c>
      <c r="DC283" s="309" t="n">
        <v>0</v>
      </c>
      <c r="DD283" s="309" t="n">
        <v>0.0001</v>
      </c>
      <c r="DE283" s="309" t="n">
        <v>0</v>
      </c>
      <c r="DF283" s="309" t="n">
        <v>0.0036</v>
      </c>
      <c r="DG283" s="309" t="n">
        <v>0.00047</v>
      </c>
      <c r="DH283" s="309" t="n">
        <v>0.0007</v>
      </c>
      <c r="DI283" s="309" t="n">
        <v>0</v>
      </c>
      <c r="DJ283" s="309" t="n">
        <v>0</v>
      </c>
      <c r="DK283" s="309" t="n">
        <v>0.0005</v>
      </c>
      <c r="DL283" s="309" t="n">
        <v>0.0005</v>
      </c>
      <c r="DM283" s="309" t="n">
        <v>0.0003</v>
      </c>
      <c r="DN283" s="309" t="n">
        <v>0.000275</v>
      </c>
      <c r="DO283" s="309" t="n">
        <v>0.000400000000000006</v>
      </c>
      <c r="DQ283" s="309" t="n">
        <v>6.5E-005</v>
      </c>
    </row>
    <row r="284" customFormat="false" ht="12.75" hidden="false" customHeight="false" outlineLevel="0" collapsed="false">
      <c r="A284" s="306" t="n">
        <v>45017</v>
      </c>
      <c r="B284" s="0" t="n">
        <v>0.988</v>
      </c>
      <c r="C284" s="0" t="n">
        <v>0</v>
      </c>
      <c r="D284" s="0" t="n">
        <v>0</v>
      </c>
      <c r="E284" s="0" t="n">
        <v>0</v>
      </c>
      <c r="F284" s="0" t="n">
        <v>0</v>
      </c>
      <c r="G284" s="0" t="n">
        <v>0</v>
      </c>
      <c r="H284" s="0" t="n">
        <v>0.9875</v>
      </c>
      <c r="I284" s="0" t="n">
        <v>0.9875</v>
      </c>
      <c r="J284" s="0" t="n">
        <v>0.985</v>
      </c>
      <c r="K284" s="0" t="n">
        <v>0</v>
      </c>
      <c r="L284" s="0" t="n">
        <v>0.9875</v>
      </c>
      <c r="M284" s="0" t="n">
        <v>0.9875</v>
      </c>
      <c r="N284" s="0" t="n">
        <v>0.98</v>
      </c>
      <c r="O284" s="0" t="n">
        <v>0.9875</v>
      </c>
      <c r="P284" s="0" t="n">
        <v>0.98</v>
      </c>
      <c r="Q284" s="0" t="n">
        <v>0.9875</v>
      </c>
      <c r="R284" s="0" t="n">
        <v>0.9875</v>
      </c>
      <c r="S284" s="0" t="n">
        <v>0.9875</v>
      </c>
      <c r="T284" s="0" t="n">
        <v>0.98</v>
      </c>
      <c r="U284" s="0" t="n">
        <v>0.98</v>
      </c>
      <c r="V284" s="0" t="n">
        <v>0.98</v>
      </c>
      <c r="W284" s="0" t="n">
        <v>0.98</v>
      </c>
      <c r="X284" s="0" t="n">
        <v>0.9875</v>
      </c>
      <c r="Y284" s="0" t="n">
        <v>0.9875</v>
      </c>
      <c r="Z284" s="0" t="n">
        <v>0.9875</v>
      </c>
      <c r="AA284" s="0" t="n">
        <v>0.9875</v>
      </c>
      <c r="AB284" s="0" t="n">
        <v>0.98</v>
      </c>
      <c r="AC284" s="0" t="n">
        <v>0.98</v>
      </c>
      <c r="AD284" s="0" t="n">
        <v>0.9875</v>
      </c>
      <c r="AE284" s="0" t="n">
        <v>0.9875</v>
      </c>
      <c r="AF284" s="0" t="n">
        <v>0.98</v>
      </c>
      <c r="AG284" s="0" t="n">
        <v>0.99</v>
      </c>
      <c r="AH284" s="0" t="n">
        <v>0.985</v>
      </c>
      <c r="AI284" s="0" t="n">
        <v>0.985</v>
      </c>
      <c r="AJ284" s="0" t="n">
        <v>0.98</v>
      </c>
      <c r="AK284" s="0" t="n">
        <v>1</v>
      </c>
      <c r="AL284" s="0" t="n">
        <v>0</v>
      </c>
      <c r="AM284" s="0" t="n">
        <v>0</v>
      </c>
      <c r="BB284" s="0" t="n">
        <v>0.64</v>
      </c>
      <c r="BC284" s="0" t="n">
        <f aca="false">BC283</f>
        <v>1</v>
      </c>
      <c r="BE284" s="0" t="n">
        <v>1.14337760000002</v>
      </c>
      <c r="BF284" s="0" t="n">
        <v>1.14479999999999</v>
      </c>
      <c r="BG284" s="0" t="n">
        <v>1.0827</v>
      </c>
      <c r="BH284" s="0" t="n">
        <v>1.0327</v>
      </c>
      <c r="BI284" s="0" t="n">
        <v>1</v>
      </c>
      <c r="BJ284" s="0" t="n">
        <v>2.84820000000001</v>
      </c>
      <c r="BK284" s="0" t="n">
        <v>2.36275633333333</v>
      </c>
      <c r="BL284" s="0" t="n">
        <v>1.21384999999998</v>
      </c>
      <c r="BM284" s="0" t="n">
        <v>1.2885</v>
      </c>
      <c r="BN284" s="0" t="n">
        <v>2.001</v>
      </c>
      <c r="BO284" s="0" t="n">
        <v>1.60400499999999</v>
      </c>
      <c r="BP284" s="0" t="n">
        <v>1.60400499999999</v>
      </c>
      <c r="BQ284" s="0" t="n">
        <v>1.31590499999999</v>
      </c>
      <c r="BR284" s="0" t="n">
        <v>1.12430500000001</v>
      </c>
      <c r="BS284" s="0" t="n">
        <v>1.49740499999999</v>
      </c>
      <c r="BT284" s="309"/>
      <c r="BU284" s="0" t="n">
        <v>1.10926</v>
      </c>
      <c r="BV284" s="309"/>
      <c r="BW284" s="309"/>
      <c r="BX284" s="309"/>
      <c r="BY284" s="309"/>
      <c r="BZ284" s="309"/>
      <c r="CA284" s="309"/>
      <c r="CB284" s="309"/>
      <c r="CC284" s="0" t="n">
        <v>0.895</v>
      </c>
      <c r="CI284" s="0" t="n">
        <v>0.42</v>
      </c>
      <c r="CJ284" s="0" t="n">
        <v>0.935</v>
      </c>
      <c r="CK284" s="0" t="n">
        <v>0.985</v>
      </c>
      <c r="CM284" s="0" t="n">
        <v>0.895</v>
      </c>
      <c r="CN284" s="0" t="n">
        <v>0.9275</v>
      </c>
      <c r="CO284" s="0" t="n">
        <v>0.85</v>
      </c>
      <c r="CP284" s="0" t="n">
        <v>0.903</v>
      </c>
      <c r="CQ284" s="0" t="n">
        <v>0.92</v>
      </c>
      <c r="CR284" s="0" t="n">
        <v>0.89</v>
      </c>
      <c r="DA284" s="309" t="n">
        <v>0.000285</v>
      </c>
      <c r="DB284" s="309" t="n">
        <v>0.0002</v>
      </c>
      <c r="DC284" s="309" t="n">
        <v>0</v>
      </c>
      <c r="DD284" s="309" t="n">
        <v>0.0001</v>
      </c>
      <c r="DE284" s="309" t="n">
        <v>0</v>
      </c>
      <c r="DF284" s="309" t="n">
        <v>0.0036</v>
      </c>
      <c r="DG284" s="309" t="n">
        <v>0.00047</v>
      </c>
      <c r="DH284" s="309" t="n">
        <v>0.0007</v>
      </c>
      <c r="DI284" s="309" t="n">
        <v>0</v>
      </c>
      <c r="DJ284" s="309" t="n">
        <v>0</v>
      </c>
      <c r="DK284" s="309" t="n">
        <v>0.0005</v>
      </c>
      <c r="DL284" s="309" t="n">
        <v>0.0005</v>
      </c>
      <c r="DM284" s="309" t="n">
        <v>0.0003</v>
      </c>
      <c r="DN284" s="309" t="n">
        <v>0.000275</v>
      </c>
      <c r="DO284" s="309" t="n">
        <v>0.000400000000000006</v>
      </c>
      <c r="DQ284" s="309" t="n">
        <v>6.5E-005</v>
      </c>
    </row>
    <row r="285" customFormat="false" ht="12.75" hidden="false" customHeight="false" outlineLevel="0" collapsed="false">
      <c r="A285" s="306" t="n">
        <v>45047</v>
      </c>
      <c r="B285" s="0" t="n">
        <v>0.988</v>
      </c>
      <c r="C285" s="0" t="n">
        <v>0</v>
      </c>
      <c r="D285" s="0" t="n">
        <v>0</v>
      </c>
      <c r="E285" s="0" t="n">
        <v>0</v>
      </c>
      <c r="F285" s="0" t="n">
        <v>0</v>
      </c>
      <c r="G285" s="0" t="n">
        <v>0</v>
      </c>
      <c r="H285" s="0" t="n">
        <v>0.9875</v>
      </c>
      <c r="I285" s="0" t="n">
        <v>0.9875</v>
      </c>
      <c r="J285" s="0" t="n">
        <v>0.985</v>
      </c>
      <c r="K285" s="0" t="n">
        <v>0</v>
      </c>
      <c r="L285" s="0" t="n">
        <v>0.9875</v>
      </c>
      <c r="M285" s="0" t="n">
        <v>0.9875</v>
      </c>
      <c r="N285" s="0" t="n">
        <v>0.98</v>
      </c>
      <c r="O285" s="0" t="n">
        <v>0.9875</v>
      </c>
      <c r="P285" s="0" t="n">
        <v>0.98</v>
      </c>
      <c r="Q285" s="0" t="n">
        <v>0.9875</v>
      </c>
      <c r="R285" s="0" t="n">
        <v>0.9875</v>
      </c>
      <c r="S285" s="0" t="n">
        <v>0.9875</v>
      </c>
      <c r="T285" s="0" t="n">
        <v>0.98</v>
      </c>
      <c r="U285" s="0" t="n">
        <v>0.98</v>
      </c>
      <c r="V285" s="0" t="n">
        <v>0.98</v>
      </c>
      <c r="W285" s="0" t="n">
        <v>0.98</v>
      </c>
      <c r="X285" s="0" t="n">
        <v>0.9875</v>
      </c>
      <c r="Y285" s="0" t="n">
        <v>0.9875</v>
      </c>
      <c r="Z285" s="0" t="n">
        <v>0.9875</v>
      </c>
      <c r="AA285" s="0" t="n">
        <v>0.9875</v>
      </c>
      <c r="AB285" s="0" t="n">
        <v>0.98</v>
      </c>
      <c r="AC285" s="0" t="n">
        <v>0.98</v>
      </c>
      <c r="AD285" s="0" t="n">
        <v>0.9875</v>
      </c>
      <c r="AE285" s="0" t="n">
        <v>0.9875</v>
      </c>
      <c r="AF285" s="0" t="n">
        <v>0.98</v>
      </c>
      <c r="AG285" s="0" t="n">
        <v>0.99</v>
      </c>
      <c r="AH285" s="0" t="n">
        <v>0.985</v>
      </c>
      <c r="AI285" s="0" t="n">
        <v>0.985</v>
      </c>
      <c r="AJ285" s="0" t="n">
        <v>0.98</v>
      </c>
      <c r="AK285" s="0" t="n">
        <v>1</v>
      </c>
      <c r="AL285" s="0" t="n">
        <v>0</v>
      </c>
      <c r="AM285" s="0" t="n">
        <v>0</v>
      </c>
      <c r="BB285" s="0" t="n">
        <v>0.64</v>
      </c>
      <c r="BC285" s="0" t="n">
        <f aca="false">BC284</f>
        <v>1</v>
      </c>
      <c r="BE285" s="0" t="n">
        <v>1.14366260000002</v>
      </c>
      <c r="BF285" s="0" t="n">
        <v>1.14499999999999</v>
      </c>
      <c r="BG285" s="0" t="n">
        <v>1.0827</v>
      </c>
      <c r="BH285" s="0" t="n">
        <v>1.0328</v>
      </c>
      <c r="BI285" s="0" t="n">
        <v>1</v>
      </c>
      <c r="BJ285" s="0" t="n">
        <v>2.85180000000001</v>
      </c>
      <c r="BK285" s="0" t="n">
        <v>2.36322633333333</v>
      </c>
      <c r="BL285" s="0" t="n">
        <v>1.21454999999998</v>
      </c>
      <c r="BM285" s="0" t="n">
        <v>1.2885</v>
      </c>
      <c r="BN285" s="0" t="n">
        <v>2.001</v>
      </c>
      <c r="BO285" s="0" t="n">
        <v>1.60450499999999</v>
      </c>
      <c r="BP285" s="0" t="n">
        <v>1.60450499999999</v>
      </c>
      <c r="BQ285" s="0" t="n">
        <v>1.31620499999999</v>
      </c>
      <c r="BR285" s="0" t="n">
        <v>1.12458000000001</v>
      </c>
      <c r="BS285" s="0" t="n">
        <v>1.49780499999999</v>
      </c>
      <c r="BT285" s="309"/>
      <c r="BU285" s="0" t="n">
        <v>1.109325</v>
      </c>
      <c r="BV285" s="309"/>
      <c r="BW285" s="309"/>
      <c r="BX285" s="309"/>
      <c r="BY285" s="309"/>
      <c r="BZ285" s="309"/>
      <c r="CA285" s="309"/>
      <c r="CB285" s="309"/>
      <c r="CC285" s="0" t="n">
        <v>0.965</v>
      </c>
      <c r="CI285" s="0" t="n">
        <v>0.42</v>
      </c>
      <c r="CJ285" s="0" t="n">
        <v>0.935</v>
      </c>
      <c r="CK285" s="0" t="n">
        <v>0.885</v>
      </c>
      <c r="CM285" s="0" t="n">
        <v>0.9175</v>
      </c>
      <c r="CN285" s="0" t="n">
        <v>0.95</v>
      </c>
      <c r="CO285" s="0" t="n">
        <v>0.88</v>
      </c>
      <c r="CP285" s="0" t="n">
        <v>0.9</v>
      </c>
      <c r="CQ285" s="0" t="n">
        <v>0.935</v>
      </c>
      <c r="CR285" s="0" t="n">
        <v>0.89</v>
      </c>
      <c r="DA285" s="309" t="n">
        <v>0.000285</v>
      </c>
      <c r="DB285" s="309" t="n">
        <v>0.0002</v>
      </c>
      <c r="DC285" s="309" t="n">
        <v>0</v>
      </c>
      <c r="DD285" s="309" t="n">
        <v>0.0001</v>
      </c>
      <c r="DE285" s="309" t="n">
        <v>0</v>
      </c>
      <c r="DF285" s="309" t="n">
        <v>0.0036</v>
      </c>
      <c r="DG285" s="309" t="n">
        <v>0.00047</v>
      </c>
      <c r="DH285" s="309" t="n">
        <v>0.0007</v>
      </c>
      <c r="DI285" s="309" t="n">
        <v>0</v>
      </c>
      <c r="DJ285" s="309" t="n">
        <v>0</v>
      </c>
      <c r="DK285" s="309" t="n">
        <v>0.0005</v>
      </c>
      <c r="DL285" s="309" t="n">
        <v>0.0005</v>
      </c>
      <c r="DM285" s="309" t="n">
        <v>0.0003</v>
      </c>
      <c r="DN285" s="309" t="n">
        <v>0.000275</v>
      </c>
      <c r="DO285" s="309" t="n">
        <v>0.000400000000000006</v>
      </c>
      <c r="DQ285" s="309" t="n">
        <v>6.5E-005</v>
      </c>
    </row>
    <row r="286" customFormat="false" ht="12.75" hidden="false" customHeight="false" outlineLevel="0" collapsed="false">
      <c r="A286" s="306" t="n">
        <v>45078</v>
      </c>
      <c r="B286" s="0" t="n">
        <v>0.988</v>
      </c>
      <c r="C286" s="0" t="n">
        <v>0</v>
      </c>
      <c r="D286" s="0" t="n">
        <v>0</v>
      </c>
      <c r="E286" s="0" t="n">
        <v>0</v>
      </c>
      <c r="F286" s="0" t="n">
        <v>0</v>
      </c>
      <c r="G286" s="0" t="n">
        <v>0</v>
      </c>
      <c r="H286" s="0" t="n">
        <v>0.9875</v>
      </c>
      <c r="I286" s="0" t="n">
        <v>0.9875</v>
      </c>
      <c r="J286" s="0" t="n">
        <v>0.985</v>
      </c>
      <c r="K286" s="0" t="n">
        <v>0</v>
      </c>
      <c r="L286" s="0" t="n">
        <v>0.9875</v>
      </c>
      <c r="M286" s="0" t="n">
        <v>0.9875</v>
      </c>
      <c r="N286" s="0" t="n">
        <v>0.98</v>
      </c>
      <c r="O286" s="0" t="n">
        <v>0.9875</v>
      </c>
      <c r="P286" s="0" t="n">
        <v>0.98</v>
      </c>
      <c r="Q286" s="0" t="n">
        <v>0.9875</v>
      </c>
      <c r="R286" s="0" t="n">
        <v>0.9875</v>
      </c>
      <c r="S286" s="0" t="n">
        <v>0.9875</v>
      </c>
      <c r="T286" s="0" t="n">
        <v>0.98</v>
      </c>
      <c r="U286" s="0" t="n">
        <v>0.98</v>
      </c>
      <c r="V286" s="0" t="n">
        <v>0.98</v>
      </c>
      <c r="W286" s="0" t="n">
        <v>0.98</v>
      </c>
      <c r="X286" s="0" t="n">
        <v>0.9875</v>
      </c>
      <c r="Y286" s="0" t="n">
        <v>0.9875</v>
      </c>
      <c r="Z286" s="0" t="n">
        <v>0.9875</v>
      </c>
      <c r="AA286" s="0" t="n">
        <v>0.9875</v>
      </c>
      <c r="AB286" s="0" t="n">
        <v>0.98</v>
      </c>
      <c r="AC286" s="0" t="n">
        <v>0.98</v>
      </c>
      <c r="AD286" s="0" t="n">
        <v>0.9875</v>
      </c>
      <c r="AE286" s="0" t="n">
        <v>0.9875</v>
      </c>
      <c r="AF286" s="0" t="n">
        <v>0.98</v>
      </c>
      <c r="AG286" s="0" t="n">
        <v>0.99</v>
      </c>
      <c r="AH286" s="0" t="n">
        <v>0.985</v>
      </c>
      <c r="AI286" s="0" t="n">
        <v>0.985</v>
      </c>
      <c r="AJ286" s="0" t="n">
        <v>0.98</v>
      </c>
      <c r="AK286" s="0" t="n">
        <v>1</v>
      </c>
      <c r="AL286" s="0" t="n">
        <v>0</v>
      </c>
      <c r="AM286" s="0" t="n">
        <v>0</v>
      </c>
      <c r="BB286" s="0" t="n">
        <v>0.64</v>
      </c>
      <c r="BC286" s="0" t="n">
        <f aca="false">BC285</f>
        <v>1</v>
      </c>
      <c r="BE286" s="0" t="n">
        <v>1.14394760000002</v>
      </c>
      <c r="BF286" s="0" t="n">
        <v>1.14519999999999</v>
      </c>
      <c r="BG286" s="0" t="n">
        <v>1.0827</v>
      </c>
      <c r="BH286" s="0" t="n">
        <v>1.0329</v>
      </c>
      <c r="BI286" s="0" t="n">
        <v>1</v>
      </c>
      <c r="BJ286" s="0" t="n">
        <v>2.85540000000001</v>
      </c>
      <c r="BK286" s="0" t="n">
        <v>2.36369633333333</v>
      </c>
      <c r="BL286" s="0" t="n">
        <v>1.21524999999998</v>
      </c>
      <c r="BM286" s="0" t="n">
        <v>1.2885</v>
      </c>
      <c r="BN286" s="0" t="n">
        <v>2.001</v>
      </c>
      <c r="BO286" s="0" t="n">
        <v>1.60500499999999</v>
      </c>
      <c r="BP286" s="0" t="n">
        <v>1.60500499999999</v>
      </c>
      <c r="BQ286" s="0" t="n">
        <v>1.31650499999999</v>
      </c>
      <c r="BR286" s="0" t="n">
        <v>1.12485500000001</v>
      </c>
      <c r="BS286" s="0" t="n">
        <v>1.49820499999999</v>
      </c>
      <c r="BT286" s="309"/>
      <c r="BU286" s="0" t="n">
        <v>1.10939</v>
      </c>
      <c r="BV286" s="309"/>
      <c r="BW286" s="309"/>
      <c r="BX286" s="309"/>
      <c r="BY286" s="309"/>
      <c r="BZ286" s="309"/>
      <c r="CA286" s="309"/>
      <c r="CB286" s="309"/>
      <c r="CC286" s="0" t="n">
        <v>0.965</v>
      </c>
      <c r="CI286" s="0" t="n">
        <v>0.47</v>
      </c>
      <c r="CJ286" s="0" t="n">
        <v>0.935</v>
      </c>
      <c r="CK286" s="0" t="n">
        <v>0.795</v>
      </c>
      <c r="CM286" s="0" t="n">
        <v>0.8825</v>
      </c>
      <c r="CN286" s="0" t="n">
        <v>0.915</v>
      </c>
      <c r="CO286" s="0" t="n">
        <v>0.88</v>
      </c>
      <c r="CP286" s="0" t="n">
        <v>0.9025</v>
      </c>
      <c r="CQ286" s="0" t="n">
        <v>0.915</v>
      </c>
      <c r="CR286" s="0" t="n">
        <v>0.89</v>
      </c>
      <c r="DA286" s="309" t="n">
        <v>0.000285</v>
      </c>
      <c r="DB286" s="309" t="n">
        <v>0.0002</v>
      </c>
      <c r="DC286" s="309" t="n">
        <v>0</v>
      </c>
      <c r="DD286" s="309" t="n">
        <v>0.0001</v>
      </c>
      <c r="DE286" s="309" t="n">
        <v>0</v>
      </c>
      <c r="DF286" s="309" t="n">
        <v>0.0036</v>
      </c>
      <c r="DG286" s="309" t="n">
        <v>0.00047</v>
      </c>
      <c r="DH286" s="309" t="n">
        <v>0.0007</v>
      </c>
      <c r="DI286" s="309" t="n">
        <v>0</v>
      </c>
      <c r="DJ286" s="309" t="n">
        <v>0</v>
      </c>
      <c r="DK286" s="309" t="n">
        <v>0.0005</v>
      </c>
      <c r="DL286" s="309" t="n">
        <v>0.0005</v>
      </c>
      <c r="DM286" s="309" t="n">
        <v>0.0003</v>
      </c>
      <c r="DN286" s="309" t="n">
        <v>0.000275</v>
      </c>
      <c r="DO286" s="309" t="n">
        <v>0.000400000000000006</v>
      </c>
      <c r="DQ286" s="309" t="n">
        <v>6.5E-005</v>
      </c>
    </row>
    <row r="287" customFormat="false" ht="12.75" hidden="false" customHeight="false" outlineLevel="0" collapsed="false">
      <c r="A287" s="306" t="n">
        <v>45108</v>
      </c>
      <c r="B287" s="0" t="n">
        <v>0.988</v>
      </c>
      <c r="C287" s="0" t="n">
        <v>0</v>
      </c>
      <c r="D287" s="0" t="n">
        <v>0</v>
      </c>
      <c r="E287" s="0" t="n">
        <v>0</v>
      </c>
      <c r="F287" s="0" t="n">
        <v>0</v>
      </c>
      <c r="G287" s="0" t="n">
        <v>0</v>
      </c>
      <c r="H287" s="0" t="n">
        <v>0.9875</v>
      </c>
      <c r="I287" s="0" t="n">
        <v>0.9875</v>
      </c>
      <c r="J287" s="0" t="n">
        <v>0.985</v>
      </c>
      <c r="K287" s="0" t="n">
        <v>0</v>
      </c>
      <c r="L287" s="0" t="n">
        <v>0.9875</v>
      </c>
      <c r="M287" s="0" t="n">
        <v>0.9875</v>
      </c>
      <c r="N287" s="0" t="n">
        <v>0.98</v>
      </c>
      <c r="O287" s="0" t="n">
        <v>0.9875</v>
      </c>
      <c r="P287" s="0" t="n">
        <v>0.98</v>
      </c>
      <c r="Q287" s="0" t="n">
        <v>0.9875</v>
      </c>
      <c r="R287" s="0" t="n">
        <v>0.9875</v>
      </c>
      <c r="S287" s="0" t="n">
        <v>0.9875</v>
      </c>
      <c r="T287" s="0" t="n">
        <v>0.98</v>
      </c>
      <c r="U287" s="0" t="n">
        <v>0.98</v>
      </c>
      <c r="V287" s="0" t="n">
        <v>0.98</v>
      </c>
      <c r="W287" s="0" t="n">
        <v>0.98</v>
      </c>
      <c r="X287" s="0" t="n">
        <v>0.9875</v>
      </c>
      <c r="Y287" s="0" t="n">
        <v>0.9875</v>
      </c>
      <c r="Z287" s="0" t="n">
        <v>0.9875</v>
      </c>
      <c r="AA287" s="0" t="n">
        <v>0.9875</v>
      </c>
      <c r="AB287" s="0" t="n">
        <v>0.98</v>
      </c>
      <c r="AC287" s="0" t="n">
        <v>0.98</v>
      </c>
      <c r="AD287" s="0" t="n">
        <v>0.9875</v>
      </c>
      <c r="AE287" s="0" t="n">
        <v>0.9875</v>
      </c>
      <c r="AF287" s="0" t="n">
        <v>0.98</v>
      </c>
      <c r="AG287" s="0" t="n">
        <v>0.99</v>
      </c>
      <c r="AH287" s="0" t="n">
        <v>0.985</v>
      </c>
      <c r="AI287" s="0" t="n">
        <v>0.985</v>
      </c>
      <c r="AJ287" s="0" t="n">
        <v>0.98</v>
      </c>
      <c r="AK287" s="0" t="n">
        <v>1</v>
      </c>
      <c r="AL287" s="0" t="n">
        <v>0</v>
      </c>
      <c r="AM287" s="0" t="n">
        <v>0</v>
      </c>
      <c r="BB287" s="0" t="n">
        <v>0.64</v>
      </c>
      <c r="BC287" s="0" t="n">
        <f aca="false">BC286</f>
        <v>1</v>
      </c>
      <c r="BE287" s="0" t="n">
        <v>1.14423260000002</v>
      </c>
      <c r="BF287" s="0" t="n">
        <v>1.14539999999999</v>
      </c>
      <c r="BG287" s="0" t="n">
        <v>1.0827</v>
      </c>
      <c r="BH287" s="0" t="n">
        <v>1.033</v>
      </c>
      <c r="BI287" s="0" t="n">
        <v>1</v>
      </c>
      <c r="BJ287" s="0" t="n">
        <v>2.85900000000001</v>
      </c>
      <c r="BK287" s="0" t="n">
        <v>2.36416633333333</v>
      </c>
      <c r="BL287" s="0" t="n">
        <v>1.21594999999998</v>
      </c>
      <c r="BM287" s="0" t="n">
        <v>1.2885</v>
      </c>
      <c r="BN287" s="0" t="n">
        <v>2.001</v>
      </c>
      <c r="BO287" s="0" t="n">
        <v>1.60550499999998</v>
      </c>
      <c r="BP287" s="0" t="n">
        <v>1.60550499999998</v>
      </c>
      <c r="BQ287" s="0" t="n">
        <v>1.31680499999999</v>
      </c>
      <c r="BR287" s="0" t="n">
        <v>1.12513000000001</v>
      </c>
      <c r="BS287" s="0" t="n">
        <v>1.49860499999999</v>
      </c>
      <c r="BT287" s="309"/>
      <c r="BU287" s="0" t="n">
        <v>1.109455</v>
      </c>
      <c r="BV287" s="309"/>
      <c r="BW287" s="309"/>
      <c r="BX287" s="309"/>
      <c r="BY287" s="309"/>
      <c r="BZ287" s="309"/>
      <c r="CA287" s="309"/>
      <c r="CB287" s="309"/>
      <c r="CC287" s="0" t="n">
        <v>0.975</v>
      </c>
      <c r="CI287" s="0" t="n">
        <v>0.47</v>
      </c>
      <c r="CJ287" s="0" t="n">
        <v>0.935</v>
      </c>
      <c r="CK287" s="0" t="n">
        <v>0.815</v>
      </c>
      <c r="CM287" s="0" t="n">
        <v>0.8775</v>
      </c>
      <c r="CN287" s="0" t="n">
        <v>0.91</v>
      </c>
      <c r="CO287" s="0" t="n">
        <v>0.89</v>
      </c>
      <c r="CP287" s="0" t="n">
        <v>0.9075</v>
      </c>
      <c r="CQ287" s="0" t="n">
        <v>0.915</v>
      </c>
      <c r="CR287" s="0" t="n">
        <v>0.89</v>
      </c>
      <c r="DA287" s="309" t="n">
        <v>0.000285</v>
      </c>
      <c r="DB287" s="309" t="n">
        <v>0.0002</v>
      </c>
      <c r="DC287" s="309" t="n">
        <v>0</v>
      </c>
      <c r="DD287" s="309" t="n">
        <v>0.0001</v>
      </c>
      <c r="DE287" s="309" t="n">
        <v>0</v>
      </c>
      <c r="DF287" s="309" t="n">
        <v>0.0036</v>
      </c>
      <c r="DG287" s="309" t="n">
        <v>0.00047</v>
      </c>
      <c r="DH287" s="309" t="n">
        <v>0.0007</v>
      </c>
      <c r="DI287" s="309" t="n">
        <v>0</v>
      </c>
      <c r="DJ287" s="309" t="n">
        <v>0</v>
      </c>
      <c r="DK287" s="309" t="n">
        <v>0.0005</v>
      </c>
      <c r="DL287" s="309" t="n">
        <v>0.0005</v>
      </c>
      <c r="DM287" s="309" t="n">
        <v>0.0003</v>
      </c>
      <c r="DN287" s="309" t="n">
        <v>0.000275</v>
      </c>
      <c r="DO287" s="309" t="n">
        <v>0.000400000000000006</v>
      </c>
      <c r="DQ287" s="309" t="n">
        <v>6.5E-005</v>
      </c>
    </row>
    <row r="288" customFormat="false" ht="12.75" hidden="false" customHeight="false" outlineLevel="0" collapsed="false">
      <c r="A288" s="306" t="n">
        <v>45139</v>
      </c>
      <c r="B288" s="0" t="n">
        <v>0.988</v>
      </c>
      <c r="C288" s="0" t="n">
        <v>0</v>
      </c>
      <c r="D288" s="0" t="n">
        <v>0</v>
      </c>
      <c r="E288" s="0" t="n">
        <v>0</v>
      </c>
      <c r="F288" s="0" t="n">
        <v>0</v>
      </c>
      <c r="G288" s="0" t="n">
        <v>0</v>
      </c>
      <c r="H288" s="0" t="n">
        <v>0.9875</v>
      </c>
      <c r="I288" s="0" t="n">
        <v>0.9875</v>
      </c>
      <c r="J288" s="0" t="n">
        <v>0.985</v>
      </c>
      <c r="K288" s="0" t="n">
        <v>0</v>
      </c>
      <c r="L288" s="0" t="n">
        <v>0.9875</v>
      </c>
      <c r="M288" s="0" t="n">
        <v>0.9875</v>
      </c>
      <c r="N288" s="0" t="n">
        <v>0.98</v>
      </c>
      <c r="O288" s="0" t="n">
        <v>0.9875</v>
      </c>
      <c r="P288" s="0" t="n">
        <v>0.98</v>
      </c>
      <c r="Q288" s="0" t="n">
        <v>0.9875</v>
      </c>
      <c r="R288" s="0" t="n">
        <v>0.9875</v>
      </c>
      <c r="S288" s="0" t="n">
        <v>0.9875</v>
      </c>
      <c r="T288" s="0" t="n">
        <v>0.98</v>
      </c>
      <c r="U288" s="0" t="n">
        <v>0.98</v>
      </c>
      <c r="V288" s="0" t="n">
        <v>0.98</v>
      </c>
      <c r="W288" s="0" t="n">
        <v>0.98</v>
      </c>
      <c r="X288" s="0" t="n">
        <v>0.9875</v>
      </c>
      <c r="Y288" s="0" t="n">
        <v>0.9875</v>
      </c>
      <c r="Z288" s="0" t="n">
        <v>0.9875</v>
      </c>
      <c r="AA288" s="0" t="n">
        <v>0.9875</v>
      </c>
      <c r="AB288" s="0" t="n">
        <v>0.98</v>
      </c>
      <c r="AC288" s="0" t="n">
        <v>0.98</v>
      </c>
      <c r="AD288" s="0" t="n">
        <v>0.9875</v>
      </c>
      <c r="AE288" s="0" t="n">
        <v>0.9875</v>
      </c>
      <c r="AF288" s="0" t="n">
        <v>0.98</v>
      </c>
      <c r="AG288" s="0" t="n">
        <v>0.99</v>
      </c>
      <c r="AH288" s="0" t="n">
        <v>0.985</v>
      </c>
      <c r="AI288" s="0" t="n">
        <v>0.985</v>
      </c>
      <c r="AJ288" s="0" t="n">
        <v>0.98</v>
      </c>
      <c r="AK288" s="0" t="n">
        <v>1</v>
      </c>
      <c r="AL288" s="0" t="n">
        <v>0</v>
      </c>
      <c r="AM288" s="0" t="n">
        <v>0</v>
      </c>
      <c r="BB288" s="0" t="n">
        <v>0.64</v>
      </c>
      <c r="BC288" s="0" t="n">
        <f aca="false">BC287</f>
        <v>1</v>
      </c>
      <c r="BE288" s="0" t="n">
        <v>1.14451760000002</v>
      </c>
      <c r="BF288" s="0" t="n">
        <v>1.14559999999999</v>
      </c>
      <c r="BG288" s="0" t="n">
        <v>1.0827</v>
      </c>
      <c r="BH288" s="0" t="n">
        <v>1.0331</v>
      </c>
      <c r="BI288" s="0" t="n">
        <v>1</v>
      </c>
      <c r="BJ288" s="0" t="n">
        <v>2.86260000000001</v>
      </c>
      <c r="BK288" s="0" t="n">
        <v>2.36463633333333</v>
      </c>
      <c r="BL288" s="0" t="n">
        <v>1.21664999999998</v>
      </c>
      <c r="BM288" s="0" t="n">
        <v>1.2885</v>
      </c>
      <c r="BN288" s="0" t="n">
        <v>2.001</v>
      </c>
      <c r="BO288" s="0" t="n">
        <v>1.60600499999998</v>
      </c>
      <c r="BP288" s="0" t="n">
        <v>1.60600499999998</v>
      </c>
      <c r="BQ288" s="0" t="n">
        <v>1.31710499999999</v>
      </c>
      <c r="BR288" s="0" t="n">
        <v>1.12540500000001</v>
      </c>
      <c r="BS288" s="0" t="n">
        <v>1.49900499999999</v>
      </c>
      <c r="BT288" s="309"/>
      <c r="BU288" s="0" t="n">
        <v>1.10952</v>
      </c>
      <c r="BV288" s="309"/>
      <c r="BW288" s="309"/>
      <c r="BX288" s="309"/>
      <c r="BY288" s="309"/>
      <c r="BZ288" s="309"/>
      <c r="CA288" s="309"/>
      <c r="CB288" s="309"/>
      <c r="CC288" s="0" t="n">
        <v>0.975</v>
      </c>
      <c r="CI288" s="0" t="n">
        <v>0.52</v>
      </c>
      <c r="CJ288" s="0" t="n">
        <v>0.925</v>
      </c>
      <c r="CK288" s="0" t="n">
        <v>0.905</v>
      </c>
      <c r="CM288" s="0" t="n">
        <v>0.89</v>
      </c>
      <c r="CN288" s="0" t="n">
        <v>0.9225</v>
      </c>
      <c r="CO288" s="0" t="n">
        <v>0.915</v>
      </c>
      <c r="CP288" s="0" t="n">
        <v>0.9275</v>
      </c>
      <c r="CQ288" s="0" t="n">
        <v>0.915</v>
      </c>
      <c r="CR288" s="0" t="n">
        <v>0.89</v>
      </c>
      <c r="DA288" s="309" t="n">
        <v>0.000285</v>
      </c>
      <c r="DB288" s="309" t="n">
        <v>0.0002</v>
      </c>
      <c r="DC288" s="309" t="n">
        <v>0</v>
      </c>
      <c r="DD288" s="309" t="n">
        <v>0.0001</v>
      </c>
      <c r="DE288" s="309" t="n">
        <v>0</v>
      </c>
      <c r="DF288" s="309" t="n">
        <v>0.0036</v>
      </c>
      <c r="DG288" s="309" t="n">
        <v>0.00047</v>
      </c>
      <c r="DH288" s="309" t="n">
        <v>0.0007</v>
      </c>
      <c r="DI288" s="309" t="n">
        <v>0</v>
      </c>
      <c r="DJ288" s="309" t="n">
        <v>0</v>
      </c>
      <c r="DK288" s="309" t="n">
        <v>0.0005</v>
      </c>
      <c r="DL288" s="309" t="n">
        <v>0.0005</v>
      </c>
      <c r="DM288" s="309" t="n">
        <v>0.0003</v>
      </c>
      <c r="DN288" s="309" t="n">
        <v>0.000275</v>
      </c>
      <c r="DO288" s="309" t="n">
        <v>0.000400000000000006</v>
      </c>
      <c r="DQ288" s="309" t="n">
        <v>6.5E-005</v>
      </c>
    </row>
    <row r="289" customFormat="false" ht="12.75" hidden="false" customHeight="false" outlineLevel="0" collapsed="false">
      <c r="A289" s="306" t="n">
        <v>45170</v>
      </c>
      <c r="B289" s="0" t="n">
        <v>0.988</v>
      </c>
      <c r="C289" s="0" t="n">
        <v>0</v>
      </c>
      <c r="D289" s="0" t="n">
        <v>0</v>
      </c>
      <c r="E289" s="0" t="n">
        <v>0</v>
      </c>
      <c r="F289" s="0" t="n">
        <v>0</v>
      </c>
      <c r="G289" s="0" t="n">
        <v>0</v>
      </c>
      <c r="H289" s="0" t="n">
        <v>0.9875</v>
      </c>
      <c r="I289" s="0" t="n">
        <v>0.9875</v>
      </c>
      <c r="J289" s="0" t="n">
        <v>0.985</v>
      </c>
      <c r="K289" s="0" t="n">
        <v>0</v>
      </c>
      <c r="L289" s="0" t="n">
        <v>0.9875</v>
      </c>
      <c r="M289" s="0" t="n">
        <v>0.9875</v>
      </c>
      <c r="N289" s="0" t="n">
        <v>0.98</v>
      </c>
      <c r="O289" s="0" t="n">
        <v>0.9875</v>
      </c>
      <c r="P289" s="0" t="n">
        <v>0.98</v>
      </c>
      <c r="Q289" s="0" t="n">
        <v>0.9875</v>
      </c>
      <c r="R289" s="0" t="n">
        <v>0.9875</v>
      </c>
      <c r="S289" s="0" t="n">
        <v>0.9875</v>
      </c>
      <c r="T289" s="0" t="n">
        <v>0.98</v>
      </c>
      <c r="U289" s="0" t="n">
        <v>0.98</v>
      </c>
      <c r="V289" s="0" t="n">
        <v>0.98</v>
      </c>
      <c r="W289" s="0" t="n">
        <v>0.98</v>
      </c>
      <c r="X289" s="0" t="n">
        <v>0.9875</v>
      </c>
      <c r="Y289" s="0" t="n">
        <v>0.9875</v>
      </c>
      <c r="Z289" s="0" t="n">
        <v>0.9875</v>
      </c>
      <c r="AA289" s="0" t="n">
        <v>0.9875</v>
      </c>
      <c r="AB289" s="0" t="n">
        <v>0.98</v>
      </c>
      <c r="AC289" s="0" t="n">
        <v>0.98</v>
      </c>
      <c r="AD289" s="0" t="n">
        <v>0.9875</v>
      </c>
      <c r="AE289" s="0" t="n">
        <v>0.9875</v>
      </c>
      <c r="AF289" s="0" t="n">
        <v>0.98</v>
      </c>
      <c r="AG289" s="0" t="n">
        <v>0.99</v>
      </c>
      <c r="AH289" s="0" t="n">
        <v>0.985</v>
      </c>
      <c r="AI289" s="0" t="n">
        <v>0.985</v>
      </c>
      <c r="AJ289" s="0" t="n">
        <v>0.98</v>
      </c>
      <c r="AK289" s="0" t="n">
        <v>1</v>
      </c>
      <c r="AL289" s="0" t="n">
        <v>0</v>
      </c>
      <c r="AM289" s="0" t="n">
        <v>0</v>
      </c>
      <c r="BB289" s="0" t="n">
        <v>0.64</v>
      </c>
      <c r="BC289" s="0" t="n">
        <f aca="false">BC288</f>
        <v>1</v>
      </c>
      <c r="BE289" s="0" t="n">
        <v>1.14480260000002</v>
      </c>
      <c r="BF289" s="0" t="n">
        <v>1.14579999999999</v>
      </c>
      <c r="BG289" s="0" t="n">
        <v>1.0827</v>
      </c>
      <c r="BH289" s="0" t="n">
        <v>1.0332</v>
      </c>
      <c r="BI289" s="0" t="n">
        <v>1</v>
      </c>
      <c r="BJ289" s="0" t="n">
        <v>2.86620000000001</v>
      </c>
      <c r="BK289" s="0" t="n">
        <v>2.36510633333333</v>
      </c>
      <c r="BL289" s="0" t="n">
        <v>1.21734999999998</v>
      </c>
      <c r="BM289" s="0" t="n">
        <v>1.2885</v>
      </c>
      <c r="BN289" s="0" t="n">
        <v>2.001</v>
      </c>
      <c r="BO289" s="0" t="n">
        <v>1.60650499999998</v>
      </c>
      <c r="BP289" s="0" t="n">
        <v>1.60650499999998</v>
      </c>
      <c r="BQ289" s="0" t="n">
        <v>1.31740499999999</v>
      </c>
      <c r="BR289" s="0" t="n">
        <v>1.12568000000001</v>
      </c>
      <c r="BS289" s="0" t="n">
        <v>1.49940499999999</v>
      </c>
      <c r="BT289" s="309"/>
      <c r="BU289" s="0" t="n">
        <v>1.109585</v>
      </c>
      <c r="BV289" s="309"/>
      <c r="BW289" s="309"/>
      <c r="BX289" s="309"/>
      <c r="BY289" s="309"/>
      <c r="BZ289" s="309"/>
      <c r="CA289" s="309"/>
      <c r="CB289" s="309"/>
      <c r="CC289" s="0" t="n">
        <v>0.975</v>
      </c>
      <c r="CI289" s="0" t="n">
        <v>0.55</v>
      </c>
      <c r="CJ289" s="0" t="n">
        <v>0.925</v>
      </c>
      <c r="CK289" s="0" t="n">
        <v>0.765</v>
      </c>
      <c r="CM289" s="0" t="n">
        <v>0.945</v>
      </c>
      <c r="CN289" s="0" t="n">
        <v>0.9775</v>
      </c>
      <c r="CO289" s="0" t="n">
        <v>0.945</v>
      </c>
      <c r="CP289" s="0" t="n">
        <v>0.92</v>
      </c>
      <c r="CQ289" s="0" t="n">
        <v>0.915</v>
      </c>
      <c r="CR289" s="0" t="n">
        <v>0.89</v>
      </c>
      <c r="DA289" s="309" t="n">
        <v>0.000285</v>
      </c>
      <c r="DB289" s="309" t="n">
        <v>0.0002</v>
      </c>
      <c r="DC289" s="309" t="n">
        <v>0</v>
      </c>
      <c r="DD289" s="309" t="n">
        <v>0.0001</v>
      </c>
      <c r="DE289" s="309" t="n">
        <v>0</v>
      </c>
      <c r="DF289" s="309" t="n">
        <v>0.0036</v>
      </c>
      <c r="DG289" s="309" t="n">
        <v>0.00047</v>
      </c>
      <c r="DH289" s="309" t="n">
        <v>0.0007</v>
      </c>
      <c r="DI289" s="309" t="n">
        <v>0</v>
      </c>
      <c r="DJ289" s="309" t="n">
        <v>0</v>
      </c>
      <c r="DK289" s="309" t="n">
        <v>0.0005</v>
      </c>
      <c r="DL289" s="309" t="n">
        <v>0.0005</v>
      </c>
      <c r="DM289" s="309" t="n">
        <v>0.0003</v>
      </c>
      <c r="DN289" s="309" t="n">
        <v>0.000275</v>
      </c>
      <c r="DO289" s="309" t="n">
        <v>0.000400000000000006</v>
      </c>
      <c r="DQ289" s="309" t="n">
        <v>6.5E-005</v>
      </c>
    </row>
    <row r="290" customFormat="false" ht="12.75" hidden="false" customHeight="false" outlineLevel="0" collapsed="false">
      <c r="A290" s="306" t="n">
        <v>45200</v>
      </c>
      <c r="B290" s="0" t="n">
        <v>0.988</v>
      </c>
      <c r="C290" s="0" t="n">
        <v>0</v>
      </c>
      <c r="D290" s="0" t="n">
        <v>0</v>
      </c>
      <c r="E290" s="0" t="n">
        <v>0</v>
      </c>
      <c r="F290" s="0" t="n">
        <v>0</v>
      </c>
      <c r="G290" s="0" t="n">
        <v>0</v>
      </c>
      <c r="H290" s="0" t="n">
        <v>0.9875</v>
      </c>
      <c r="I290" s="0" t="n">
        <v>0.9875</v>
      </c>
      <c r="J290" s="0" t="n">
        <v>0.9728175</v>
      </c>
      <c r="K290" s="0" t="n">
        <v>0</v>
      </c>
      <c r="L290" s="0" t="n">
        <v>0.9875</v>
      </c>
      <c r="M290" s="0" t="n">
        <v>0.9875</v>
      </c>
      <c r="N290" s="0" t="n">
        <v>0.98</v>
      </c>
      <c r="O290" s="0" t="n">
        <v>0.9875</v>
      </c>
      <c r="P290" s="0" t="n">
        <v>0.98</v>
      </c>
      <c r="Q290" s="0" t="n">
        <v>0.9875</v>
      </c>
      <c r="R290" s="0" t="n">
        <v>0.9875</v>
      </c>
      <c r="S290" s="0" t="n">
        <v>0.9875</v>
      </c>
      <c r="T290" s="0" t="n">
        <v>0.98</v>
      </c>
      <c r="U290" s="0" t="n">
        <v>0.98</v>
      </c>
      <c r="V290" s="0" t="n">
        <v>0.98</v>
      </c>
      <c r="W290" s="0" t="n">
        <v>0.98</v>
      </c>
      <c r="X290" s="0" t="n">
        <v>0.9875</v>
      </c>
      <c r="Y290" s="0" t="n">
        <v>0.9875</v>
      </c>
      <c r="Z290" s="0" t="n">
        <v>0.9875</v>
      </c>
      <c r="AA290" s="0" t="n">
        <v>0.9875</v>
      </c>
      <c r="AB290" s="0" t="n">
        <v>0.98</v>
      </c>
      <c r="AC290" s="0" t="n">
        <v>0.98</v>
      </c>
      <c r="AD290" s="0" t="n">
        <v>0.9875</v>
      </c>
      <c r="AE290" s="0" t="n">
        <v>0.9875</v>
      </c>
      <c r="AF290" s="0" t="n">
        <v>0.98</v>
      </c>
      <c r="AG290" s="0" t="n">
        <v>0.99</v>
      </c>
      <c r="AH290" s="0" t="n">
        <v>0.985</v>
      </c>
      <c r="AI290" s="0" t="n">
        <v>0.985</v>
      </c>
      <c r="AJ290" s="0" t="n">
        <v>0.98</v>
      </c>
      <c r="AK290" s="0" t="n">
        <v>1</v>
      </c>
      <c r="AL290" s="0" t="n">
        <v>0</v>
      </c>
      <c r="AM290" s="0" t="n">
        <v>0</v>
      </c>
      <c r="BB290" s="0" t="n">
        <v>0.64</v>
      </c>
      <c r="BC290" s="0" t="n">
        <f aca="false">BC289</f>
        <v>1</v>
      </c>
      <c r="BE290" s="0" t="n">
        <v>1.14508760000002</v>
      </c>
      <c r="BF290" s="0" t="n">
        <v>1.14599999999999</v>
      </c>
      <c r="BG290" s="0" t="n">
        <v>1.0827</v>
      </c>
      <c r="BH290" s="0" t="n">
        <v>1.0333</v>
      </c>
      <c r="BI290" s="0" t="n">
        <v>1</v>
      </c>
      <c r="BJ290" s="0" t="n">
        <v>2.86980000000001</v>
      </c>
      <c r="BK290" s="0" t="n">
        <v>2.36557633333333</v>
      </c>
      <c r="BL290" s="0" t="n">
        <v>1.21804999999998</v>
      </c>
      <c r="BM290" s="0" t="n">
        <v>1.2885</v>
      </c>
      <c r="BN290" s="0" t="n">
        <v>2.001</v>
      </c>
      <c r="BO290" s="0" t="n">
        <v>1.60700499999998</v>
      </c>
      <c r="BP290" s="0" t="n">
        <v>1.60700499999998</v>
      </c>
      <c r="BQ290" s="0" t="n">
        <v>1.31770499999999</v>
      </c>
      <c r="BR290" s="0" t="n">
        <v>1.12595500000001</v>
      </c>
      <c r="BS290" s="0" t="n">
        <v>1.49980499999999</v>
      </c>
      <c r="BT290" s="309"/>
      <c r="BU290" s="0" t="n">
        <v>1.10965</v>
      </c>
      <c r="BV290" s="309"/>
      <c r="BW290" s="309"/>
      <c r="BX290" s="309"/>
      <c r="BY290" s="309"/>
      <c r="BZ290" s="309"/>
      <c r="CA290" s="309"/>
      <c r="CB290" s="309"/>
      <c r="CC290" s="0" t="n">
        <v>0.955</v>
      </c>
      <c r="CI290" s="0" t="n">
        <v>0.45</v>
      </c>
      <c r="CJ290" s="0" t="n">
        <v>0.925</v>
      </c>
      <c r="CK290" s="0" t="n">
        <v>0.755</v>
      </c>
      <c r="CM290" s="0" t="n">
        <v>0.805</v>
      </c>
      <c r="CN290" s="0" t="n">
        <v>0.8375</v>
      </c>
      <c r="CO290" s="0" t="n">
        <v>0.875</v>
      </c>
      <c r="CP290" s="0" t="n">
        <v>0.9025</v>
      </c>
      <c r="CQ290" s="0" t="n">
        <v>0.82</v>
      </c>
      <c r="CR290" s="0" t="n">
        <v>0.89</v>
      </c>
      <c r="DA290" s="309" t="n">
        <v>0.000285</v>
      </c>
      <c r="DB290" s="309" t="n">
        <v>0.0002</v>
      </c>
      <c r="DC290" s="309" t="n">
        <v>0</v>
      </c>
      <c r="DD290" s="309" t="n">
        <v>0.0001</v>
      </c>
      <c r="DE290" s="309" t="n">
        <v>0</v>
      </c>
      <c r="DF290" s="309" t="n">
        <v>0.0036</v>
      </c>
      <c r="DG290" s="309" t="n">
        <v>0.00047</v>
      </c>
      <c r="DH290" s="309" t="n">
        <v>0.0007</v>
      </c>
      <c r="DI290" s="309" t="n">
        <v>0</v>
      </c>
      <c r="DJ290" s="309" t="n">
        <v>0</v>
      </c>
      <c r="DK290" s="309" t="n">
        <v>0.0005</v>
      </c>
      <c r="DL290" s="309" t="n">
        <v>0.0005</v>
      </c>
      <c r="DM290" s="309" t="n">
        <v>0.0003</v>
      </c>
      <c r="DN290" s="309" t="n">
        <v>0.000275</v>
      </c>
      <c r="DO290" s="309" t="n">
        <v>0.000400000000000006</v>
      </c>
      <c r="DQ290" s="309" t="n">
        <v>6.5E-005</v>
      </c>
    </row>
    <row r="291" customFormat="false" ht="12.75" hidden="false" customHeight="false" outlineLevel="0" collapsed="false">
      <c r="A291" s="306" t="n">
        <v>45231</v>
      </c>
      <c r="B291" s="0" t="n">
        <v>0.988</v>
      </c>
      <c r="C291" s="0" t="n">
        <v>0</v>
      </c>
      <c r="D291" s="0" t="n">
        <v>0</v>
      </c>
      <c r="E291" s="0" t="n">
        <v>0</v>
      </c>
      <c r="F291" s="0" t="n">
        <v>0</v>
      </c>
      <c r="G291" s="0" t="n">
        <v>0</v>
      </c>
      <c r="H291" s="0" t="n">
        <v>0.9875</v>
      </c>
      <c r="I291" s="0" t="n">
        <v>0.9875</v>
      </c>
      <c r="J291" s="0" t="n">
        <v>0.9212775</v>
      </c>
      <c r="K291" s="0" t="n">
        <v>0</v>
      </c>
      <c r="L291" s="0" t="n">
        <v>0.9875</v>
      </c>
      <c r="M291" s="0" t="n">
        <v>0.9875</v>
      </c>
      <c r="N291" s="0" t="n">
        <v>0.98</v>
      </c>
      <c r="O291" s="0" t="n">
        <v>0.9875</v>
      </c>
      <c r="P291" s="0" t="n">
        <v>0.98</v>
      </c>
      <c r="Q291" s="0" t="n">
        <v>0.9875</v>
      </c>
      <c r="R291" s="0" t="n">
        <v>0.9875</v>
      </c>
      <c r="S291" s="0" t="n">
        <v>0.9875</v>
      </c>
      <c r="T291" s="0" t="n">
        <v>0.98</v>
      </c>
      <c r="U291" s="0" t="n">
        <v>0.98</v>
      </c>
      <c r="V291" s="0" t="n">
        <v>0.98</v>
      </c>
      <c r="W291" s="0" t="n">
        <v>0.98</v>
      </c>
      <c r="X291" s="0" t="n">
        <v>0.9875</v>
      </c>
      <c r="Y291" s="0" t="n">
        <v>0.9875</v>
      </c>
      <c r="Z291" s="0" t="n">
        <v>0.9875</v>
      </c>
      <c r="AA291" s="0" t="n">
        <v>0.9875</v>
      </c>
      <c r="AB291" s="0" t="n">
        <v>0.98</v>
      </c>
      <c r="AC291" s="0" t="n">
        <v>0.98</v>
      </c>
      <c r="AD291" s="0" t="n">
        <v>0.9875</v>
      </c>
      <c r="AE291" s="0" t="n">
        <v>0.9875</v>
      </c>
      <c r="AF291" s="0" t="n">
        <v>0.98</v>
      </c>
      <c r="AG291" s="0" t="n">
        <v>0.99</v>
      </c>
      <c r="AH291" s="0" t="n">
        <v>0.985</v>
      </c>
      <c r="AI291" s="0" t="n">
        <v>0.985</v>
      </c>
      <c r="AJ291" s="0" t="n">
        <v>0.98</v>
      </c>
      <c r="AK291" s="0" t="n">
        <v>1</v>
      </c>
      <c r="AL291" s="0" t="n">
        <v>0</v>
      </c>
      <c r="AM291" s="0" t="n">
        <v>0</v>
      </c>
      <c r="BB291" s="0" t="n">
        <v>0.64</v>
      </c>
      <c r="BC291" s="0" t="n">
        <f aca="false">BC290</f>
        <v>1</v>
      </c>
      <c r="BE291" s="0" t="n">
        <v>1.14537260000002</v>
      </c>
      <c r="BF291" s="0" t="n">
        <v>1.14619999999999</v>
      </c>
      <c r="BG291" s="0" t="n">
        <v>1.0827</v>
      </c>
      <c r="BH291" s="0" t="n">
        <v>1.0334</v>
      </c>
      <c r="BI291" s="0" t="n">
        <v>1</v>
      </c>
      <c r="BJ291" s="0" t="n">
        <v>2.87340000000001</v>
      </c>
      <c r="BK291" s="0" t="n">
        <v>2.36604633333333</v>
      </c>
      <c r="BL291" s="0" t="n">
        <v>1.21874999999998</v>
      </c>
      <c r="BM291" s="0" t="n">
        <v>1.2885</v>
      </c>
      <c r="BN291" s="0" t="n">
        <v>2.001</v>
      </c>
      <c r="BO291" s="0" t="n">
        <v>1.60750499999998</v>
      </c>
      <c r="BP291" s="0" t="n">
        <v>1.60750499999998</v>
      </c>
      <c r="BQ291" s="0" t="n">
        <v>1.31800499999999</v>
      </c>
      <c r="BR291" s="0" t="n">
        <v>1.12623000000001</v>
      </c>
      <c r="BS291" s="0" t="n">
        <v>1.50020499999999</v>
      </c>
      <c r="BT291" s="309"/>
      <c r="BU291" s="0" t="n">
        <v>1.109715</v>
      </c>
      <c r="BV291" s="309"/>
      <c r="BW291" s="309"/>
      <c r="BX291" s="309"/>
      <c r="BY291" s="309"/>
      <c r="BZ291" s="309"/>
      <c r="CA291" s="309"/>
      <c r="CB291" s="309"/>
      <c r="CC291" s="0" t="n">
        <v>0.955</v>
      </c>
      <c r="CI291" s="0" t="n">
        <v>0.46</v>
      </c>
      <c r="CJ291" s="0" t="n">
        <v>0.905</v>
      </c>
      <c r="CK291" s="0" t="n">
        <v>0.715</v>
      </c>
      <c r="CM291" s="0" t="n">
        <v>0.795</v>
      </c>
      <c r="CN291" s="0" t="n">
        <v>0.8275</v>
      </c>
      <c r="CO291" s="0" t="n">
        <v>0.85</v>
      </c>
      <c r="CP291" s="0" t="n">
        <v>0.9025</v>
      </c>
      <c r="CQ291" s="0" t="n">
        <v>0.82</v>
      </c>
      <c r="CR291" s="0" t="n">
        <v>0.89</v>
      </c>
      <c r="DA291" s="309" t="n">
        <v>0.000285</v>
      </c>
      <c r="DB291" s="309" t="n">
        <v>0.0002</v>
      </c>
      <c r="DC291" s="309" t="n">
        <v>0</v>
      </c>
      <c r="DD291" s="309" t="n">
        <v>0.0001</v>
      </c>
      <c r="DE291" s="309" t="n">
        <v>0</v>
      </c>
      <c r="DF291" s="309" t="n">
        <v>0.0036</v>
      </c>
      <c r="DG291" s="309" t="n">
        <v>0.00047</v>
      </c>
      <c r="DH291" s="309" t="n">
        <v>0.0007</v>
      </c>
      <c r="DI291" s="309" t="n">
        <v>0</v>
      </c>
      <c r="DJ291" s="309" t="n">
        <v>0</v>
      </c>
      <c r="DK291" s="309" t="n">
        <v>0.0005</v>
      </c>
      <c r="DL291" s="309" t="n">
        <v>0.0005</v>
      </c>
      <c r="DM291" s="309" t="n">
        <v>0.0003</v>
      </c>
      <c r="DN291" s="309" t="n">
        <v>0.000275</v>
      </c>
      <c r="DO291" s="309" t="n">
        <v>0.000400000000000006</v>
      </c>
      <c r="DQ291" s="309" t="n">
        <v>6.5E-005</v>
      </c>
    </row>
    <row r="292" customFormat="false" ht="12.75" hidden="false" customHeight="false" outlineLevel="0" collapsed="false">
      <c r="A292" s="306" t="n">
        <v>45261</v>
      </c>
      <c r="B292" s="0" t="n">
        <v>0.988</v>
      </c>
      <c r="C292" s="0" t="n">
        <v>0</v>
      </c>
      <c r="D292" s="0" t="n">
        <v>0</v>
      </c>
      <c r="E292" s="0" t="n">
        <v>0</v>
      </c>
      <c r="F292" s="0" t="n">
        <v>0</v>
      </c>
      <c r="G292" s="0" t="n">
        <v>0</v>
      </c>
      <c r="H292" s="0" t="n">
        <v>0.9875</v>
      </c>
      <c r="I292" s="0" t="n">
        <v>0.9875</v>
      </c>
      <c r="J292" s="0" t="n">
        <v>0.92772</v>
      </c>
      <c r="K292" s="0" t="n">
        <v>0</v>
      </c>
      <c r="L292" s="0" t="n">
        <v>0.948722949999991</v>
      </c>
      <c r="M292" s="0" t="n">
        <v>0.9875</v>
      </c>
      <c r="N292" s="0" t="n">
        <v>0.909630449999994</v>
      </c>
      <c r="O292" s="0" t="n">
        <v>0.9875</v>
      </c>
      <c r="P292" s="0" t="n">
        <v>0.909630449999994</v>
      </c>
      <c r="Q292" s="0" t="n">
        <v>0.948722949999991</v>
      </c>
      <c r="R292" s="0" t="n">
        <v>0.948722949999991</v>
      </c>
      <c r="S292" s="0" t="n">
        <v>0.948722949999991</v>
      </c>
      <c r="T292" s="0" t="n">
        <v>0.909630449999994</v>
      </c>
      <c r="U292" s="0" t="n">
        <v>0.909630449999994</v>
      </c>
      <c r="V292" s="0" t="n">
        <v>0.909630449999994</v>
      </c>
      <c r="W292" s="0" t="n">
        <v>0.909630449999994</v>
      </c>
      <c r="X292" s="0" t="n">
        <v>0.9875</v>
      </c>
      <c r="Y292" s="0" t="n">
        <v>0.9875</v>
      </c>
      <c r="Z292" s="0" t="n">
        <v>0.9875</v>
      </c>
      <c r="AA292" s="0" t="n">
        <v>0.9875</v>
      </c>
      <c r="AB292" s="0" t="n">
        <v>0.909630449999994</v>
      </c>
      <c r="AC292" s="0" t="n">
        <v>0.909630449999994</v>
      </c>
      <c r="AD292" s="0" t="n">
        <v>0.9875</v>
      </c>
      <c r="AE292" s="0" t="n">
        <v>0.9875</v>
      </c>
      <c r="AF292" s="0" t="n">
        <v>0.909630449999994</v>
      </c>
      <c r="AG292" s="0" t="n">
        <v>0.98</v>
      </c>
      <c r="AH292" s="0" t="n">
        <v>0.985</v>
      </c>
      <c r="AI292" s="0" t="n">
        <v>0.985</v>
      </c>
      <c r="AJ292" s="0" t="n">
        <v>0.909630449999994</v>
      </c>
      <c r="AK292" s="0" t="n">
        <v>1</v>
      </c>
      <c r="AL292" s="0" t="n">
        <v>0</v>
      </c>
      <c r="AM292" s="0" t="n">
        <v>0</v>
      </c>
      <c r="BB292" s="0" t="n">
        <v>0.64</v>
      </c>
      <c r="BC292" s="0" t="n">
        <f aca="false">BC291</f>
        <v>1</v>
      </c>
      <c r="BE292" s="0" t="n">
        <v>1.14565760000002</v>
      </c>
      <c r="BF292" s="0" t="n">
        <v>1.14639999999999</v>
      </c>
      <c r="BG292" s="0" t="n">
        <v>1.0827</v>
      </c>
      <c r="BH292" s="0" t="n">
        <v>1.0335</v>
      </c>
      <c r="BI292" s="0" t="n">
        <v>1</v>
      </c>
      <c r="BJ292" s="0" t="n">
        <v>2.87700000000001</v>
      </c>
      <c r="BK292" s="0" t="n">
        <v>2.36651633333333</v>
      </c>
      <c r="BL292" s="0" t="n">
        <v>1.21944999999998</v>
      </c>
      <c r="BM292" s="0" t="n">
        <v>1.2885</v>
      </c>
      <c r="BN292" s="0" t="n">
        <v>2.001</v>
      </c>
      <c r="BO292" s="0" t="n">
        <v>1.60800499999998</v>
      </c>
      <c r="BP292" s="0" t="n">
        <v>1.60800499999998</v>
      </c>
      <c r="BQ292" s="0" t="n">
        <v>1.31830499999999</v>
      </c>
      <c r="BR292" s="0" t="n">
        <v>1.12650500000001</v>
      </c>
      <c r="BS292" s="0" t="n">
        <v>1.50060499999999</v>
      </c>
      <c r="BT292" s="309"/>
      <c r="BU292" s="0" t="n">
        <v>1.10977999999999</v>
      </c>
      <c r="BV292" s="309"/>
      <c r="BW292" s="309"/>
      <c r="BX292" s="309"/>
      <c r="BY292" s="309"/>
      <c r="BZ292" s="309"/>
      <c r="CA292" s="309"/>
      <c r="CB292" s="309"/>
      <c r="CC292" s="0" t="n">
        <v>0.935</v>
      </c>
      <c r="CI292" s="0" t="n">
        <v>0.48</v>
      </c>
      <c r="CJ292" s="0" t="n">
        <v>0.875</v>
      </c>
      <c r="CK292" s="0" t="n">
        <v>0.72</v>
      </c>
      <c r="CM292" s="0" t="n">
        <v>0.59</v>
      </c>
      <c r="CN292" s="0" t="n">
        <v>0.6225</v>
      </c>
      <c r="CO292" s="0" t="n">
        <v>0.69</v>
      </c>
      <c r="CP292" s="0" t="n">
        <v>0.8925</v>
      </c>
      <c r="CQ292" s="0" t="n">
        <v>0.715</v>
      </c>
      <c r="CR292" s="0" t="n">
        <v>0.89</v>
      </c>
      <c r="DA292" s="309" t="n">
        <v>0.000285</v>
      </c>
      <c r="DB292" s="309" t="n">
        <v>0.0002</v>
      </c>
      <c r="DC292" s="309" t="n">
        <v>0</v>
      </c>
      <c r="DD292" s="309" t="n">
        <v>0.0001</v>
      </c>
      <c r="DE292" s="309" t="n">
        <v>0</v>
      </c>
      <c r="DF292" s="309" t="n">
        <v>0.0036</v>
      </c>
      <c r="DG292" s="309" t="n">
        <v>0.00047</v>
      </c>
      <c r="DH292" s="309" t="n">
        <v>0.0007</v>
      </c>
      <c r="DI292" s="309" t="n">
        <v>0</v>
      </c>
      <c r="DJ292" s="309" t="n">
        <v>0</v>
      </c>
      <c r="DK292" s="309" t="n">
        <v>0.0005</v>
      </c>
      <c r="DL292" s="309" t="n">
        <v>0.0005</v>
      </c>
      <c r="DM292" s="309" t="n">
        <v>0.0003</v>
      </c>
      <c r="DN292" s="309" t="n">
        <v>0.000275</v>
      </c>
      <c r="DO292" s="309" t="n">
        <v>0.000400000000000006</v>
      </c>
      <c r="DQ292" s="309" t="n">
        <v>6.5E-005</v>
      </c>
    </row>
    <row r="293" customFormat="false" ht="12.75" hidden="false" customHeight="false" outlineLevel="0" collapsed="false">
      <c r="A293" s="306" t="n">
        <v>45292</v>
      </c>
      <c r="B293" s="0" t="n">
        <v>0.988</v>
      </c>
      <c r="C293" s="0" t="n">
        <v>0</v>
      </c>
      <c r="D293" s="0" t="n">
        <v>0</v>
      </c>
      <c r="E293" s="0" t="n">
        <v>0</v>
      </c>
      <c r="F293" s="0" t="n">
        <v>0</v>
      </c>
      <c r="G293" s="0" t="n">
        <v>0</v>
      </c>
      <c r="H293" s="0" t="n">
        <v>0.9875</v>
      </c>
      <c r="I293" s="0" t="n">
        <v>0.982220749999984</v>
      </c>
      <c r="J293" s="0" t="n">
        <v>0.940605</v>
      </c>
      <c r="K293" s="0" t="n">
        <v>0</v>
      </c>
      <c r="L293" s="0" t="n">
        <v>0.973145524999991</v>
      </c>
      <c r="M293" s="0" t="n">
        <v>0.9875</v>
      </c>
      <c r="N293" s="0" t="n">
        <v>0.909837449999994</v>
      </c>
      <c r="O293" s="0" t="n">
        <v>0.9875</v>
      </c>
      <c r="P293" s="0" t="n">
        <v>0.909837449999994</v>
      </c>
      <c r="Q293" s="0" t="n">
        <v>0.973145524999991</v>
      </c>
      <c r="R293" s="0" t="n">
        <v>0.973145524999991</v>
      </c>
      <c r="S293" s="0" t="n">
        <v>0.973145524999991</v>
      </c>
      <c r="T293" s="0" t="n">
        <v>0.909837449999994</v>
      </c>
      <c r="U293" s="0" t="n">
        <v>0.909837449999994</v>
      </c>
      <c r="V293" s="0" t="n">
        <v>0.909837449999994</v>
      </c>
      <c r="W293" s="0" t="n">
        <v>0.909837449999994</v>
      </c>
      <c r="X293" s="0" t="n">
        <v>0.9875</v>
      </c>
      <c r="Y293" s="0" t="n">
        <v>0.9875</v>
      </c>
      <c r="Z293" s="0" t="n">
        <v>0.9875</v>
      </c>
      <c r="AA293" s="0" t="n">
        <v>0.9875</v>
      </c>
      <c r="AB293" s="0" t="n">
        <v>0.909837449999994</v>
      </c>
      <c r="AC293" s="0" t="n">
        <v>0.909837449999994</v>
      </c>
      <c r="AD293" s="0" t="n">
        <v>0.9875</v>
      </c>
      <c r="AE293" s="0" t="n">
        <v>0.9875</v>
      </c>
      <c r="AF293" s="0" t="n">
        <v>0.909837449999994</v>
      </c>
      <c r="AG293" s="0" t="n">
        <v>0.98</v>
      </c>
      <c r="AH293" s="0" t="n">
        <v>0.985</v>
      </c>
      <c r="AI293" s="0" t="n">
        <v>0.985</v>
      </c>
      <c r="AJ293" s="0" t="n">
        <v>0.909837449999994</v>
      </c>
      <c r="AK293" s="0" t="n">
        <v>1</v>
      </c>
      <c r="AL293" s="0" t="n">
        <v>0</v>
      </c>
      <c r="AM293" s="0" t="n">
        <v>0</v>
      </c>
      <c r="BB293" s="0" t="n">
        <v>0.64</v>
      </c>
      <c r="BC293" s="0" t="n">
        <f aca="false">BC292</f>
        <v>1</v>
      </c>
      <c r="BE293" s="0" t="n">
        <v>1.14594260000002</v>
      </c>
      <c r="BF293" s="0" t="n">
        <v>1.14659999999999</v>
      </c>
      <c r="BG293" s="0" t="n">
        <v>1.0827</v>
      </c>
      <c r="BH293" s="0" t="n">
        <v>1.0336</v>
      </c>
      <c r="BI293" s="0" t="n">
        <v>1</v>
      </c>
      <c r="BJ293" s="0" t="n">
        <v>2.88060000000001</v>
      </c>
      <c r="BK293" s="0" t="n">
        <v>2.36698633333333</v>
      </c>
      <c r="BL293" s="0" t="n">
        <v>1.22014999999998</v>
      </c>
      <c r="BM293" s="0" t="n">
        <v>1.2885</v>
      </c>
      <c r="BN293" s="0" t="n">
        <v>2.001</v>
      </c>
      <c r="BO293" s="0" t="n">
        <v>1.60850499999998</v>
      </c>
      <c r="BP293" s="0" t="n">
        <v>1.60850499999998</v>
      </c>
      <c r="BQ293" s="0" t="n">
        <v>1.31860499999999</v>
      </c>
      <c r="BR293" s="0" t="n">
        <v>1.12678000000001</v>
      </c>
      <c r="BS293" s="0" t="n">
        <v>1.50100499999999</v>
      </c>
      <c r="BT293" s="309"/>
      <c r="BU293" s="0" t="n">
        <v>1.10984499999999</v>
      </c>
      <c r="BV293" s="309"/>
      <c r="BW293" s="309"/>
      <c r="BX293" s="309"/>
      <c r="BY293" s="309"/>
      <c r="BZ293" s="309"/>
      <c r="CA293" s="309"/>
      <c r="CB293" s="309"/>
      <c r="CC293" s="0" t="n">
        <v>0.895</v>
      </c>
      <c r="CI293" s="0" t="n">
        <v>0.45</v>
      </c>
      <c r="CJ293" s="0" t="n">
        <v>0.805</v>
      </c>
      <c r="CK293" s="0" t="n">
        <v>0.73</v>
      </c>
      <c r="CM293" s="0" t="n">
        <v>0.605</v>
      </c>
      <c r="CN293" s="0" t="n">
        <v>0.6375</v>
      </c>
      <c r="CO293" s="0" t="n">
        <v>0.69</v>
      </c>
      <c r="CP293" s="0" t="n">
        <v>0.88</v>
      </c>
      <c r="CQ293" s="0" t="n">
        <v>0.64</v>
      </c>
      <c r="CR293" s="0" t="n">
        <v>0.89</v>
      </c>
      <c r="DA293" s="309" t="n">
        <v>0.000285</v>
      </c>
      <c r="DB293" s="309" t="n">
        <v>0.0002</v>
      </c>
      <c r="DC293" s="309" t="n">
        <v>0</v>
      </c>
      <c r="DD293" s="309" t="n">
        <v>0.0001</v>
      </c>
      <c r="DE293" s="309" t="n">
        <v>0</v>
      </c>
      <c r="DF293" s="309" t="n">
        <v>0.0036</v>
      </c>
      <c r="DG293" s="309" t="n">
        <v>0.00047</v>
      </c>
      <c r="DH293" s="309" t="n">
        <v>0.0007</v>
      </c>
      <c r="DI293" s="309" t="n">
        <v>0</v>
      </c>
      <c r="DJ293" s="309" t="n">
        <v>0</v>
      </c>
      <c r="DK293" s="309" t="n">
        <v>0.0005</v>
      </c>
      <c r="DL293" s="309" t="n">
        <v>0.0005</v>
      </c>
      <c r="DM293" s="309" t="n">
        <v>0.0003</v>
      </c>
      <c r="DN293" s="309" t="n">
        <v>0.000275</v>
      </c>
      <c r="DO293" s="309" t="n">
        <v>0.000400000000000006</v>
      </c>
      <c r="DQ293" s="309" t="n">
        <v>6.5E-005</v>
      </c>
    </row>
    <row r="294" customFormat="false" ht="12.75" hidden="false" customHeight="false" outlineLevel="0" collapsed="false">
      <c r="A294" s="306" t="n">
        <v>45323</v>
      </c>
      <c r="B294" s="0" t="n">
        <v>0.988</v>
      </c>
      <c r="C294" s="0" t="n">
        <v>0</v>
      </c>
      <c r="D294" s="0" t="n">
        <v>0</v>
      </c>
      <c r="E294" s="0" t="n">
        <v>0</v>
      </c>
      <c r="F294" s="0" t="n">
        <v>0</v>
      </c>
      <c r="G294" s="0" t="n">
        <v>0</v>
      </c>
      <c r="H294" s="0" t="n">
        <v>0.9875</v>
      </c>
      <c r="I294" s="0" t="n">
        <v>0.9875</v>
      </c>
      <c r="J294" s="0" t="n">
        <v>0.985</v>
      </c>
      <c r="K294" s="0" t="n">
        <v>0</v>
      </c>
      <c r="L294" s="0" t="n">
        <v>0.9875</v>
      </c>
      <c r="M294" s="0" t="n">
        <v>0.9875</v>
      </c>
      <c r="N294" s="0" t="n">
        <v>0.936422549999993</v>
      </c>
      <c r="O294" s="0" t="n">
        <v>0.9875</v>
      </c>
      <c r="P294" s="0" t="n">
        <v>0.936422549999993</v>
      </c>
      <c r="Q294" s="0" t="n">
        <v>0.9875</v>
      </c>
      <c r="R294" s="0" t="n">
        <v>0.9875</v>
      </c>
      <c r="S294" s="0" t="n">
        <v>0.9875</v>
      </c>
      <c r="T294" s="0" t="n">
        <v>0.936422549999993</v>
      </c>
      <c r="U294" s="0" t="n">
        <v>0.936422549999993</v>
      </c>
      <c r="V294" s="0" t="n">
        <v>0.936422549999993</v>
      </c>
      <c r="W294" s="0" t="n">
        <v>0.936422549999993</v>
      </c>
      <c r="X294" s="0" t="n">
        <v>0.9875</v>
      </c>
      <c r="Y294" s="0" t="n">
        <v>0.9875</v>
      </c>
      <c r="Z294" s="0" t="n">
        <v>0.9875</v>
      </c>
      <c r="AA294" s="0" t="n">
        <v>0.9875</v>
      </c>
      <c r="AB294" s="0" t="n">
        <v>0.936422549999993</v>
      </c>
      <c r="AC294" s="0" t="n">
        <v>0.936422549999993</v>
      </c>
      <c r="AD294" s="0" t="n">
        <v>0.9875</v>
      </c>
      <c r="AE294" s="0" t="n">
        <v>0.9875</v>
      </c>
      <c r="AF294" s="0" t="n">
        <v>0.936422549999993</v>
      </c>
      <c r="AG294" s="0" t="n">
        <v>0.98</v>
      </c>
      <c r="AH294" s="0" t="n">
        <v>0.985</v>
      </c>
      <c r="AI294" s="0" t="n">
        <v>0.985</v>
      </c>
      <c r="AJ294" s="0" t="n">
        <v>0.936422549999993</v>
      </c>
      <c r="AK294" s="0" t="n">
        <v>1</v>
      </c>
      <c r="AL294" s="0" t="n">
        <v>0</v>
      </c>
      <c r="AM294" s="0" t="n">
        <v>0</v>
      </c>
      <c r="BB294" s="0" t="n">
        <v>0.64</v>
      </c>
      <c r="BC294" s="0" t="n">
        <f aca="false">BC293</f>
        <v>1</v>
      </c>
      <c r="BE294" s="0" t="n">
        <v>1.14622760000002</v>
      </c>
      <c r="BF294" s="0" t="n">
        <v>1.14679999999999</v>
      </c>
      <c r="BG294" s="0" t="n">
        <v>1.0827</v>
      </c>
      <c r="BH294" s="0" t="n">
        <v>1.0337</v>
      </c>
      <c r="BI294" s="0" t="n">
        <v>1</v>
      </c>
      <c r="BJ294" s="0" t="n">
        <v>2.88420000000001</v>
      </c>
      <c r="BK294" s="0" t="n">
        <v>2.36745633333333</v>
      </c>
      <c r="BL294" s="0" t="n">
        <v>1.22084999999998</v>
      </c>
      <c r="BM294" s="0" t="n">
        <v>1.2885</v>
      </c>
      <c r="BN294" s="0" t="n">
        <v>2.001</v>
      </c>
      <c r="BO294" s="0" t="n">
        <v>1.60900499999998</v>
      </c>
      <c r="BP294" s="0" t="n">
        <v>1.60900499999998</v>
      </c>
      <c r="BQ294" s="0" t="n">
        <v>1.31890499999999</v>
      </c>
      <c r="BR294" s="0" t="n">
        <v>1.12705500000001</v>
      </c>
      <c r="BS294" s="0" t="n">
        <v>1.50140499999999</v>
      </c>
      <c r="BT294" s="309"/>
      <c r="BU294" s="0" t="n">
        <v>1.10990999999999</v>
      </c>
      <c r="BV294" s="309"/>
      <c r="BW294" s="309"/>
      <c r="BX294" s="309"/>
      <c r="BY294" s="309"/>
      <c r="BZ294" s="309"/>
      <c r="CA294" s="309"/>
      <c r="CB294" s="309"/>
      <c r="CC294" s="0" t="n">
        <v>0.865</v>
      </c>
      <c r="CI294" s="0" t="n">
        <v>0.45</v>
      </c>
      <c r="CJ294" s="0" t="n">
        <v>0.845</v>
      </c>
      <c r="CK294" s="0" t="n">
        <v>0.835</v>
      </c>
      <c r="CM294" s="0" t="n">
        <v>0.635</v>
      </c>
      <c r="CN294" s="0" t="n">
        <v>0.6675</v>
      </c>
      <c r="CO294" s="0" t="n">
        <v>0.71</v>
      </c>
      <c r="CP294" s="0" t="n">
        <v>0.8775</v>
      </c>
      <c r="CQ294" s="0" t="n">
        <v>0.67</v>
      </c>
      <c r="CR294" s="0" t="n">
        <v>0.89</v>
      </c>
      <c r="DA294" s="309" t="n">
        <v>0.000285</v>
      </c>
      <c r="DB294" s="309" t="n">
        <v>0.0002</v>
      </c>
      <c r="DC294" s="309" t="n">
        <v>0</v>
      </c>
      <c r="DD294" s="309" t="n">
        <v>0.0001</v>
      </c>
      <c r="DE294" s="309" t="n">
        <v>0</v>
      </c>
      <c r="DF294" s="309" t="n">
        <v>0.0036</v>
      </c>
      <c r="DG294" s="309" t="n">
        <v>0.00047</v>
      </c>
      <c r="DH294" s="309" t="n">
        <v>0.0007</v>
      </c>
      <c r="DI294" s="309" t="n">
        <v>0</v>
      </c>
      <c r="DJ294" s="309" t="n">
        <v>0</v>
      </c>
      <c r="DK294" s="309" t="n">
        <v>0.0005</v>
      </c>
      <c r="DL294" s="309" t="n">
        <v>0.0005</v>
      </c>
      <c r="DM294" s="309" t="n">
        <v>0.0003</v>
      </c>
      <c r="DN294" s="309" t="n">
        <v>0.000275</v>
      </c>
      <c r="DO294" s="309" t="n">
        <v>0.000400000000000006</v>
      </c>
      <c r="DQ294" s="309" t="n">
        <v>6.5E-005</v>
      </c>
    </row>
    <row r="295" customFormat="false" ht="12.75" hidden="false" customHeight="false" outlineLevel="0" collapsed="false">
      <c r="A295" s="306" t="n">
        <v>45352</v>
      </c>
      <c r="B295" s="0" t="n">
        <v>0.988</v>
      </c>
      <c r="C295" s="0" t="n">
        <v>0</v>
      </c>
      <c r="D295" s="0" t="n">
        <v>0</v>
      </c>
      <c r="E295" s="0" t="n">
        <v>0</v>
      </c>
      <c r="F295" s="0" t="n">
        <v>0</v>
      </c>
      <c r="G295" s="0" t="n">
        <v>0</v>
      </c>
      <c r="H295" s="0" t="n">
        <v>0.9875</v>
      </c>
      <c r="I295" s="0" t="n">
        <v>0.9875</v>
      </c>
      <c r="J295" s="0" t="n">
        <v>0.985</v>
      </c>
      <c r="K295" s="0" t="n">
        <v>0</v>
      </c>
      <c r="L295" s="0" t="n">
        <v>0.9875</v>
      </c>
      <c r="M295" s="0" t="n">
        <v>0.9875</v>
      </c>
      <c r="N295" s="0" t="n">
        <v>0.98</v>
      </c>
      <c r="O295" s="0" t="n">
        <v>0.9875</v>
      </c>
      <c r="P295" s="0" t="n">
        <v>0.98</v>
      </c>
      <c r="Q295" s="0" t="n">
        <v>0.9875</v>
      </c>
      <c r="R295" s="0" t="n">
        <v>0.9875</v>
      </c>
      <c r="S295" s="0" t="n">
        <v>0.9875</v>
      </c>
      <c r="T295" s="0" t="n">
        <v>0.98</v>
      </c>
      <c r="U295" s="0" t="n">
        <v>0.98</v>
      </c>
      <c r="V295" s="0" t="n">
        <v>0.98</v>
      </c>
      <c r="W295" s="0" t="n">
        <v>0.98</v>
      </c>
      <c r="X295" s="0" t="n">
        <v>0.9875</v>
      </c>
      <c r="Y295" s="0" t="n">
        <v>0.9875</v>
      </c>
      <c r="Z295" s="0" t="n">
        <v>0.9875</v>
      </c>
      <c r="AA295" s="0" t="n">
        <v>0.9875</v>
      </c>
      <c r="AB295" s="0" t="n">
        <v>0.98</v>
      </c>
      <c r="AC295" s="0" t="n">
        <v>0.98</v>
      </c>
      <c r="AD295" s="0" t="n">
        <v>0.9875</v>
      </c>
      <c r="AE295" s="0" t="n">
        <v>0.9875</v>
      </c>
      <c r="AF295" s="0" t="n">
        <v>0.98</v>
      </c>
      <c r="AG295" s="0" t="n">
        <v>0.99</v>
      </c>
      <c r="AH295" s="0" t="n">
        <v>0.985</v>
      </c>
      <c r="AI295" s="0" t="n">
        <v>0.985</v>
      </c>
      <c r="AJ295" s="0" t="n">
        <v>0.98</v>
      </c>
      <c r="AK295" s="0" t="n">
        <v>1</v>
      </c>
      <c r="AL295" s="0" t="n">
        <v>0</v>
      </c>
      <c r="AM295" s="0" t="n">
        <v>0</v>
      </c>
      <c r="BB295" s="0" t="n">
        <v>0.64</v>
      </c>
      <c r="BC295" s="0" t="n">
        <f aca="false">BC294</f>
        <v>1</v>
      </c>
      <c r="BE295" s="0" t="n">
        <v>1.14651260000002</v>
      </c>
      <c r="BF295" s="0" t="n">
        <v>1.14699999999999</v>
      </c>
      <c r="BG295" s="0" t="n">
        <v>1.0827</v>
      </c>
      <c r="BH295" s="0" t="n">
        <v>1.0338</v>
      </c>
      <c r="BI295" s="0" t="n">
        <v>1</v>
      </c>
      <c r="BJ295" s="0" t="n">
        <v>2.88780000000001</v>
      </c>
      <c r="BK295" s="0" t="n">
        <v>2.36792633333333</v>
      </c>
      <c r="BL295" s="0" t="n">
        <v>1.22154999999998</v>
      </c>
      <c r="BM295" s="0" t="n">
        <v>1.2885</v>
      </c>
      <c r="BN295" s="0" t="n">
        <v>2.001</v>
      </c>
      <c r="BO295" s="0" t="n">
        <v>1.60950499999998</v>
      </c>
      <c r="BP295" s="0" t="n">
        <v>1.60950499999998</v>
      </c>
      <c r="BQ295" s="0" t="n">
        <v>1.31920499999999</v>
      </c>
      <c r="BR295" s="0" t="n">
        <v>1.12733000000001</v>
      </c>
      <c r="BS295" s="0" t="n">
        <v>1.50180499999999</v>
      </c>
      <c r="BT295" s="309"/>
      <c r="BU295" s="0" t="n">
        <v>1.10997499999999</v>
      </c>
      <c r="BV295" s="309"/>
      <c r="BW295" s="309"/>
      <c r="BX295" s="309"/>
      <c r="BY295" s="309"/>
      <c r="BZ295" s="309"/>
      <c r="CA295" s="309"/>
      <c r="CB295" s="309"/>
      <c r="CC295" s="0" t="n">
        <v>0.865</v>
      </c>
      <c r="CI295" s="0" t="n">
        <v>0.45</v>
      </c>
      <c r="CJ295" s="0" t="n">
        <v>0.875</v>
      </c>
      <c r="CK295" s="0" t="n">
        <v>1</v>
      </c>
      <c r="CM295" s="0" t="n">
        <v>0.785</v>
      </c>
      <c r="CN295" s="0" t="n">
        <v>0.8175</v>
      </c>
      <c r="CO295" s="0" t="n">
        <v>0.8</v>
      </c>
      <c r="CP295" s="0" t="n">
        <v>0.9</v>
      </c>
      <c r="CQ295" s="0" t="n">
        <v>0.83</v>
      </c>
      <c r="CR295" s="0" t="n">
        <v>0.89</v>
      </c>
      <c r="DA295" s="309" t="n">
        <v>0.000285</v>
      </c>
      <c r="DB295" s="309" t="n">
        <v>0.0002</v>
      </c>
      <c r="DC295" s="309" t="n">
        <v>0</v>
      </c>
      <c r="DD295" s="309" t="n">
        <v>0.0001</v>
      </c>
      <c r="DE295" s="309" t="n">
        <v>0</v>
      </c>
      <c r="DF295" s="309" t="n">
        <v>0.0036</v>
      </c>
      <c r="DG295" s="309" t="n">
        <v>0.00047</v>
      </c>
      <c r="DH295" s="309" t="n">
        <v>0.0007</v>
      </c>
      <c r="DI295" s="309" t="n">
        <v>0</v>
      </c>
      <c r="DJ295" s="309" t="n">
        <v>0</v>
      </c>
      <c r="DK295" s="309" t="n">
        <v>0.0005</v>
      </c>
      <c r="DL295" s="309" t="n">
        <v>0.0005</v>
      </c>
      <c r="DM295" s="309" t="n">
        <v>0.0003</v>
      </c>
      <c r="DN295" s="309" t="n">
        <v>0.000275</v>
      </c>
      <c r="DO295" s="309" t="n">
        <v>0.000400000000000006</v>
      </c>
      <c r="DQ295" s="309" t="n">
        <v>6.5E-005</v>
      </c>
    </row>
    <row r="296" customFormat="false" ht="12.75" hidden="false" customHeight="false" outlineLevel="0" collapsed="false">
      <c r="A296" s="306" t="n">
        <v>45383</v>
      </c>
      <c r="B296" s="0" t="n">
        <v>0.988</v>
      </c>
      <c r="C296" s="0" t="n">
        <v>0</v>
      </c>
      <c r="D296" s="0" t="n">
        <v>0</v>
      </c>
      <c r="E296" s="0" t="n">
        <v>0</v>
      </c>
      <c r="F296" s="0" t="n">
        <v>0</v>
      </c>
      <c r="G296" s="0" t="n">
        <v>0</v>
      </c>
      <c r="H296" s="0" t="n">
        <v>0.9875</v>
      </c>
      <c r="I296" s="0" t="n">
        <v>0.9875</v>
      </c>
      <c r="J296" s="0" t="n">
        <v>0.985</v>
      </c>
      <c r="K296" s="0" t="n">
        <v>0</v>
      </c>
      <c r="L296" s="0" t="n">
        <v>0.9875</v>
      </c>
      <c r="M296" s="0" t="n">
        <v>0.9875</v>
      </c>
      <c r="N296" s="0" t="n">
        <v>0.98</v>
      </c>
      <c r="O296" s="0" t="n">
        <v>0.9875</v>
      </c>
      <c r="P296" s="0" t="n">
        <v>0.98</v>
      </c>
      <c r="Q296" s="0" t="n">
        <v>0.9875</v>
      </c>
      <c r="R296" s="0" t="n">
        <v>0.9875</v>
      </c>
      <c r="S296" s="0" t="n">
        <v>0.9875</v>
      </c>
      <c r="T296" s="0" t="n">
        <v>0.98</v>
      </c>
      <c r="U296" s="0" t="n">
        <v>0.98</v>
      </c>
      <c r="V296" s="0" t="n">
        <v>0.98</v>
      </c>
      <c r="W296" s="0" t="n">
        <v>0.98</v>
      </c>
      <c r="X296" s="0" t="n">
        <v>0.9875</v>
      </c>
      <c r="Y296" s="0" t="n">
        <v>0.9875</v>
      </c>
      <c r="Z296" s="0" t="n">
        <v>0.9875</v>
      </c>
      <c r="AA296" s="0" t="n">
        <v>0.9875</v>
      </c>
      <c r="AB296" s="0" t="n">
        <v>0.98</v>
      </c>
      <c r="AC296" s="0" t="n">
        <v>0.98</v>
      </c>
      <c r="AD296" s="0" t="n">
        <v>0.9875</v>
      </c>
      <c r="AE296" s="0" t="n">
        <v>0.9875</v>
      </c>
      <c r="AF296" s="0" t="n">
        <v>0.98</v>
      </c>
      <c r="AG296" s="0" t="n">
        <v>0.99</v>
      </c>
      <c r="AH296" s="0" t="n">
        <v>0.985</v>
      </c>
      <c r="AI296" s="0" t="n">
        <v>0.985</v>
      </c>
      <c r="AJ296" s="0" t="n">
        <v>0.98</v>
      </c>
      <c r="AK296" s="0" t="n">
        <v>1</v>
      </c>
      <c r="AL296" s="0" t="n">
        <v>0</v>
      </c>
      <c r="AM296" s="0" t="n">
        <v>0</v>
      </c>
      <c r="BB296" s="0" t="n">
        <v>0.64</v>
      </c>
      <c r="BC296" s="0" t="n">
        <f aca="false">BC295</f>
        <v>1</v>
      </c>
      <c r="BE296" s="0" t="n">
        <v>1.14679760000002</v>
      </c>
      <c r="BF296" s="0" t="n">
        <v>1.14719999999999</v>
      </c>
      <c r="BG296" s="0" t="n">
        <v>1.0827</v>
      </c>
      <c r="BH296" s="0" t="n">
        <v>1.0339</v>
      </c>
      <c r="BI296" s="0" t="n">
        <v>1</v>
      </c>
      <c r="BJ296" s="0" t="n">
        <v>2.89140000000001</v>
      </c>
      <c r="BK296" s="0" t="n">
        <v>2.36839633333333</v>
      </c>
      <c r="BL296" s="0" t="n">
        <v>1.22224999999998</v>
      </c>
      <c r="BM296" s="0" t="n">
        <v>1.2885</v>
      </c>
      <c r="BN296" s="0" t="n">
        <v>2.001</v>
      </c>
      <c r="BO296" s="0" t="n">
        <v>1.61000499999998</v>
      </c>
      <c r="BP296" s="0" t="n">
        <v>1.61000499999998</v>
      </c>
      <c r="BQ296" s="0" t="n">
        <v>1.31950499999999</v>
      </c>
      <c r="BR296" s="0" t="n">
        <v>1.12760500000001</v>
      </c>
      <c r="BS296" s="0" t="n">
        <v>1.50220499999999</v>
      </c>
      <c r="BT296" s="309"/>
      <c r="BU296" s="0" t="n">
        <v>1.11003999999999</v>
      </c>
      <c r="BV296" s="309"/>
      <c r="BW296" s="309"/>
      <c r="BX296" s="309"/>
      <c r="BY296" s="309"/>
      <c r="BZ296" s="309"/>
      <c r="CA296" s="309"/>
      <c r="CB296" s="309"/>
      <c r="CC296" s="0" t="n">
        <v>0.895</v>
      </c>
      <c r="CI296" s="0" t="n">
        <v>0.42</v>
      </c>
      <c r="CJ296" s="0" t="n">
        <v>0.935</v>
      </c>
      <c r="CK296" s="0" t="n">
        <v>0.995</v>
      </c>
      <c r="CM296" s="0" t="n">
        <v>0.895</v>
      </c>
      <c r="CN296" s="0" t="n">
        <v>0.9275</v>
      </c>
      <c r="CO296" s="0" t="n">
        <v>0.85</v>
      </c>
      <c r="CP296" s="0" t="n">
        <v>0.903</v>
      </c>
      <c r="CQ296" s="0" t="n">
        <v>0.92</v>
      </c>
      <c r="CR296" s="0" t="n">
        <v>0.89</v>
      </c>
      <c r="DA296" s="309" t="n">
        <v>0.000285</v>
      </c>
      <c r="DB296" s="309" t="n">
        <v>0.0002</v>
      </c>
      <c r="DC296" s="309" t="n">
        <v>0</v>
      </c>
      <c r="DD296" s="309" t="n">
        <v>0.0001</v>
      </c>
      <c r="DE296" s="309" t="n">
        <v>0</v>
      </c>
      <c r="DF296" s="309" t="n">
        <v>0.0036</v>
      </c>
      <c r="DG296" s="309" t="n">
        <v>0.00047</v>
      </c>
      <c r="DH296" s="309" t="n">
        <v>0.0007</v>
      </c>
      <c r="DI296" s="309" t="n">
        <v>0</v>
      </c>
      <c r="DJ296" s="309" t="n">
        <v>0</v>
      </c>
      <c r="DK296" s="309" t="n">
        <v>0.0005</v>
      </c>
      <c r="DL296" s="309" t="n">
        <v>0.0005</v>
      </c>
      <c r="DM296" s="309" t="n">
        <v>0.0003</v>
      </c>
      <c r="DN296" s="309" t="n">
        <v>0.000275</v>
      </c>
      <c r="DO296" s="309" t="n">
        <v>0.000400000000000006</v>
      </c>
      <c r="DQ296" s="309" t="n">
        <v>6.5E-005</v>
      </c>
    </row>
    <row r="297" customFormat="false" ht="12.75" hidden="false" customHeight="false" outlineLevel="0" collapsed="false">
      <c r="A297" s="306" t="n">
        <v>45413</v>
      </c>
      <c r="B297" s="0" t="n">
        <v>0.988</v>
      </c>
      <c r="C297" s="0" t="n">
        <v>0</v>
      </c>
      <c r="D297" s="0" t="n">
        <v>0</v>
      </c>
      <c r="E297" s="0" t="n">
        <v>0</v>
      </c>
      <c r="F297" s="0" t="n">
        <v>0</v>
      </c>
      <c r="G297" s="0" t="n">
        <v>0</v>
      </c>
      <c r="H297" s="0" t="n">
        <v>0.9875</v>
      </c>
      <c r="I297" s="0" t="n">
        <v>0.9875</v>
      </c>
      <c r="J297" s="0" t="n">
        <v>0.985</v>
      </c>
      <c r="K297" s="0" t="n">
        <v>0</v>
      </c>
      <c r="L297" s="0" t="n">
        <v>0.9875</v>
      </c>
      <c r="M297" s="0" t="n">
        <v>0.9875</v>
      </c>
      <c r="N297" s="0" t="n">
        <v>0.98</v>
      </c>
      <c r="O297" s="0" t="n">
        <v>0.9875</v>
      </c>
      <c r="P297" s="0" t="n">
        <v>0.98</v>
      </c>
      <c r="Q297" s="0" t="n">
        <v>0.9875</v>
      </c>
      <c r="R297" s="0" t="n">
        <v>0.9875</v>
      </c>
      <c r="S297" s="0" t="n">
        <v>0.9875</v>
      </c>
      <c r="T297" s="0" t="n">
        <v>0.98</v>
      </c>
      <c r="U297" s="0" t="n">
        <v>0.98</v>
      </c>
      <c r="V297" s="0" t="n">
        <v>0.98</v>
      </c>
      <c r="W297" s="0" t="n">
        <v>0.98</v>
      </c>
      <c r="X297" s="0" t="n">
        <v>0.9875</v>
      </c>
      <c r="Y297" s="0" t="n">
        <v>0.9875</v>
      </c>
      <c r="Z297" s="0" t="n">
        <v>0.9875</v>
      </c>
      <c r="AA297" s="0" t="n">
        <v>0.9875</v>
      </c>
      <c r="AB297" s="0" t="n">
        <v>0.98</v>
      </c>
      <c r="AC297" s="0" t="n">
        <v>0.98</v>
      </c>
      <c r="AD297" s="0" t="n">
        <v>0.9875</v>
      </c>
      <c r="AE297" s="0" t="n">
        <v>0.9875</v>
      </c>
      <c r="AF297" s="0" t="n">
        <v>0.98</v>
      </c>
      <c r="AG297" s="0" t="n">
        <v>0.99</v>
      </c>
      <c r="AH297" s="0" t="n">
        <v>0.985</v>
      </c>
      <c r="AI297" s="0" t="n">
        <v>0.985</v>
      </c>
      <c r="AJ297" s="0" t="n">
        <v>0.98</v>
      </c>
      <c r="AK297" s="0" t="n">
        <v>1</v>
      </c>
      <c r="AL297" s="0" t="n">
        <v>0</v>
      </c>
      <c r="AM297" s="0" t="n">
        <v>0</v>
      </c>
      <c r="BB297" s="0" t="n">
        <v>0.64</v>
      </c>
      <c r="BC297" s="0" t="n">
        <f aca="false">BC296</f>
        <v>1</v>
      </c>
      <c r="BE297" s="0" t="n">
        <v>1.14708260000002</v>
      </c>
      <c r="BF297" s="0" t="n">
        <v>1.14739999999999</v>
      </c>
      <c r="BG297" s="0" t="n">
        <v>1.0827</v>
      </c>
      <c r="BH297" s="0" t="n">
        <v>1.034</v>
      </c>
      <c r="BI297" s="0" t="n">
        <v>1</v>
      </c>
      <c r="BJ297" s="0" t="n">
        <v>2.89500000000001</v>
      </c>
      <c r="BK297" s="0" t="n">
        <v>2.36886633333333</v>
      </c>
      <c r="BL297" s="0" t="n">
        <v>1.22294999999998</v>
      </c>
      <c r="BM297" s="0" t="n">
        <v>1.2885</v>
      </c>
      <c r="BN297" s="0" t="n">
        <v>2.001</v>
      </c>
      <c r="BO297" s="0" t="n">
        <v>1.61050499999998</v>
      </c>
      <c r="BP297" s="0" t="n">
        <v>1.61050499999998</v>
      </c>
      <c r="BQ297" s="0" t="n">
        <v>1.31980499999999</v>
      </c>
      <c r="BR297" s="0" t="n">
        <v>1.12788000000001</v>
      </c>
      <c r="BS297" s="0" t="n">
        <v>1.50260499999999</v>
      </c>
      <c r="BT297" s="309"/>
      <c r="BU297" s="0" t="n">
        <v>1.11010499999999</v>
      </c>
      <c r="BV297" s="309"/>
      <c r="BW297" s="309"/>
      <c r="BX297" s="309"/>
      <c r="BY297" s="309"/>
      <c r="BZ297" s="309"/>
      <c r="CA297" s="309"/>
      <c r="CB297" s="309"/>
      <c r="CC297" s="0" t="n">
        <v>0.965</v>
      </c>
      <c r="CI297" s="0" t="n">
        <v>0.42</v>
      </c>
      <c r="CJ297" s="0" t="n">
        <v>0.935</v>
      </c>
      <c r="CK297" s="0" t="n">
        <v>0.895</v>
      </c>
      <c r="CM297" s="0" t="n">
        <v>0.9175</v>
      </c>
      <c r="CN297" s="0" t="n">
        <v>0.95</v>
      </c>
      <c r="CO297" s="0" t="n">
        <v>0.88</v>
      </c>
      <c r="CP297" s="0" t="n">
        <v>0.9</v>
      </c>
      <c r="CQ297" s="0" t="n">
        <v>0.935</v>
      </c>
      <c r="CR297" s="0" t="n">
        <v>0.89</v>
      </c>
      <c r="DA297" s="309" t="n">
        <v>0.000285</v>
      </c>
      <c r="DB297" s="309" t="n">
        <v>0.0002</v>
      </c>
      <c r="DC297" s="309" t="n">
        <v>0</v>
      </c>
      <c r="DD297" s="309" t="n">
        <v>0.0001</v>
      </c>
      <c r="DE297" s="309" t="n">
        <v>0</v>
      </c>
      <c r="DF297" s="309" t="n">
        <v>0.0036</v>
      </c>
      <c r="DG297" s="309" t="n">
        <v>0.00047</v>
      </c>
      <c r="DH297" s="309" t="n">
        <v>0.0007</v>
      </c>
      <c r="DI297" s="309" t="n">
        <v>0</v>
      </c>
      <c r="DJ297" s="309" t="n">
        <v>0</v>
      </c>
      <c r="DK297" s="309" t="n">
        <v>0.0005</v>
      </c>
      <c r="DL297" s="309" t="n">
        <v>0.0005</v>
      </c>
      <c r="DM297" s="309" t="n">
        <v>0.0003</v>
      </c>
      <c r="DN297" s="309" t="n">
        <v>0.000275</v>
      </c>
      <c r="DO297" s="309" t="n">
        <v>0.000400000000000006</v>
      </c>
      <c r="DQ297" s="309" t="n">
        <v>6.5E-005</v>
      </c>
    </row>
    <row r="298" customFormat="false" ht="12.75" hidden="false" customHeight="false" outlineLevel="0" collapsed="false">
      <c r="A298" s="306" t="n">
        <v>45444</v>
      </c>
      <c r="B298" s="0" t="n">
        <v>0.988</v>
      </c>
      <c r="C298" s="0" t="n">
        <v>0</v>
      </c>
      <c r="D298" s="0" t="n">
        <v>0</v>
      </c>
      <c r="E298" s="0" t="n">
        <v>0</v>
      </c>
      <c r="F298" s="0" t="n">
        <v>0</v>
      </c>
      <c r="G298" s="0" t="n">
        <v>0</v>
      </c>
      <c r="H298" s="0" t="n">
        <v>0.9875</v>
      </c>
      <c r="I298" s="0" t="n">
        <v>0.9875</v>
      </c>
      <c r="J298" s="0" t="n">
        <v>0.985</v>
      </c>
      <c r="K298" s="0" t="n">
        <v>0</v>
      </c>
      <c r="L298" s="0" t="n">
        <v>0.9875</v>
      </c>
      <c r="M298" s="0" t="n">
        <v>0.9875</v>
      </c>
      <c r="N298" s="0" t="n">
        <v>0.98</v>
      </c>
      <c r="O298" s="0" t="n">
        <v>0.9875</v>
      </c>
      <c r="P298" s="0" t="n">
        <v>0.98</v>
      </c>
      <c r="Q298" s="0" t="n">
        <v>0.9875</v>
      </c>
      <c r="R298" s="0" t="n">
        <v>0.9875</v>
      </c>
      <c r="S298" s="0" t="n">
        <v>0.9875</v>
      </c>
      <c r="T298" s="0" t="n">
        <v>0.98</v>
      </c>
      <c r="U298" s="0" t="n">
        <v>0.98</v>
      </c>
      <c r="V298" s="0" t="n">
        <v>0.98</v>
      </c>
      <c r="W298" s="0" t="n">
        <v>0.98</v>
      </c>
      <c r="X298" s="0" t="n">
        <v>0.9875</v>
      </c>
      <c r="Y298" s="0" t="n">
        <v>0.9875</v>
      </c>
      <c r="Z298" s="0" t="n">
        <v>0.9875</v>
      </c>
      <c r="AA298" s="0" t="n">
        <v>0.9875</v>
      </c>
      <c r="AB298" s="0" t="n">
        <v>0.98</v>
      </c>
      <c r="AC298" s="0" t="n">
        <v>0.98</v>
      </c>
      <c r="AD298" s="0" t="n">
        <v>0.9875</v>
      </c>
      <c r="AE298" s="0" t="n">
        <v>0.9875</v>
      </c>
      <c r="AF298" s="0" t="n">
        <v>0.98</v>
      </c>
      <c r="AG298" s="0" t="n">
        <v>0.99</v>
      </c>
      <c r="AH298" s="0" t="n">
        <v>0.985</v>
      </c>
      <c r="AI298" s="0" t="n">
        <v>0.985</v>
      </c>
      <c r="AJ298" s="0" t="n">
        <v>0.98</v>
      </c>
      <c r="AK298" s="0" t="n">
        <v>1</v>
      </c>
      <c r="AL298" s="0" t="n">
        <v>0</v>
      </c>
      <c r="AM298" s="0" t="n">
        <v>0</v>
      </c>
      <c r="BB298" s="0" t="n">
        <v>0.64</v>
      </c>
      <c r="BC298" s="0" t="n">
        <f aca="false">BC297</f>
        <v>1</v>
      </c>
      <c r="BE298" s="0" t="n">
        <v>1.14736760000002</v>
      </c>
      <c r="BF298" s="0" t="n">
        <v>1.14759999999999</v>
      </c>
      <c r="BG298" s="0" t="n">
        <v>1.0827</v>
      </c>
      <c r="BH298" s="0" t="n">
        <v>1.0341</v>
      </c>
      <c r="BI298" s="0" t="n">
        <v>1</v>
      </c>
      <c r="BJ298" s="0" t="n">
        <v>2.89860000000001</v>
      </c>
      <c r="BK298" s="0" t="n">
        <v>2.36933633333333</v>
      </c>
      <c r="BL298" s="0" t="n">
        <v>1.22364999999998</v>
      </c>
      <c r="BM298" s="0" t="n">
        <v>1.2885</v>
      </c>
      <c r="BN298" s="0" t="n">
        <v>2.001</v>
      </c>
      <c r="BO298" s="0" t="n">
        <v>1.61100499999998</v>
      </c>
      <c r="BP298" s="0" t="n">
        <v>1.61100499999998</v>
      </c>
      <c r="BQ298" s="0" t="n">
        <v>1.32010499999999</v>
      </c>
      <c r="BR298" s="0" t="n">
        <v>1.12815500000001</v>
      </c>
      <c r="BS298" s="0" t="n">
        <v>1.50300499999999</v>
      </c>
      <c r="BT298" s="309"/>
      <c r="BU298" s="0" t="n">
        <v>1.11016999999999</v>
      </c>
      <c r="BV298" s="309"/>
      <c r="BW298" s="309"/>
      <c r="BX298" s="309"/>
      <c r="BY298" s="309"/>
      <c r="BZ298" s="309"/>
      <c r="CA298" s="309"/>
      <c r="CB298" s="309"/>
      <c r="CC298" s="0" t="n">
        <v>0.965</v>
      </c>
      <c r="CI298" s="0" t="n">
        <v>0.47</v>
      </c>
      <c r="CJ298" s="0" t="n">
        <v>0.935</v>
      </c>
      <c r="CK298" s="0" t="n">
        <v>0.805</v>
      </c>
      <c r="CM298" s="0" t="n">
        <v>0.8825</v>
      </c>
      <c r="CN298" s="0" t="n">
        <v>0.915</v>
      </c>
      <c r="CO298" s="0" t="n">
        <v>0.88</v>
      </c>
      <c r="CP298" s="0" t="n">
        <v>0.9025</v>
      </c>
      <c r="CQ298" s="0" t="n">
        <v>0.915</v>
      </c>
      <c r="CR298" s="0" t="n">
        <v>0.89</v>
      </c>
      <c r="DA298" s="309" t="n">
        <v>0.000285</v>
      </c>
      <c r="DB298" s="309" t="n">
        <v>0.0002</v>
      </c>
      <c r="DC298" s="309" t="n">
        <v>0</v>
      </c>
      <c r="DD298" s="309" t="n">
        <v>0.0001</v>
      </c>
      <c r="DE298" s="309" t="n">
        <v>0</v>
      </c>
      <c r="DF298" s="309" t="n">
        <v>0.0036</v>
      </c>
      <c r="DG298" s="309" t="n">
        <v>0.00047</v>
      </c>
      <c r="DH298" s="309" t="n">
        <v>0.0007</v>
      </c>
      <c r="DI298" s="309" t="n">
        <v>0</v>
      </c>
      <c r="DJ298" s="309" t="n">
        <v>0</v>
      </c>
      <c r="DK298" s="309" t="n">
        <v>0.0005</v>
      </c>
      <c r="DL298" s="309" t="n">
        <v>0.0005</v>
      </c>
      <c r="DM298" s="309" t="n">
        <v>0.0003</v>
      </c>
      <c r="DN298" s="309" t="n">
        <v>0.000275</v>
      </c>
      <c r="DO298" s="309" t="n">
        <v>0.000400000000000006</v>
      </c>
      <c r="DQ298" s="309" t="n">
        <v>6.5E-005</v>
      </c>
    </row>
    <row r="299" customFormat="false" ht="12.75" hidden="false" customHeight="false" outlineLevel="0" collapsed="false">
      <c r="A299" s="306" t="n">
        <v>45474</v>
      </c>
      <c r="B299" s="0" t="n">
        <v>0.988</v>
      </c>
      <c r="C299" s="0" t="n">
        <v>0</v>
      </c>
      <c r="D299" s="0" t="n">
        <v>0</v>
      </c>
      <c r="E299" s="0" t="n">
        <v>0</v>
      </c>
      <c r="F299" s="0" t="n">
        <v>0</v>
      </c>
      <c r="G299" s="0" t="n">
        <v>0</v>
      </c>
      <c r="H299" s="0" t="n">
        <v>0.9875</v>
      </c>
      <c r="I299" s="0" t="n">
        <v>0.9875</v>
      </c>
      <c r="J299" s="0" t="n">
        <v>0</v>
      </c>
      <c r="K299" s="0" t="n">
        <v>0</v>
      </c>
      <c r="L299" s="0" t="n">
        <v>0.9875</v>
      </c>
      <c r="M299" s="0" t="n">
        <v>0.9875</v>
      </c>
      <c r="N299" s="0" t="n">
        <v>0.98</v>
      </c>
      <c r="O299" s="0" t="n">
        <v>0.9875</v>
      </c>
      <c r="P299" s="0" t="n">
        <v>0.98</v>
      </c>
      <c r="Q299" s="0" t="n">
        <v>0.9875</v>
      </c>
      <c r="AG299" s="0" t="n">
        <v>0.99</v>
      </c>
      <c r="AH299" s="0" t="n">
        <v>0.985</v>
      </c>
      <c r="AI299" s="0" t="n">
        <v>0.985</v>
      </c>
      <c r="AJ299" s="0" t="n">
        <v>0</v>
      </c>
      <c r="AK299" s="0" t="n">
        <v>1</v>
      </c>
      <c r="AL299" s="0" t="n">
        <v>0</v>
      </c>
      <c r="AM299" s="0" t="n">
        <v>0</v>
      </c>
      <c r="BB299" s="0" t="n">
        <v>0.64</v>
      </c>
      <c r="BC299" s="0" t="n">
        <f aca="false">BC298</f>
        <v>1</v>
      </c>
      <c r="BE299" s="0" t="n">
        <v>1.14765260000003</v>
      </c>
      <c r="BF299" s="0" t="n">
        <v>1.14779999999999</v>
      </c>
      <c r="BG299" s="0" t="n">
        <v>1.0827</v>
      </c>
      <c r="BH299" s="0" t="n">
        <v>1.0342</v>
      </c>
      <c r="BI299" s="0" t="n">
        <v>1</v>
      </c>
      <c r="BJ299" s="0" t="n">
        <v>2.90220000000001</v>
      </c>
      <c r="BK299" s="0" t="n">
        <v>2.36980633333333</v>
      </c>
      <c r="BL299" s="0" t="n">
        <v>1.22434999999998</v>
      </c>
      <c r="BM299" s="0" t="n">
        <v>1.2885</v>
      </c>
      <c r="BN299" s="0" t="n">
        <v>2.001</v>
      </c>
      <c r="BO299" s="0" t="n">
        <v>1.61150499999998</v>
      </c>
      <c r="BP299" s="0" t="n">
        <v>1.61150499999998</v>
      </c>
      <c r="BQ299" s="0" t="n">
        <v>1.32040499999999</v>
      </c>
      <c r="BR299" s="0" t="n">
        <v>1.12843000000001</v>
      </c>
      <c r="BS299" s="0" t="n">
        <v>1.50340499999999</v>
      </c>
      <c r="BU299" s="0" t="n">
        <v>1.11023499999999</v>
      </c>
      <c r="CC299" s="0" t="n">
        <v>0.975</v>
      </c>
      <c r="CI299" s="0" t="n">
        <v>0.47</v>
      </c>
      <c r="CJ299" s="0" t="n">
        <v>0.935</v>
      </c>
      <c r="CM299" s="0" t="n">
        <v>0.8775</v>
      </c>
      <c r="CN299" s="0" t="n">
        <v>0.91</v>
      </c>
      <c r="CO299" s="0" t="n">
        <v>0.89</v>
      </c>
      <c r="CP299" s="0" t="n">
        <v>0.9075</v>
      </c>
      <c r="CQ299" s="0" t="n">
        <v>0.915</v>
      </c>
      <c r="CR299" s="0" t="n">
        <v>0.89</v>
      </c>
      <c r="DA299" s="309" t="n">
        <v>0.000285</v>
      </c>
      <c r="DB299" s="309" t="n">
        <v>0.0002</v>
      </c>
      <c r="DC299" s="309" t="n">
        <v>0</v>
      </c>
      <c r="DD299" s="309" t="n">
        <v>0.0001</v>
      </c>
      <c r="DE299" s="309" t="n">
        <v>0</v>
      </c>
      <c r="DF299" s="309" t="n">
        <v>0.0036</v>
      </c>
      <c r="DG299" s="309" t="n">
        <v>0.00047</v>
      </c>
      <c r="DH299" s="309" t="n">
        <v>0.0007</v>
      </c>
      <c r="DI299" s="309" t="n">
        <v>0</v>
      </c>
      <c r="DJ299" s="309" t="n">
        <v>0</v>
      </c>
      <c r="DK299" s="309" t="n">
        <v>0.0005</v>
      </c>
      <c r="DL299" s="309" t="n">
        <v>0.0005</v>
      </c>
      <c r="DM299" s="309" t="n">
        <v>0.0003</v>
      </c>
      <c r="DN299" s="309" t="n">
        <v>0.000275</v>
      </c>
      <c r="DO299" s="309" t="n">
        <v>0.000400000000000006</v>
      </c>
      <c r="DQ299" s="309" t="n">
        <v>6.5E-005</v>
      </c>
    </row>
    <row r="300" customFormat="false" ht="12.75" hidden="false" customHeight="false" outlineLevel="0" collapsed="false">
      <c r="A300" s="306" t="n">
        <v>45505</v>
      </c>
      <c r="B300" s="0" t="n">
        <v>0.988</v>
      </c>
      <c r="C300" s="0" t="n">
        <v>0</v>
      </c>
      <c r="D300" s="0" t="n">
        <v>0</v>
      </c>
      <c r="E300" s="0" t="n">
        <v>0</v>
      </c>
      <c r="F300" s="0" t="n">
        <v>0</v>
      </c>
      <c r="G300" s="0" t="n">
        <v>0</v>
      </c>
      <c r="H300" s="0" t="n">
        <v>0.9875</v>
      </c>
      <c r="I300" s="0" t="n">
        <v>0.9875</v>
      </c>
      <c r="J300" s="0" t="n">
        <v>0</v>
      </c>
      <c r="K300" s="0" t="n">
        <v>0</v>
      </c>
      <c r="L300" s="0" t="n">
        <v>0.9875</v>
      </c>
      <c r="M300" s="0" t="n">
        <v>0.9875</v>
      </c>
      <c r="N300" s="0" t="n">
        <v>0.98</v>
      </c>
      <c r="O300" s="0" t="n">
        <v>0.9875</v>
      </c>
      <c r="P300" s="0" t="n">
        <v>0.98</v>
      </c>
      <c r="Q300" s="0" t="n">
        <v>0.9875</v>
      </c>
      <c r="AG300" s="0" t="n">
        <v>0.99</v>
      </c>
      <c r="AH300" s="0" t="n">
        <v>0.985</v>
      </c>
      <c r="AI300" s="0" t="n">
        <v>0.985</v>
      </c>
      <c r="AJ300" s="0" t="n">
        <v>0</v>
      </c>
      <c r="AK300" s="0" t="n">
        <v>1</v>
      </c>
      <c r="AL300" s="0" t="n">
        <v>0</v>
      </c>
      <c r="AM300" s="0" t="n">
        <v>0</v>
      </c>
      <c r="BB300" s="0" t="n">
        <v>0.64</v>
      </c>
      <c r="BC300" s="0" t="n">
        <f aca="false">BC299</f>
        <v>1</v>
      </c>
      <c r="BE300" s="0" t="n">
        <v>1.14793760000003</v>
      </c>
      <c r="BF300" s="0" t="n">
        <v>1.14799999999999</v>
      </c>
      <c r="BG300" s="0" t="n">
        <v>1.0827</v>
      </c>
      <c r="BH300" s="0" t="n">
        <v>1.0343</v>
      </c>
      <c r="BI300" s="0" t="n">
        <v>1</v>
      </c>
      <c r="BJ300" s="0" t="n">
        <v>2.90580000000001</v>
      </c>
      <c r="BK300" s="0" t="n">
        <v>2.37027633333333</v>
      </c>
      <c r="BL300" s="0" t="n">
        <v>1.22504999999998</v>
      </c>
      <c r="BM300" s="0" t="n">
        <v>1.2885</v>
      </c>
      <c r="BN300" s="0" t="n">
        <v>2.001</v>
      </c>
      <c r="BO300" s="0" t="n">
        <v>1.61200499999998</v>
      </c>
      <c r="BP300" s="0" t="n">
        <v>1.61200499999998</v>
      </c>
      <c r="BQ300" s="0" t="n">
        <v>1.32070499999999</v>
      </c>
      <c r="BR300" s="0" t="n">
        <v>1.12870500000001</v>
      </c>
      <c r="BS300" s="0" t="n">
        <v>1.50380499999999</v>
      </c>
      <c r="BU300" s="0" t="n">
        <v>1.11029999999999</v>
      </c>
      <c r="CC300" s="0" t="n">
        <v>0.975</v>
      </c>
      <c r="CI300" s="0" t="n">
        <v>0.52</v>
      </c>
      <c r="CJ300" s="0" t="n">
        <v>0.925</v>
      </c>
      <c r="CM300" s="0" t="n">
        <v>0.89</v>
      </c>
      <c r="CN300" s="0" t="n">
        <v>0.9225</v>
      </c>
      <c r="CO300" s="0" t="n">
        <v>0.915</v>
      </c>
      <c r="CP300" s="0" t="n">
        <v>0.9275</v>
      </c>
      <c r="CQ300" s="0" t="n">
        <v>0.915</v>
      </c>
      <c r="CR300" s="0" t="n">
        <v>0.89</v>
      </c>
      <c r="DA300" s="309" t="n">
        <v>0.000285</v>
      </c>
      <c r="DB300" s="309" t="n">
        <v>0.0002</v>
      </c>
      <c r="DC300" s="309" t="n">
        <v>0</v>
      </c>
      <c r="DD300" s="309" t="n">
        <v>0.0001</v>
      </c>
      <c r="DE300" s="309" t="n">
        <v>0</v>
      </c>
      <c r="DF300" s="309" t="n">
        <v>0.0036</v>
      </c>
      <c r="DG300" s="309" t="n">
        <v>0.00047</v>
      </c>
      <c r="DH300" s="309" t="n">
        <v>0.0007</v>
      </c>
      <c r="DI300" s="309" t="n">
        <v>0</v>
      </c>
      <c r="DJ300" s="309" t="n">
        <v>0</v>
      </c>
      <c r="DK300" s="309" t="n">
        <v>0.0005</v>
      </c>
      <c r="DL300" s="309" t="n">
        <v>0.0005</v>
      </c>
      <c r="DM300" s="309" t="n">
        <v>0.0003</v>
      </c>
      <c r="DN300" s="309" t="n">
        <v>0.000275</v>
      </c>
      <c r="DO300" s="309" t="n">
        <v>0.000400000000000006</v>
      </c>
      <c r="DQ300" s="309" t="n">
        <v>6.5E-005</v>
      </c>
    </row>
    <row r="301" customFormat="false" ht="12.75" hidden="false" customHeight="false" outlineLevel="0" collapsed="false">
      <c r="A301" s="306" t="n">
        <v>45536</v>
      </c>
      <c r="B301" s="0" t="n">
        <v>0.988</v>
      </c>
      <c r="C301" s="0" t="n">
        <v>0</v>
      </c>
      <c r="D301" s="0" t="n">
        <v>0</v>
      </c>
      <c r="E301" s="0" t="n">
        <v>0</v>
      </c>
      <c r="F301" s="0" t="n">
        <v>0</v>
      </c>
      <c r="G301" s="0" t="n">
        <v>0</v>
      </c>
      <c r="H301" s="0" t="n">
        <v>0.9875</v>
      </c>
      <c r="I301" s="0" t="n">
        <v>0.9875</v>
      </c>
      <c r="J301" s="0" t="n">
        <v>0</v>
      </c>
      <c r="K301" s="0" t="n">
        <v>0</v>
      </c>
      <c r="L301" s="0" t="n">
        <v>0.9875</v>
      </c>
      <c r="M301" s="0" t="n">
        <v>0.9875</v>
      </c>
      <c r="N301" s="0" t="n">
        <v>0.98</v>
      </c>
      <c r="O301" s="0" t="n">
        <v>0.9875</v>
      </c>
      <c r="P301" s="0" t="n">
        <v>0.98</v>
      </c>
      <c r="Q301" s="0" t="n">
        <v>0.9875</v>
      </c>
      <c r="AG301" s="0" t="n">
        <v>0.99</v>
      </c>
      <c r="AH301" s="0" t="n">
        <v>0.985</v>
      </c>
      <c r="AI301" s="0" t="n">
        <v>0.985</v>
      </c>
      <c r="AJ301" s="0" t="n">
        <v>0</v>
      </c>
      <c r="AK301" s="0" t="n">
        <v>1</v>
      </c>
      <c r="AL301" s="0" t="n">
        <v>0</v>
      </c>
      <c r="AM301" s="0" t="n">
        <v>0</v>
      </c>
      <c r="BB301" s="0" t="n">
        <v>0.64</v>
      </c>
      <c r="BC301" s="0" t="n">
        <f aca="false">BC300</f>
        <v>1</v>
      </c>
      <c r="BE301" s="0" t="n">
        <v>1.14822260000003</v>
      </c>
      <c r="BF301" s="0" t="n">
        <v>1.14819999999999</v>
      </c>
      <c r="BG301" s="0" t="n">
        <v>1.0827</v>
      </c>
      <c r="BH301" s="0" t="n">
        <v>1.0344</v>
      </c>
      <c r="BI301" s="0" t="n">
        <v>1</v>
      </c>
      <c r="BJ301" s="0" t="n">
        <v>2.90940000000001</v>
      </c>
      <c r="BK301" s="0" t="n">
        <v>2.37074633333333</v>
      </c>
      <c r="BL301" s="0" t="n">
        <v>1.22574999999998</v>
      </c>
      <c r="BM301" s="0" t="n">
        <v>1.2885</v>
      </c>
      <c r="BN301" s="0" t="n">
        <v>2.001</v>
      </c>
      <c r="BO301" s="0" t="n">
        <v>1.61250499999998</v>
      </c>
      <c r="BP301" s="0" t="n">
        <v>1.61250499999998</v>
      </c>
      <c r="BQ301" s="0" t="n">
        <v>1.32100499999999</v>
      </c>
      <c r="BR301" s="0" t="n">
        <v>1.12898000000001</v>
      </c>
      <c r="BS301" s="0" t="n">
        <v>1.50420499999999</v>
      </c>
      <c r="BU301" s="0" t="n">
        <v>1.11036499999999</v>
      </c>
      <c r="CC301" s="0" t="n">
        <v>0.975</v>
      </c>
      <c r="CI301" s="0" t="n">
        <v>0.55</v>
      </c>
      <c r="CJ301" s="0" t="n">
        <v>0.925</v>
      </c>
      <c r="CM301" s="0" t="n">
        <v>0.945</v>
      </c>
      <c r="CN301" s="0" t="n">
        <v>0.9775</v>
      </c>
      <c r="CO301" s="0" t="n">
        <v>0.945</v>
      </c>
      <c r="CP301" s="0" t="n">
        <v>0.92</v>
      </c>
      <c r="CQ301" s="0" t="n">
        <v>0.915</v>
      </c>
      <c r="CR301" s="0" t="n">
        <v>0.89</v>
      </c>
      <c r="DA301" s="309" t="n">
        <v>0.000285</v>
      </c>
      <c r="DB301" s="309" t="n">
        <v>0.0002</v>
      </c>
      <c r="DC301" s="309" t="n">
        <v>0</v>
      </c>
      <c r="DD301" s="309" t="n">
        <v>0.0001</v>
      </c>
      <c r="DE301" s="309" t="n">
        <v>0</v>
      </c>
      <c r="DF301" s="309" t="n">
        <v>0.0036</v>
      </c>
      <c r="DG301" s="309" t="n">
        <v>0.00047</v>
      </c>
      <c r="DH301" s="309" t="n">
        <v>0.0007</v>
      </c>
      <c r="DI301" s="309" t="n">
        <v>0</v>
      </c>
      <c r="DJ301" s="309" t="n">
        <v>0</v>
      </c>
      <c r="DK301" s="309" t="n">
        <v>0.0005</v>
      </c>
      <c r="DL301" s="309" t="n">
        <v>0.0005</v>
      </c>
      <c r="DM301" s="309" t="n">
        <v>0.0003</v>
      </c>
      <c r="DN301" s="309" t="n">
        <v>0.000275</v>
      </c>
      <c r="DO301" s="309" t="n">
        <v>0.000400000000000006</v>
      </c>
      <c r="DQ301" s="309" t="n">
        <v>6.5E-005</v>
      </c>
    </row>
    <row r="302" customFormat="false" ht="12.75" hidden="false" customHeight="false" outlineLevel="0" collapsed="false">
      <c r="A302" s="306" t="n">
        <v>45566</v>
      </c>
      <c r="B302" s="0" t="n">
        <v>0.988</v>
      </c>
      <c r="C302" s="0" t="n">
        <v>0</v>
      </c>
      <c r="D302" s="0" t="n">
        <v>0</v>
      </c>
      <c r="E302" s="0" t="n">
        <v>0</v>
      </c>
      <c r="F302" s="0" t="n">
        <v>0</v>
      </c>
      <c r="G302" s="0" t="n">
        <v>0</v>
      </c>
      <c r="H302" s="0" t="n">
        <v>0.9875</v>
      </c>
      <c r="I302" s="0" t="n">
        <v>0.9875</v>
      </c>
      <c r="J302" s="0" t="n">
        <v>0</v>
      </c>
      <c r="K302" s="0" t="n">
        <v>0</v>
      </c>
      <c r="L302" s="0" t="n">
        <v>0.9875</v>
      </c>
      <c r="M302" s="0" t="n">
        <v>0.9875</v>
      </c>
      <c r="N302" s="0" t="n">
        <v>0.98</v>
      </c>
      <c r="O302" s="0" t="n">
        <v>0.9875</v>
      </c>
      <c r="P302" s="0" t="n">
        <v>0.98</v>
      </c>
      <c r="Q302" s="0" t="n">
        <v>0.9875</v>
      </c>
      <c r="AG302" s="0" t="n">
        <v>0.99</v>
      </c>
      <c r="AH302" s="0" t="n">
        <v>0.985</v>
      </c>
      <c r="AI302" s="0" t="n">
        <v>0.985</v>
      </c>
      <c r="AJ302" s="0" t="n">
        <v>0</v>
      </c>
      <c r="AK302" s="0" t="n">
        <v>1</v>
      </c>
      <c r="AL302" s="0" t="n">
        <v>0</v>
      </c>
      <c r="AM302" s="0" t="n">
        <v>0</v>
      </c>
      <c r="BB302" s="0" t="n">
        <v>0.64</v>
      </c>
      <c r="BC302" s="0" t="n">
        <f aca="false">BC301</f>
        <v>1</v>
      </c>
      <c r="BE302" s="0" t="n">
        <v>1.14850760000003</v>
      </c>
      <c r="BF302" s="0" t="n">
        <v>1.14839999999999</v>
      </c>
      <c r="BG302" s="0" t="n">
        <v>1.0827</v>
      </c>
      <c r="BH302" s="0" t="n">
        <v>1.0345</v>
      </c>
      <c r="BI302" s="0" t="n">
        <v>1</v>
      </c>
      <c r="BJ302" s="0" t="n">
        <v>2.91300000000001</v>
      </c>
      <c r="BK302" s="0" t="n">
        <v>2.37121633333333</v>
      </c>
      <c r="BL302" s="0" t="n">
        <v>1.22644999999998</v>
      </c>
      <c r="BM302" s="0" t="n">
        <v>1.2885</v>
      </c>
      <c r="BN302" s="0" t="n">
        <v>2.001</v>
      </c>
      <c r="BO302" s="0" t="n">
        <v>1.61300499999998</v>
      </c>
      <c r="BP302" s="0" t="n">
        <v>1.61300499999998</v>
      </c>
      <c r="BQ302" s="0" t="n">
        <v>1.32130499999999</v>
      </c>
      <c r="BR302" s="0" t="n">
        <v>1.12925500000001</v>
      </c>
      <c r="BS302" s="0" t="n">
        <v>1.50460499999999</v>
      </c>
      <c r="BU302" s="0" t="n">
        <v>1.11042999999999</v>
      </c>
      <c r="CC302" s="0" t="n">
        <v>0.955</v>
      </c>
      <c r="CI302" s="0" t="n">
        <v>0.45</v>
      </c>
      <c r="CJ302" s="0" t="n">
        <v>0.925</v>
      </c>
      <c r="CM302" s="0" t="n">
        <v>0.805</v>
      </c>
      <c r="CN302" s="0" t="n">
        <v>0.8375</v>
      </c>
      <c r="CO302" s="0" t="n">
        <v>0.875</v>
      </c>
      <c r="CP302" s="0" t="n">
        <v>0.9025</v>
      </c>
      <c r="CQ302" s="0" t="n">
        <v>0.82</v>
      </c>
      <c r="CR302" s="0" t="n">
        <v>0.89</v>
      </c>
      <c r="DA302" s="309" t="n">
        <v>0.000285</v>
      </c>
      <c r="DB302" s="309" t="n">
        <v>0.0002</v>
      </c>
      <c r="DC302" s="309" t="n">
        <v>0</v>
      </c>
      <c r="DD302" s="309" t="n">
        <v>0.0001</v>
      </c>
      <c r="DE302" s="309" t="n">
        <v>0</v>
      </c>
      <c r="DF302" s="309" t="n">
        <v>0.0036</v>
      </c>
      <c r="DG302" s="309" t="n">
        <v>0.00047</v>
      </c>
      <c r="DH302" s="309" t="n">
        <v>0.0007</v>
      </c>
      <c r="DI302" s="309" t="n">
        <v>0</v>
      </c>
      <c r="DJ302" s="309" t="n">
        <v>0</v>
      </c>
      <c r="DK302" s="309" t="n">
        <v>0.0005</v>
      </c>
      <c r="DL302" s="309" t="n">
        <v>0.0005</v>
      </c>
      <c r="DM302" s="309" t="n">
        <v>0.0003</v>
      </c>
      <c r="DN302" s="309" t="n">
        <v>0.000275</v>
      </c>
      <c r="DO302" s="309" t="n">
        <v>0.000400000000000006</v>
      </c>
      <c r="DQ302" s="309" t="n">
        <v>6.5E-005</v>
      </c>
    </row>
    <row r="303" customFormat="false" ht="12.75" hidden="false" customHeight="false" outlineLevel="0" collapsed="false">
      <c r="A303" s="306" t="n">
        <v>45597</v>
      </c>
      <c r="B303" s="0" t="n">
        <v>0.988</v>
      </c>
      <c r="C303" s="0" t="n">
        <v>0</v>
      </c>
      <c r="D303" s="0" t="n">
        <v>0</v>
      </c>
      <c r="E303" s="0" t="n">
        <v>0</v>
      </c>
      <c r="F303" s="0" t="n">
        <v>0</v>
      </c>
      <c r="G303" s="0" t="n">
        <v>0</v>
      </c>
      <c r="H303" s="0" t="n">
        <v>0.9875</v>
      </c>
      <c r="I303" s="0" t="n">
        <v>0.9875</v>
      </c>
      <c r="J303" s="0" t="n">
        <v>0</v>
      </c>
      <c r="K303" s="0" t="n">
        <v>0</v>
      </c>
      <c r="L303" s="0" t="n">
        <v>0.9875</v>
      </c>
      <c r="M303" s="0" t="n">
        <v>0.9875</v>
      </c>
      <c r="N303" s="0" t="n">
        <v>0.98</v>
      </c>
      <c r="O303" s="0" t="n">
        <v>0.9875</v>
      </c>
      <c r="P303" s="0" t="n">
        <v>0.98</v>
      </c>
      <c r="Q303" s="0" t="n">
        <v>0.9875</v>
      </c>
      <c r="AG303" s="0" t="n">
        <v>0.99</v>
      </c>
      <c r="AH303" s="0" t="n">
        <v>0.985</v>
      </c>
      <c r="AI303" s="0" t="n">
        <v>0.985</v>
      </c>
      <c r="AJ303" s="0" t="n">
        <v>0</v>
      </c>
      <c r="AK303" s="0" t="n">
        <v>1</v>
      </c>
      <c r="AL303" s="0" t="n">
        <v>0</v>
      </c>
      <c r="AM303" s="0" t="n">
        <v>0</v>
      </c>
      <c r="BB303" s="0" t="n">
        <v>0.64</v>
      </c>
      <c r="BC303" s="0" t="n">
        <f aca="false">BC302</f>
        <v>1</v>
      </c>
      <c r="BE303" s="0" t="n">
        <v>1.14879260000003</v>
      </c>
      <c r="BF303" s="0" t="n">
        <v>1.14859999999999</v>
      </c>
      <c r="BG303" s="0" t="n">
        <v>1.0827</v>
      </c>
      <c r="BH303" s="0" t="n">
        <v>1.0346</v>
      </c>
      <c r="BI303" s="0" t="n">
        <v>1</v>
      </c>
      <c r="BJ303" s="0" t="n">
        <v>2.91660000000001</v>
      </c>
      <c r="BK303" s="0" t="n">
        <v>2.37168633333333</v>
      </c>
      <c r="BL303" s="0" t="n">
        <v>1.22714999999998</v>
      </c>
      <c r="BM303" s="0" t="n">
        <v>1.2885</v>
      </c>
      <c r="BN303" s="0" t="n">
        <v>2.001</v>
      </c>
      <c r="BO303" s="0" t="n">
        <v>1.61350499999998</v>
      </c>
      <c r="BP303" s="0" t="n">
        <v>1.61350499999998</v>
      </c>
      <c r="BQ303" s="0" t="n">
        <v>1.32160499999999</v>
      </c>
      <c r="BR303" s="0" t="n">
        <v>1.12953000000001</v>
      </c>
      <c r="BS303" s="0" t="n">
        <v>1.50500499999999</v>
      </c>
      <c r="BU303" s="0" t="n">
        <v>1.11049499999999</v>
      </c>
      <c r="CC303" s="0" t="n">
        <v>0.955</v>
      </c>
      <c r="CI303" s="0" t="n">
        <v>0.46</v>
      </c>
      <c r="CJ303" s="0" t="n">
        <v>0.905</v>
      </c>
      <c r="CM303" s="0" t="n">
        <v>0.795</v>
      </c>
      <c r="CN303" s="0" t="n">
        <v>0.8275</v>
      </c>
      <c r="CO303" s="0" t="n">
        <v>0.85</v>
      </c>
      <c r="CP303" s="0" t="n">
        <v>0.9025</v>
      </c>
      <c r="CQ303" s="0" t="n">
        <v>0.82</v>
      </c>
      <c r="CR303" s="0" t="n">
        <v>0.89</v>
      </c>
      <c r="DA303" s="309" t="n">
        <v>0.000285</v>
      </c>
      <c r="DB303" s="309" t="n">
        <v>0.0002</v>
      </c>
      <c r="DC303" s="309" t="n">
        <v>0</v>
      </c>
      <c r="DD303" s="309" t="n">
        <v>0.0001</v>
      </c>
      <c r="DE303" s="309" t="n">
        <v>0</v>
      </c>
      <c r="DF303" s="309" t="n">
        <v>0.0036</v>
      </c>
      <c r="DG303" s="309" t="n">
        <v>0.00047</v>
      </c>
      <c r="DH303" s="309" t="n">
        <v>0.0007</v>
      </c>
      <c r="DI303" s="309" t="n">
        <v>0</v>
      </c>
      <c r="DJ303" s="309" t="n">
        <v>0</v>
      </c>
      <c r="DK303" s="309" t="n">
        <v>0.0005</v>
      </c>
      <c r="DL303" s="309" t="n">
        <v>0.0005</v>
      </c>
      <c r="DM303" s="309" t="n">
        <v>0.0003</v>
      </c>
      <c r="DN303" s="309" t="n">
        <v>0.000275</v>
      </c>
      <c r="DO303" s="309" t="n">
        <v>0.000400000000000006</v>
      </c>
      <c r="DQ303" s="309" t="n">
        <v>6.5E-005</v>
      </c>
    </row>
    <row r="304" customFormat="false" ht="12.75" hidden="false" customHeight="false" outlineLevel="0" collapsed="false">
      <c r="A304" s="306" t="n">
        <v>45627</v>
      </c>
      <c r="B304" s="0" t="n">
        <v>0.988</v>
      </c>
      <c r="C304" s="0" t="n">
        <v>0</v>
      </c>
      <c r="D304" s="0" t="n">
        <v>0</v>
      </c>
      <c r="E304" s="0" t="n">
        <v>0</v>
      </c>
      <c r="F304" s="0" t="n">
        <v>0</v>
      </c>
      <c r="G304" s="0" t="n">
        <v>0</v>
      </c>
      <c r="H304" s="0" t="n">
        <v>0.9875</v>
      </c>
      <c r="I304" s="0" t="n">
        <v>0.9875</v>
      </c>
      <c r="J304" s="0" t="n">
        <v>0</v>
      </c>
      <c r="K304" s="0" t="n">
        <v>0</v>
      </c>
      <c r="L304" s="0" t="n">
        <v>0.952262949999991</v>
      </c>
      <c r="M304" s="0" t="n">
        <v>0.9875</v>
      </c>
      <c r="N304" s="0" t="n">
        <v>0.912114449999993</v>
      </c>
      <c r="O304" s="0" t="n">
        <v>0.9875</v>
      </c>
      <c r="P304" s="0" t="n">
        <v>0.912114449999993</v>
      </c>
      <c r="Q304" s="0" t="n">
        <v>0.952262949999991</v>
      </c>
      <c r="AG304" s="0" t="n">
        <v>0.98</v>
      </c>
      <c r="AH304" s="0" t="n">
        <v>0.985</v>
      </c>
      <c r="AI304" s="0" t="n">
        <v>0.985</v>
      </c>
      <c r="AJ304" s="0" t="n">
        <v>0</v>
      </c>
      <c r="AK304" s="0" t="n">
        <v>1</v>
      </c>
      <c r="AL304" s="0" t="n">
        <v>0</v>
      </c>
      <c r="AM304" s="0" t="n">
        <v>0</v>
      </c>
      <c r="BE304" s="0" t="n">
        <v>1.14907760000003</v>
      </c>
      <c r="BF304" s="0" t="n">
        <v>1.14879999999999</v>
      </c>
      <c r="BG304" s="0" t="n">
        <v>1.0827</v>
      </c>
      <c r="BH304" s="0" t="n">
        <v>1.0347</v>
      </c>
      <c r="BI304" s="0" t="n">
        <v>1</v>
      </c>
      <c r="BJ304" s="0" t="n">
        <v>2.92020000000001</v>
      </c>
      <c r="BK304" s="0" t="n">
        <v>2.37215633333333</v>
      </c>
      <c r="BL304" s="0" t="n">
        <v>1.22784999999998</v>
      </c>
      <c r="BM304" s="0" t="n">
        <v>1.2885</v>
      </c>
      <c r="BN304" s="0" t="n">
        <v>2.001</v>
      </c>
      <c r="BO304" s="0" t="n">
        <v>1.61400499999998</v>
      </c>
      <c r="BP304" s="0" t="n">
        <v>1.61400499999998</v>
      </c>
      <c r="BQ304" s="0" t="n">
        <v>1.32190499999999</v>
      </c>
      <c r="BR304" s="0" t="n">
        <v>1.12980500000001</v>
      </c>
      <c r="BS304" s="0" t="n">
        <v>1.50540499999999</v>
      </c>
      <c r="BU304" s="0" t="n">
        <v>1.11055999999999</v>
      </c>
      <c r="CC304" s="0" t="n">
        <v>0.935</v>
      </c>
      <c r="CI304" s="0" t="n">
        <v>0.48</v>
      </c>
      <c r="CJ304" s="0" t="n">
        <v>0.875</v>
      </c>
      <c r="CM304" s="0" t="n">
        <v>0.59</v>
      </c>
      <c r="CN304" s="0" t="n">
        <v>0.6225</v>
      </c>
      <c r="CO304" s="0" t="n">
        <v>0.69</v>
      </c>
      <c r="CP304" s="0" t="n">
        <v>0.8925</v>
      </c>
      <c r="CQ304" s="0" t="n">
        <v>0.715</v>
      </c>
      <c r="CR304" s="0" t="n">
        <v>0.89</v>
      </c>
      <c r="DA304" s="309" t="n">
        <v>0.000285</v>
      </c>
      <c r="DB304" s="309" t="n">
        <v>0.0002</v>
      </c>
      <c r="DC304" s="309" t="n">
        <v>0</v>
      </c>
      <c r="DD304" s="309" t="n">
        <v>0.0001</v>
      </c>
      <c r="DE304" s="309" t="n">
        <v>0</v>
      </c>
      <c r="DF304" s="309" t="n">
        <v>0.0036</v>
      </c>
      <c r="DG304" s="309" t="n">
        <v>0.00047</v>
      </c>
      <c r="DH304" s="309" t="n">
        <v>0.0007</v>
      </c>
      <c r="DI304" s="309" t="n">
        <v>0</v>
      </c>
      <c r="DJ304" s="309" t="n">
        <v>0</v>
      </c>
      <c r="DK304" s="309" t="n">
        <v>0.0005</v>
      </c>
      <c r="DL304" s="309" t="n">
        <v>0.0005</v>
      </c>
      <c r="DM304" s="309" t="n">
        <v>0.0003</v>
      </c>
      <c r="DN304" s="309" t="n">
        <v>0.000275</v>
      </c>
      <c r="DO304" s="309" t="n">
        <v>0.000400000000000006</v>
      </c>
      <c r="DQ304" s="309" t="n">
        <v>6.5E-005</v>
      </c>
    </row>
    <row r="305" customFormat="false" ht="12.75" hidden="false" customHeight="false" outlineLevel="0" collapsed="false">
      <c r="B305" s="0" t="n">
        <v>0</v>
      </c>
      <c r="C305" s="0" t="n">
        <v>0</v>
      </c>
      <c r="D305" s="0" t="n">
        <v>0</v>
      </c>
      <c r="E305" s="0" t="n">
        <v>0</v>
      </c>
      <c r="F305" s="0" t="n">
        <v>0</v>
      </c>
      <c r="G305" s="0" t="n">
        <v>0</v>
      </c>
      <c r="H305" s="0" t="n">
        <v>0</v>
      </c>
      <c r="I305" s="0" t="n">
        <v>0</v>
      </c>
      <c r="J305" s="0" t="n">
        <v>0</v>
      </c>
      <c r="K305" s="0" t="n">
        <v>0</v>
      </c>
      <c r="L305" s="0" t="n">
        <v>0</v>
      </c>
      <c r="M305" s="0" t="n">
        <v>0</v>
      </c>
      <c r="N305" s="0" t="n">
        <v>0</v>
      </c>
      <c r="O305" s="0" t="n">
        <v>0</v>
      </c>
      <c r="P305" s="0" t="n">
        <v>0</v>
      </c>
      <c r="Q305" s="0" t="n">
        <v>0</v>
      </c>
      <c r="AG305" s="0" t="n">
        <v>0.98</v>
      </c>
      <c r="AH305" s="0" t="n">
        <v>0</v>
      </c>
      <c r="AI305" s="0" t="n">
        <v>0</v>
      </c>
      <c r="AJ305" s="0" t="n">
        <v>0</v>
      </c>
      <c r="AK305" s="0" t="n">
        <v>1</v>
      </c>
      <c r="AL305" s="0" t="n">
        <v>0</v>
      </c>
      <c r="AM305" s="0" t="n">
        <v>0</v>
      </c>
      <c r="CC305" s="0" t="n">
        <v>0.895</v>
      </c>
      <c r="CI305" s="0" t="n">
        <v>0.45</v>
      </c>
      <c r="CO305" s="0" t="n">
        <v>0.69</v>
      </c>
      <c r="CP305" s="0" t="n">
        <v>0.88</v>
      </c>
      <c r="CQ305" s="0" t="n">
        <v>0.64</v>
      </c>
      <c r="CR305" s="0" t="n">
        <v>0.89</v>
      </c>
      <c r="DA305" s="309" t="n">
        <v>0.000285</v>
      </c>
      <c r="DB305" s="309" t="n">
        <v>0.0002</v>
      </c>
      <c r="DC305" s="309" t="n">
        <v>0</v>
      </c>
      <c r="DD305" s="309" t="n">
        <v>0.0001</v>
      </c>
      <c r="DE305" s="309" t="n">
        <v>0</v>
      </c>
      <c r="DF305" s="309" t="n">
        <v>0.0036</v>
      </c>
      <c r="DG305" s="309" t="n">
        <v>0.00047</v>
      </c>
      <c r="DH305" s="309" t="n">
        <v>0.0007</v>
      </c>
      <c r="DI305" s="309" t="n">
        <v>0</v>
      </c>
      <c r="DJ305" s="309" t="n">
        <v>0</v>
      </c>
      <c r="DK305" s="309" t="n">
        <v>0.0005</v>
      </c>
      <c r="DL305" s="309" t="n">
        <v>0.0005</v>
      </c>
      <c r="DM305" s="309" t="n">
        <v>0.0003</v>
      </c>
      <c r="DN305" s="309" t="n">
        <v>0.000275</v>
      </c>
      <c r="DO305" s="309" t="n">
        <v>0.000400000000000006</v>
      </c>
      <c r="DQ305" s="309" t="n">
        <v>6.5E-005</v>
      </c>
    </row>
    <row r="306" customFormat="false" ht="12.75" hidden="false" customHeight="false" outlineLevel="0" collapsed="false">
      <c r="B306" s="0" t="n">
        <v>0</v>
      </c>
      <c r="C306" s="0" t="n">
        <v>0</v>
      </c>
      <c r="D306" s="0" t="n">
        <v>0</v>
      </c>
      <c r="E306" s="0" t="n">
        <v>0</v>
      </c>
      <c r="F306" s="0" t="n">
        <v>0</v>
      </c>
      <c r="G306" s="0" t="n">
        <v>0</v>
      </c>
      <c r="H306" s="0" t="n">
        <v>0</v>
      </c>
      <c r="I306" s="0" t="n">
        <v>0</v>
      </c>
      <c r="J306" s="0" t="n">
        <v>0</v>
      </c>
      <c r="K306" s="0" t="n">
        <v>0</v>
      </c>
      <c r="L306" s="0" t="n">
        <v>0</v>
      </c>
      <c r="M306" s="0" t="n">
        <v>0</v>
      </c>
      <c r="N306" s="0" t="n">
        <v>0</v>
      </c>
      <c r="O306" s="0" t="n">
        <v>0</v>
      </c>
      <c r="P306" s="0" t="n">
        <v>0</v>
      </c>
      <c r="Q306" s="0" t="n">
        <v>0</v>
      </c>
      <c r="AG306" s="0" t="n">
        <v>0.98</v>
      </c>
      <c r="AH306" s="0" t="n">
        <v>0</v>
      </c>
      <c r="AI306" s="0" t="n">
        <v>0</v>
      </c>
      <c r="AJ306" s="0" t="n">
        <v>0</v>
      </c>
      <c r="AK306" s="0" t="n">
        <v>1</v>
      </c>
      <c r="AL306" s="0" t="n">
        <v>0</v>
      </c>
      <c r="AM306" s="0" t="n">
        <v>0</v>
      </c>
      <c r="CC306" s="0" t="n">
        <v>0.865</v>
      </c>
      <c r="CI306" s="0" t="n">
        <v>0.45</v>
      </c>
      <c r="CO306" s="0" t="n">
        <v>0.71</v>
      </c>
      <c r="CP306" s="0" t="n">
        <v>0.8775</v>
      </c>
      <c r="CQ306" s="0" t="n">
        <v>0.67</v>
      </c>
      <c r="CR306" s="0" t="n">
        <v>0.89</v>
      </c>
      <c r="DA306" s="309" t="n">
        <v>0.000285</v>
      </c>
      <c r="DB306" s="309" t="n">
        <v>0.0002</v>
      </c>
      <c r="DC306" s="309" t="n">
        <v>0</v>
      </c>
      <c r="DD306" s="309" t="n">
        <v>0.0001</v>
      </c>
      <c r="DE306" s="309" t="n">
        <v>0</v>
      </c>
      <c r="DF306" s="309" t="n">
        <v>0.0036</v>
      </c>
      <c r="DG306" s="309" t="n">
        <v>0.00047</v>
      </c>
      <c r="DH306" s="309" t="n">
        <v>0.0007</v>
      </c>
      <c r="DI306" s="309" t="n">
        <v>0</v>
      </c>
      <c r="DJ306" s="309" t="n">
        <v>0</v>
      </c>
      <c r="DK306" s="309" t="n">
        <v>0.0005</v>
      </c>
      <c r="DL306" s="309" t="n">
        <v>0.0005</v>
      </c>
      <c r="DM306" s="309" t="n">
        <v>0.0003</v>
      </c>
      <c r="DN306" s="309" t="n">
        <v>0.000275</v>
      </c>
      <c r="DO306" s="309" t="n">
        <v>0.000400000000000006</v>
      </c>
      <c r="DQ306" s="309" t="n">
        <v>6.5E-005</v>
      </c>
    </row>
    <row r="307" customFormat="false" ht="12.75" hidden="false" customHeight="false" outlineLevel="0" collapsed="false">
      <c r="B307" s="0" t="n">
        <v>0</v>
      </c>
      <c r="C307" s="0" t="n">
        <v>0</v>
      </c>
      <c r="D307" s="0" t="n">
        <v>0</v>
      </c>
      <c r="E307" s="0" t="n">
        <v>0</v>
      </c>
      <c r="F307" s="0" t="n">
        <v>0</v>
      </c>
      <c r="G307" s="0" t="n">
        <v>0</v>
      </c>
      <c r="H307" s="0" t="n">
        <v>0</v>
      </c>
      <c r="I307" s="0" t="n">
        <v>0</v>
      </c>
      <c r="J307" s="0" t="n">
        <v>0</v>
      </c>
      <c r="K307" s="0" t="n">
        <v>0</v>
      </c>
      <c r="L307" s="0" t="n">
        <v>0</v>
      </c>
      <c r="M307" s="0" t="n">
        <v>0</v>
      </c>
      <c r="N307" s="0" t="n">
        <v>0</v>
      </c>
      <c r="O307" s="0" t="n">
        <v>0</v>
      </c>
      <c r="P307" s="0" t="n">
        <v>0</v>
      </c>
      <c r="Q307" s="0" t="n">
        <v>0</v>
      </c>
      <c r="AG307" s="0" t="n">
        <v>0.99</v>
      </c>
      <c r="AH307" s="0" t="n">
        <v>0</v>
      </c>
      <c r="AI307" s="0" t="n">
        <v>0</v>
      </c>
      <c r="AJ307" s="0" t="n">
        <v>0</v>
      </c>
      <c r="AK307" s="0" t="n">
        <v>1</v>
      </c>
      <c r="AL307" s="0" t="n">
        <v>0</v>
      </c>
      <c r="AM307" s="0" t="n">
        <v>0</v>
      </c>
      <c r="CC307" s="0" t="n">
        <v>0.865</v>
      </c>
      <c r="CI307" s="0" t="n">
        <v>0.45</v>
      </c>
      <c r="CO307" s="0" t="n">
        <v>0.8</v>
      </c>
      <c r="CP307" s="0" t="n">
        <v>0.9</v>
      </c>
      <c r="CQ307" s="0" t="n">
        <v>0.83</v>
      </c>
      <c r="CR307" s="0" t="n">
        <v>0.89</v>
      </c>
      <c r="DA307" s="309" t="n">
        <v>0.000285</v>
      </c>
      <c r="DB307" s="309" t="n">
        <v>0.0002</v>
      </c>
      <c r="DC307" s="309" t="n">
        <v>0</v>
      </c>
      <c r="DD307" s="309" t="n">
        <v>0.0001</v>
      </c>
      <c r="DE307" s="309" t="n">
        <v>0</v>
      </c>
      <c r="DF307" s="309" t="n">
        <v>0.0036</v>
      </c>
      <c r="DG307" s="309" t="n">
        <v>0.00047</v>
      </c>
      <c r="DH307" s="0" t="n">
        <v>0.0007</v>
      </c>
      <c r="DI307" s="0" t="n">
        <v>0</v>
      </c>
      <c r="DJ307" s="309" t="n">
        <v>0</v>
      </c>
      <c r="DK307" s="309" t="n">
        <v>0.0005</v>
      </c>
      <c r="DL307" s="309" t="n">
        <v>0.0005</v>
      </c>
      <c r="DM307" s="309" t="n">
        <v>0.0003</v>
      </c>
      <c r="DN307" s="309" t="n">
        <v>0.000275</v>
      </c>
      <c r="DO307" s="309" t="n">
        <v>0.000400000000000006</v>
      </c>
      <c r="DQ307" s="309" t="n">
        <v>6.5E-005</v>
      </c>
    </row>
    <row r="308" customFormat="false" ht="12.75" hidden="false" customHeight="false" outlineLevel="0" collapsed="false">
      <c r="B308" s="0" t="n">
        <v>0</v>
      </c>
      <c r="C308" s="0" t="n">
        <v>0</v>
      </c>
      <c r="D308" s="0" t="n">
        <v>0</v>
      </c>
      <c r="E308" s="0" t="n">
        <v>0</v>
      </c>
      <c r="F308" s="0" t="n">
        <v>0</v>
      </c>
      <c r="G308" s="0" t="n">
        <v>0</v>
      </c>
      <c r="H308" s="0" t="n">
        <v>0</v>
      </c>
      <c r="I308" s="0" t="n">
        <v>0</v>
      </c>
      <c r="J308" s="0" t="n">
        <v>0</v>
      </c>
      <c r="K308" s="0" t="n">
        <v>0</v>
      </c>
      <c r="L308" s="0" t="n">
        <v>0</v>
      </c>
      <c r="M308" s="0" t="n">
        <v>0</v>
      </c>
      <c r="N308" s="0" t="n">
        <v>0</v>
      </c>
      <c r="O308" s="0" t="n">
        <v>0</v>
      </c>
      <c r="P308" s="0" t="n">
        <v>0</v>
      </c>
      <c r="Q308" s="0" t="n">
        <v>0</v>
      </c>
      <c r="AG308" s="0" t="n">
        <v>0.99</v>
      </c>
      <c r="AH308" s="0" t="n">
        <v>0</v>
      </c>
      <c r="AI308" s="0" t="n">
        <v>0</v>
      </c>
      <c r="AJ308" s="0" t="n">
        <v>0</v>
      </c>
      <c r="AK308" s="0" t="n">
        <v>1</v>
      </c>
      <c r="AL308" s="0" t="n">
        <v>0</v>
      </c>
      <c r="AM308" s="0" t="n">
        <v>0</v>
      </c>
      <c r="CC308" s="0" t="n">
        <v>0.895</v>
      </c>
      <c r="CI308" s="0" t="n">
        <v>0.42</v>
      </c>
      <c r="CO308" s="0" t="n">
        <v>0.85</v>
      </c>
      <c r="CP308" s="0" t="n">
        <v>0.903</v>
      </c>
      <c r="CQ308" s="0" t="n">
        <v>0.92</v>
      </c>
      <c r="CR308" s="0" t="n">
        <v>0.89</v>
      </c>
      <c r="DA308" s="309" t="n">
        <v>0.000285</v>
      </c>
      <c r="DB308" s="309" t="n">
        <v>0.0002</v>
      </c>
      <c r="DC308" s="309" t="n">
        <v>0</v>
      </c>
      <c r="DD308" s="309" t="n">
        <v>0.0001</v>
      </c>
      <c r="DE308" s="309" t="n">
        <v>0</v>
      </c>
      <c r="DF308" s="309" t="n">
        <v>0.0036</v>
      </c>
      <c r="DG308" s="309" t="n">
        <v>0.00047</v>
      </c>
      <c r="DJ308" s="309" t="n">
        <v>0</v>
      </c>
      <c r="DK308" s="309" t="n">
        <v>0.0005</v>
      </c>
      <c r="DL308" s="309" t="n">
        <v>0.0005</v>
      </c>
      <c r="DM308" s="309" t="n">
        <v>0.0003</v>
      </c>
      <c r="DN308" s="309" t="n">
        <v>0.000275</v>
      </c>
      <c r="DO308" s="309" t="n">
        <v>0.000400000000000006</v>
      </c>
      <c r="DQ308" s="309" t="n">
        <v>6.5E-005</v>
      </c>
    </row>
    <row r="309" customFormat="false" ht="12.75" hidden="false" customHeight="false" outlineLevel="0" collapsed="false">
      <c r="B309" s="0" t="n">
        <v>0</v>
      </c>
      <c r="C309" s="0" t="n">
        <v>0</v>
      </c>
      <c r="D309" s="0" t="n">
        <v>0</v>
      </c>
      <c r="E309" s="0" t="n">
        <v>0</v>
      </c>
      <c r="F309" s="0" t="n">
        <v>0</v>
      </c>
      <c r="G309" s="0" t="n">
        <v>0</v>
      </c>
      <c r="H309" s="0" t="n">
        <v>0</v>
      </c>
      <c r="I309" s="0" t="n">
        <v>0</v>
      </c>
      <c r="J309" s="0" t="n">
        <v>0</v>
      </c>
      <c r="K309" s="0" t="n">
        <v>0</v>
      </c>
      <c r="L309" s="0" t="n">
        <v>0</v>
      </c>
      <c r="M309" s="0" t="n">
        <v>0</v>
      </c>
      <c r="N309" s="0" t="n">
        <v>0</v>
      </c>
      <c r="O309" s="0" t="n">
        <v>0</v>
      </c>
      <c r="P309" s="0" t="n">
        <v>0</v>
      </c>
      <c r="Q309" s="0" t="n">
        <v>0</v>
      </c>
      <c r="AG309" s="0" t="n">
        <v>0.99</v>
      </c>
      <c r="AH309" s="0" t="n">
        <v>0</v>
      </c>
      <c r="AI309" s="0" t="n">
        <v>0</v>
      </c>
      <c r="AJ309" s="0" t="n">
        <v>0</v>
      </c>
      <c r="AK309" s="0" t="n">
        <v>1</v>
      </c>
      <c r="AL309" s="0" t="n">
        <v>0</v>
      </c>
      <c r="AM309" s="0" t="n">
        <v>0</v>
      </c>
      <c r="CC309" s="0" t="n">
        <v>0.965</v>
      </c>
      <c r="CI309" s="0" t="n">
        <v>0.42</v>
      </c>
      <c r="CO309" s="0" t="n">
        <v>0.88</v>
      </c>
      <c r="CP309" s="0" t="n">
        <v>0.9</v>
      </c>
      <c r="CQ309" s="0" t="n">
        <v>0.935</v>
      </c>
      <c r="CR309" s="0" t="n">
        <v>0.89</v>
      </c>
      <c r="DA309" s="309" t="n">
        <v>0.000285</v>
      </c>
      <c r="DB309" s="309" t="n">
        <v>0.0002</v>
      </c>
      <c r="DC309" s="309" t="n">
        <v>0</v>
      </c>
      <c r="DD309" s="309" t="n">
        <v>0.0001</v>
      </c>
      <c r="DE309" s="309" t="n">
        <v>0</v>
      </c>
      <c r="DF309" s="309" t="n">
        <v>0.0036</v>
      </c>
      <c r="DG309" s="309" t="n">
        <v>0.00047</v>
      </c>
      <c r="DJ309" s="309" t="n">
        <v>0</v>
      </c>
      <c r="DK309" s="309" t="n">
        <v>0.0005</v>
      </c>
      <c r="DL309" s="309" t="n">
        <v>0.0005</v>
      </c>
      <c r="DM309" s="309" t="n">
        <v>0.0003</v>
      </c>
      <c r="DN309" s="309" t="n">
        <v>0.000275</v>
      </c>
      <c r="DO309" s="309" t="n">
        <v>0.000400000000000006</v>
      </c>
      <c r="DQ309" s="309" t="n">
        <v>6.5E-005</v>
      </c>
    </row>
    <row r="310" customFormat="false" ht="12.75" hidden="false" customHeight="false" outlineLevel="0" collapsed="false">
      <c r="B310" s="0" t="n">
        <v>0</v>
      </c>
      <c r="C310" s="0" t="n">
        <v>0</v>
      </c>
      <c r="D310" s="0" t="n">
        <v>0</v>
      </c>
      <c r="E310" s="0" t="n">
        <v>0</v>
      </c>
      <c r="F310" s="0" t="n">
        <v>0</v>
      </c>
      <c r="G310" s="0" t="n">
        <v>0</v>
      </c>
      <c r="H310" s="0" t="n">
        <v>0</v>
      </c>
      <c r="I310" s="0" t="n">
        <v>0</v>
      </c>
      <c r="J310" s="0" t="n">
        <v>0</v>
      </c>
      <c r="K310" s="0" t="n">
        <v>0</v>
      </c>
      <c r="L310" s="0" t="n">
        <v>0</v>
      </c>
      <c r="M310" s="0" t="n">
        <v>0</v>
      </c>
      <c r="N310" s="0" t="n">
        <v>0</v>
      </c>
      <c r="O310" s="0" t="n">
        <v>0</v>
      </c>
      <c r="P310" s="0" t="n">
        <v>0</v>
      </c>
      <c r="Q310" s="0" t="n">
        <v>0</v>
      </c>
      <c r="AG310" s="0" t="n">
        <v>0.99</v>
      </c>
      <c r="AH310" s="0" t="n">
        <v>0</v>
      </c>
      <c r="AI310" s="0" t="n">
        <v>0</v>
      </c>
      <c r="AJ310" s="0" t="n">
        <v>0</v>
      </c>
      <c r="AK310" s="0" t="n">
        <v>1</v>
      </c>
      <c r="AL310" s="0" t="n">
        <v>0</v>
      </c>
      <c r="AM310" s="0" t="n">
        <v>0</v>
      </c>
      <c r="CC310" s="0" t="n">
        <v>0.965</v>
      </c>
      <c r="CI310" s="0" t="n">
        <v>0.47</v>
      </c>
      <c r="CO310" s="0" t="n">
        <v>0.88</v>
      </c>
      <c r="CP310" s="0" t="n">
        <v>0.9025</v>
      </c>
      <c r="CQ310" s="0" t="n">
        <v>0.915</v>
      </c>
      <c r="CR310" s="0" t="n">
        <v>0.89</v>
      </c>
      <c r="DA310" s="309" t="n">
        <v>0.000285</v>
      </c>
      <c r="DB310" s="309" t="n">
        <v>0.0002</v>
      </c>
      <c r="DC310" s="309" t="n">
        <v>0</v>
      </c>
      <c r="DD310" s="309" t="n">
        <v>0.0001</v>
      </c>
      <c r="DE310" s="309" t="n">
        <v>0</v>
      </c>
      <c r="DF310" s="309" t="n">
        <v>0.0036</v>
      </c>
      <c r="DG310" s="309" t="n">
        <v>0.00047</v>
      </c>
      <c r="DJ310" s="309" t="n">
        <v>0</v>
      </c>
      <c r="DK310" s="309" t="n">
        <v>0.0005</v>
      </c>
      <c r="DL310" s="309" t="n">
        <v>0.0005</v>
      </c>
      <c r="DM310" s="309" t="n">
        <v>0.0003</v>
      </c>
      <c r="DN310" s="309" t="n">
        <v>0.000275</v>
      </c>
      <c r="DO310" s="309" t="n">
        <v>0.000400000000000006</v>
      </c>
      <c r="DQ310" s="309" t="n">
        <v>6.5E-005</v>
      </c>
    </row>
    <row r="311" customFormat="false" ht="12.75" hidden="false" customHeight="false" outlineLevel="0" collapsed="false">
      <c r="B311" s="0" t="n">
        <v>0</v>
      </c>
      <c r="C311" s="0" t="n">
        <v>0</v>
      </c>
      <c r="D311" s="0" t="n">
        <v>0</v>
      </c>
      <c r="E311" s="0" t="n">
        <v>0</v>
      </c>
      <c r="F311" s="0" t="n">
        <v>0</v>
      </c>
      <c r="G311" s="0" t="n">
        <v>0</v>
      </c>
      <c r="H311" s="0" t="n">
        <v>0</v>
      </c>
      <c r="I311" s="0" t="n">
        <v>0</v>
      </c>
      <c r="J311" s="0" t="n">
        <v>0</v>
      </c>
      <c r="K311" s="0" t="n">
        <v>0</v>
      </c>
      <c r="L311" s="0" t="n">
        <v>0</v>
      </c>
      <c r="M311" s="0" t="n">
        <v>0</v>
      </c>
      <c r="N311" s="0" t="n">
        <v>0</v>
      </c>
      <c r="O311" s="0" t="n">
        <v>0</v>
      </c>
      <c r="P311" s="0" t="n">
        <v>0</v>
      </c>
      <c r="Q311" s="0" t="n">
        <v>0</v>
      </c>
      <c r="AG311" s="0" t="n">
        <v>0.99</v>
      </c>
      <c r="AH311" s="0" t="n">
        <v>0</v>
      </c>
      <c r="AI311" s="0" t="n">
        <v>0</v>
      </c>
      <c r="AJ311" s="0" t="n">
        <v>0</v>
      </c>
      <c r="AK311" s="0" t="n">
        <v>1</v>
      </c>
      <c r="AL311" s="0" t="n">
        <v>0</v>
      </c>
      <c r="AM311" s="0" t="n">
        <v>0</v>
      </c>
      <c r="CC311" s="0" t="n">
        <v>0.975</v>
      </c>
      <c r="CI311" s="0" t="n">
        <v>0.47</v>
      </c>
      <c r="CO311" s="0" t="n">
        <v>0.89</v>
      </c>
      <c r="CP311" s="0" t="n">
        <v>0.9075</v>
      </c>
      <c r="CQ311" s="0" t="n">
        <v>0.915</v>
      </c>
      <c r="CR311" s="0" t="n">
        <v>0.89</v>
      </c>
      <c r="DA311" s="309" t="n">
        <v>0.000285</v>
      </c>
      <c r="DB311" s="309" t="n">
        <v>0.0002</v>
      </c>
      <c r="DC311" s="309" t="n">
        <v>0</v>
      </c>
      <c r="DD311" s="309" t="n">
        <v>0.0001</v>
      </c>
      <c r="DE311" s="309" t="n">
        <v>0</v>
      </c>
      <c r="DF311" s="309" t="n">
        <v>0.0036</v>
      </c>
      <c r="DG311" s="309" t="n">
        <v>0.00047</v>
      </c>
      <c r="DJ311" s="309" t="n">
        <v>0</v>
      </c>
      <c r="DK311" s="309" t="n">
        <v>0.0005</v>
      </c>
      <c r="DL311" s="309" t="n">
        <v>0.0005</v>
      </c>
      <c r="DM311" s="309" t="n">
        <v>0.0003</v>
      </c>
      <c r="DN311" s="309" t="n">
        <v>0.000275</v>
      </c>
      <c r="DO311" s="309" t="n">
        <v>0.000400000000000006</v>
      </c>
      <c r="DQ311" s="309" t="n">
        <v>6.5E-005</v>
      </c>
    </row>
    <row r="312" customFormat="false" ht="12.75" hidden="false" customHeight="false" outlineLevel="0" collapsed="false">
      <c r="B312" s="0" t="n">
        <v>0</v>
      </c>
      <c r="C312" s="0" t="n">
        <v>0</v>
      </c>
      <c r="D312" s="0" t="n">
        <v>0</v>
      </c>
      <c r="E312" s="0" t="n">
        <v>0</v>
      </c>
      <c r="F312" s="0" t="n">
        <v>0</v>
      </c>
      <c r="G312" s="0" t="n">
        <v>0</v>
      </c>
      <c r="H312" s="0" t="n">
        <v>0</v>
      </c>
      <c r="I312" s="0" t="n">
        <v>0</v>
      </c>
      <c r="J312" s="0" t="n">
        <v>0</v>
      </c>
      <c r="K312" s="0" t="n">
        <v>0</v>
      </c>
      <c r="L312" s="0" t="n">
        <v>0</v>
      </c>
      <c r="M312" s="0" t="n">
        <v>0</v>
      </c>
      <c r="N312" s="0" t="n">
        <v>0</v>
      </c>
      <c r="O312" s="0" t="n">
        <v>0</v>
      </c>
      <c r="P312" s="0" t="n">
        <v>0</v>
      </c>
      <c r="Q312" s="0" t="n">
        <v>0</v>
      </c>
      <c r="AG312" s="0" t="n">
        <v>0.99</v>
      </c>
      <c r="AH312" s="0" t="n">
        <v>0</v>
      </c>
      <c r="AI312" s="0" t="n">
        <v>0</v>
      </c>
      <c r="AJ312" s="0" t="n">
        <v>0</v>
      </c>
      <c r="AK312" s="0" t="n">
        <v>1</v>
      </c>
      <c r="AL312" s="0" t="n">
        <v>0</v>
      </c>
      <c r="AM312" s="0" t="n">
        <v>0</v>
      </c>
      <c r="CC312" s="0" t="n">
        <v>0.975</v>
      </c>
      <c r="CI312" s="0" t="n">
        <v>0.52</v>
      </c>
      <c r="CO312" s="0" t="n">
        <v>0.915</v>
      </c>
      <c r="CP312" s="0" t="n">
        <v>0.9275</v>
      </c>
      <c r="CQ312" s="0" t="n">
        <v>0.915</v>
      </c>
      <c r="CR312" s="0" t="n">
        <v>0.89</v>
      </c>
      <c r="DA312" s="309" t="n">
        <v>0.000285</v>
      </c>
      <c r="DB312" s="309" t="n">
        <v>0.0002</v>
      </c>
      <c r="DC312" s="309" t="n">
        <v>0</v>
      </c>
      <c r="DD312" s="309" t="n">
        <v>0.0001</v>
      </c>
      <c r="DE312" s="309" t="n">
        <v>0</v>
      </c>
      <c r="DF312" s="309" t="n">
        <v>0.0036</v>
      </c>
      <c r="DG312" s="309" t="n">
        <v>0.00047</v>
      </c>
      <c r="DJ312" s="309" t="n">
        <v>0</v>
      </c>
      <c r="DK312" s="309" t="n">
        <v>0.0005</v>
      </c>
      <c r="DL312" s="309" t="n">
        <v>0.0005</v>
      </c>
      <c r="DM312" s="309" t="n">
        <v>0.0003</v>
      </c>
      <c r="DN312" s="309" t="n">
        <v>0.000275</v>
      </c>
      <c r="DO312" s="309" t="n">
        <v>0.000400000000000006</v>
      </c>
      <c r="DQ312" s="309" t="n">
        <v>6.5E-005</v>
      </c>
    </row>
    <row r="313" customFormat="false" ht="12.75" hidden="false" customHeight="false" outlineLevel="0" collapsed="false">
      <c r="B313" s="0" t="n">
        <v>0</v>
      </c>
      <c r="C313" s="0" t="n">
        <v>0</v>
      </c>
      <c r="D313" s="0" t="n">
        <v>0</v>
      </c>
      <c r="E313" s="0" t="n">
        <v>0</v>
      </c>
      <c r="F313" s="0" t="n">
        <v>0</v>
      </c>
      <c r="G313" s="0" t="n">
        <v>0</v>
      </c>
      <c r="H313" s="0" t="n">
        <v>0</v>
      </c>
      <c r="I313" s="0" t="n">
        <v>0</v>
      </c>
      <c r="J313" s="0" t="n">
        <v>0</v>
      </c>
      <c r="K313" s="0" t="n">
        <v>0</v>
      </c>
      <c r="L313" s="0" t="n">
        <v>0</v>
      </c>
      <c r="M313" s="0" t="n">
        <v>0</v>
      </c>
      <c r="N313" s="0" t="n">
        <v>0</v>
      </c>
      <c r="O313" s="0" t="n">
        <v>0</v>
      </c>
      <c r="P313" s="0" t="n">
        <v>0</v>
      </c>
      <c r="Q313" s="0" t="n">
        <v>0</v>
      </c>
      <c r="AG313" s="0" t="n">
        <v>0.99</v>
      </c>
      <c r="AH313" s="0" t="n">
        <v>0</v>
      </c>
      <c r="AI313" s="0" t="n">
        <v>0</v>
      </c>
      <c r="AJ313" s="0" t="n">
        <v>0</v>
      </c>
      <c r="AK313" s="0" t="n">
        <v>1</v>
      </c>
      <c r="AL313" s="0" t="n">
        <v>0</v>
      </c>
      <c r="AM313" s="0" t="n">
        <v>0</v>
      </c>
      <c r="CC313" s="0" t="n">
        <v>0.975</v>
      </c>
      <c r="CI313" s="0" t="n">
        <v>0.55</v>
      </c>
      <c r="CO313" s="0" t="n">
        <v>0.945</v>
      </c>
      <c r="CP313" s="0" t="n">
        <v>0.92</v>
      </c>
      <c r="CQ313" s="0" t="n">
        <v>0.915</v>
      </c>
      <c r="CR313" s="0" t="n">
        <v>0.89</v>
      </c>
      <c r="DA313" s="309" t="n">
        <v>0.000285</v>
      </c>
      <c r="DB313" s="309" t="n">
        <v>0.0002</v>
      </c>
      <c r="DC313" s="309" t="n">
        <v>0</v>
      </c>
      <c r="DD313" s="309" t="n">
        <v>0.0001</v>
      </c>
      <c r="DE313" s="309" t="n">
        <v>0</v>
      </c>
      <c r="DF313" s="309" t="n">
        <v>0.0036</v>
      </c>
      <c r="DG313" s="309" t="n">
        <v>0.00047</v>
      </c>
      <c r="DJ313" s="309" t="n">
        <v>0</v>
      </c>
      <c r="DK313" s="309" t="n">
        <v>0.0005</v>
      </c>
      <c r="DL313" s="309" t="n">
        <v>0.0005</v>
      </c>
      <c r="DM313" s="309" t="n">
        <v>0.0003</v>
      </c>
      <c r="DN313" s="309" t="n">
        <v>0.000275</v>
      </c>
      <c r="DO313" s="309" t="n">
        <v>0.000400000000000006</v>
      </c>
      <c r="DQ313" s="309" t="n">
        <v>6.5E-005</v>
      </c>
    </row>
    <row r="314" customFormat="false" ht="12.75" hidden="false" customHeight="false" outlineLevel="0" collapsed="false">
      <c r="B314" s="0" t="n">
        <v>0</v>
      </c>
      <c r="C314" s="0" t="n">
        <v>0</v>
      </c>
      <c r="D314" s="0" t="n">
        <v>0</v>
      </c>
      <c r="E314" s="0" t="n">
        <v>0</v>
      </c>
      <c r="F314" s="0" t="n">
        <v>0</v>
      </c>
      <c r="G314" s="0" t="n">
        <v>0</v>
      </c>
      <c r="H314" s="0" t="n">
        <v>0</v>
      </c>
      <c r="I314" s="0" t="n">
        <v>0</v>
      </c>
      <c r="J314" s="0" t="n">
        <v>0</v>
      </c>
      <c r="K314" s="0" t="n">
        <v>0</v>
      </c>
      <c r="L314" s="0" t="n">
        <v>0</v>
      </c>
      <c r="M314" s="0" t="n">
        <v>0</v>
      </c>
      <c r="N314" s="0" t="n">
        <v>0</v>
      </c>
      <c r="O314" s="0" t="n">
        <v>0</v>
      </c>
      <c r="P314" s="0" t="n">
        <v>0</v>
      </c>
      <c r="Q314" s="0" t="n">
        <v>0</v>
      </c>
      <c r="AG314" s="0" t="n">
        <v>0.99</v>
      </c>
      <c r="AH314" s="0" t="n">
        <v>0</v>
      </c>
      <c r="AI314" s="0" t="n">
        <v>0</v>
      </c>
      <c r="AJ314" s="0" t="n">
        <v>0</v>
      </c>
      <c r="AK314" s="0" t="n">
        <v>1</v>
      </c>
      <c r="AL314" s="0" t="n">
        <v>0</v>
      </c>
      <c r="AM314" s="0" t="n">
        <v>0</v>
      </c>
      <c r="CC314" s="0" t="n">
        <v>0.955</v>
      </c>
      <c r="CI314" s="0" t="n">
        <v>0.45</v>
      </c>
      <c r="CO314" s="0" t="n">
        <v>0.875</v>
      </c>
      <c r="CP314" s="0" t="n">
        <v>0.9025</v>
      </c>
      <c r="CQ314" s="0" t="n">
        <v>0.82</v>
      </c>
      <c r="CR314" s="0" t="n">
        <v>0.89</v>
      </c>
      <c r="DA314" s="309" t="n">
        <v>0.000285</v>
      </c>
      <c r="DB314" s="309" t="n">
        <v>0.0002</v>
      </c>
      <c r="DC314" s="309" t="n">
        <v>0</v>
      </c>
      <c r="DD314" s="309" t="n">
        <v>0.0001</v>
      </c>
      <c r="DE314" s="309" t="n">
        <v>0</v>
      </c>
      <c r="DF314" s="309" t="n">
        <v>0.0036</v>
      </c>
      <c r="DG314" s="309" t="n">
        <v>0.00047</v>
      </c>
      <c r="DJ314" s="309" t="n">
        <v>0</v>
      </c>
      <c r="DK314" s="309" t="n">
        <v>0.0005</v>
      </c>
      <c r="DL314" s="309" t="n">
        <v>0.0005</v>
      </c>
      <c r="DM314" s="309" t="n">
        <v>0.0003</v>
      </c>
      <c r="DN314" s="309" t="n">
        <v>0.000275</v>
      </c>
      <c r="DO314" s="309" t="n">
        <v>0.000400000000000006</v>
      </c>
      <c r="DQ314" s="309" t="n">
        <v>6.5E-005</v>
      </c>
    </row>
    <row r="315" customFormat="false" ht="12.75" hidden="false" customHeight="false" outlineLevel="0" collapsed="false">
      <c r="B315" s="0" t="n">
        <v>0</v>
      </c>
      <c r="C315" s="0" t="n">
        <v>0</v>
      </c>
      <c r="D315" s="0" t="n">
        <v>0</v>
      </c>
      <c r="E315" s="0" t="n">
        <v>0</v>
      </c>
      <c r="F315" s="0" t="n">
        <v>0</v>
      </c>
      <c r="G315" s="0" t="n">
        <v>0</v>
      </c>
      <c r="H315" s="0" t="n">
        <v>0</v>
      </c>
      <c r="I315" s="0" t="n">
        <v>0</v>
      </c>
      <c r="J315" s="0" t="n">
        <v>0</v>
      </c>
      <c r="K315" s="0" t="n">
        <v>0</v>
      </c>
      <c r="L315" s="0" t="n">
        <v>0</v>
      </c>
      <c r="M315" s="0" t="n">
        <v>0</v>
      </c>
      <c r="N315" s="0" t="n">
        <v>0</v>
      </c>
      <c r="O315" s="0" t="n">
        <v>0</v>
      </c>
      <c r="P315" s="0" t="n">
        <v>0</v>
      </c>
      <c r="Q315" s="0" t="n">
        <v>0</v>
      </c>
      <c r="AG315" s="0" t="n">
        <v>0.99</v>
      </c>
      <c r="AH315" s="0" t="n">
        <v>0</v>
      </c>
      <c r="AI315" s="0" t="n">
        <v>0</v>
      </c>
      <c r="AJ315" s="0" t="n">
        <v>0</v>
      </c>
      <c r="AK315" s="0" t="n">
        <v>1</v>
      </c>
      <c r="AL315" s="0" t="n">
        <v>0</v>
      </c>
      <c r="AM315" s="0" t="n">
        <v>0</v>
      </c>
      <c r="CC315" s="0" t="n">
        <v>0.955</v>
      </c>
      <c r="CI315" s="0" t="n">
        <v>0.46</v>
      </c>
      <c r="CO315" s="0" t="n">
        <v>0.85</v>
      </c>
      <c r="CP315" s="0" t="n">
        <v>0.9025</v>
      </c>
      <c r="CQ315" s="0" t="n">
        <v>0.82</v>
      </c>
      <c r="CR315" s="0" t="n">
        <v>0.89</v>
      </c>
      <c r="DA315" s="309" t="n">
        <v>0.000285</v>
      </c>
      <c r="DB315" s="309" t="n">
        <v>0.0002</v>
      </c>
      <c r="DC315" s="309" t="n">
        <v>0</v>
      </c>
      <c r="DD315" s="309" t="n">
        <v>0.0001</v>
      </c>
      <c r="DE315" s="309" t="n">
        <v>0</v>
      </c>
      <c r="DF315" s="309" t="n">
        <v>0.0036</v>
      </c>
      <c r="DG315" s="309" t="n">
        <v>0.00047</v>
      </c>
      <c r="DJ315" s="309" t="n">
        <v>0</v>
      </c>
      <c r="DK315" s="309" t="n">
        <v>0.0005</v>
      </c>
      <c r="DL315" s="309" t="n">
        <v>0.0005</v>
      </c>
      <c r="DM315" s="309" t="n">
        <v>0.0003</v>
      </c>
      <c r="DN315" s="309" t="n">
        <v>0.000275</v>
      </c>
      <c r="DO315" s="309" t="n">
        <v>0.000400000000000006</v>
      </c>
      <c r="DQ315" s="309" t="n">
        <v>6.5E-005</v>
      </c>
    </row>
    <row r="316" customFormat="false" ht="12.75" hidden="false" customHeight="false" outlineLevel="0" collapsed="false">
      <c r="B316" s="0" t="n">
        <v>0</v>
      </c>
      <c r="C316" s="0" t="n">
        <v>0</v>
      </c>
      <c r="D316" s="0" t="n">
        <v>0</v>
      </c>
      <c r="E316" s="0" t="n">
        <v>0</v>
      </c>
      <c r="F316" s="0" t="n">
        <v>0</v>
      </c>
      <c r="G316" s="0" t="n">
        <v>0</v>
      </c>
      <c r="H316" s="0" t="n">
        <v>0</v>
      </c>
      <c r="I316" s="0" t="n">
        <v>0</v>
      </c>
      <c r="J316" s="0" t="n">
        <v>0</v>
      </c>
      <c r="K316" s="0" t="n">
        <v>0</v>
      </c>
      <c r="L316" s="0" t="n">
        <v>0</v>
      </c>
      <c r="M316" s="0" t="n">
        <v>0</v>
      </c>
      <c r="N316" s="0" t="n">
        <v>0</v>
      </c>
      <c r="O316" s="0" t="n">
        <v>0</v>
      </c>
      <c r="P316" s="0" t="n">
        <v>0</v>
      </c>
      <c r="Q316" s="0" t="n">
        <v>0</v>
      </c>
      <c r="AG316" s="0" t="n">
        <v>0.98</v>
      </c>
      <c r="AH316" s="0" t="n">
        <v>0</v>
      </c>
      <c r="AI316" s="0" t="n">
        <v>0</v>
      </c>
      <c r="AJ316" s="0" t="n">
        <v>0</v>
      </c>
      <c r="AK316" s="0" t="n">
        <v>1</v>
      </c>
      <c r="AL316" s="0" t="n">
        <v>0</v>
      </c>
      <c r="AM316" s="0" t="n">
        <v>0</v>
      </c>
      <c r="CC316" s="0" t="n">
        <v>0.935</v>
      </c>
      <c r="CI316" s="0" t="n">
        <v>0.48</v>
      </c>
      <c r="CO316" s="0" t="n">
        <v>0.69</v>
      </c>
      <c r="CP316" s="0" t="n">
        <v>0.8925</v>
      </c>
      <c r="CQ316" s="0" t="n">
        <v>0.715</v>
      </c>
      <c r="CR316" s="0" t="n">
        <v>0.89</v>
      </c>
      <c r="DA316" s="309" t="n">
        <v>0.000285</v>
      </c>
      <c r="DB316" s="309" t="n">
        <v>0.0002</v>
      </c>
      <c r="DC316" s="309" t="n">
        <v>0</v>
      </c>
      <c r="DD316" s="309" t="n">
        <v>0.0001</v>
      </c>
      <c r="DE316" s="309" t="n">
        <v>0</v>
      </c>
      <c r="DF316" s="309" t="n">
        <v>0.0036</v>
      </c>
      <c r="DG316" s="309" t="n">
        <v>0.00047</v>
      </c>
      <c r="DJ316" s="309" t="n">
        <v>0</v>
      </c>
      <c r="DK316" s="309" t="n">
        <v>0.0005</v>
      </c>
      <c r="DL316" s="309" t="n">
        <v>0.0005</v>
      </c>
      <c r="DM316" s="309" t="n">
        <v>0.0003</v>
      </c>
      <c r="DN316" s="309" t="n">
        <v>0.000275</v>
      </c>
      <c r="DO316" s="309" t="n">
        <v>0.000400000000000006</v>
      </c>
      <c r="DQ316" s="309" t="n">
        <v>6.5E-005</v>
      </c>
    </row>
    <row r="317" customFormat="false" ht="12.75" hidden="false" customHeight="false" outlineLevel="0" collapsed="false">
      <c r="B317" s="0" t="n">
        <v>0</v>
      </c>
      <c r="C317" s="0" t="n">
        <v>0</v>
      </c>
      <c r="D317" s="0" t="n">
        <v>0</v>
      </c>
      <c r="E317" s="0" t="n">
        <v>0</v>
      </c>
      <c r="F317" s="0" t="n">
        <v>0</v>
      </c>
      <c r="G317" s="0" t="n">
        <v>0</v>
      </c>
      <c r="H317" s="0" t="n">
        <v>0</v>
      </c>
      <c r="I317" s="0" t="n">
        <v>0</v>
      </c>
      <c r="J317" s="0" t="n">
        <v>0</v>
      </c>
      <c r="K317" s="0" t="n">
        <v>0</v>
      </c>
      <c r="L317" s="0" t="n">
        <v>0</v>
      </c>
      <c r="M317" s="0" t="n">
        <v>0</v>
      </c>
      <c r="N317" s="0" t="n">
        <v>0</v>
      </c>
      <c r="O317" s="0" t="n">
        <v>0</v>
      </c>
      <c r="P317" s="0" t="n">
        <v>0</v>
      </c>
      <c r="Q317" s="0" t="n">
        <v>0</v>
      </c>
      <c r="AG317" s="0" t="n">
        <v>0.98</v>
      </c>
      <c r="AH317" s="0" t="n">
        <v>0</v>
      </c>
      <c r="AI317" s="0" t="n">
        <v>0</v>
      </c>
      <c r="AJ317" s="0" t="n">
        <v>0</v>
      </c>
      <c r="AK317" s="0" t="n">
        <v>1</v>
      </c>
      <c r="AL317" s="0" t="n">
        <v>0</v>
      </c>
      <c r="AM317" s="0" t="n">
        <v>0</v>
      </c>
      <c r="CC317" s="0" t="n">
        <v>0.895</v>
      </c>
      <c r="CI317" s="0" t="n">
        <v>0.45</v>
      </c>
      <c r="CO317" s="0" t="n">
        <v>0.69</v>
      </c>
      <c r="CP317" s="0" t="n">
        <v>0.88</v>
      </c>
      <c r="CQ317" s="0" t="n">
        <v>0.64</v>
      </c>
      <c r="CR317" s="0" t="n">
        <v>0.89</v>
      </c>
      <c r="DA317" s="309" t="n">
        <v>0.000285</v>
      </c>
      <c r="DB317" s="309" t="n">
        <v>0.0002</v>
      </c>
      <c r="DC317" s="309" t="n">
        <v>0</v>
      </c>
      <c r="DD317" s="309" t="n">
        <v>0.0001</v>
      </c>
      <c r="DE317" s="309" t="n">
        <v>0</v>
      </c>
      <c r="DF317" s="309" t="n">
        <v>0.0036</v>
      </c>
      <c r="DG317" s="309" t="n">
        <v>0.00047</v>
      </c>
      <c r="DJ317" s="309" t="n">
        <v>0</v>
      </c>
      <c r="DK317" s="309" t="n">
        <v>0.0005</v>
      </c>
      <c r="DL317" s="309" t="n">
        <v>0.0005</v>
      </c>
      <c r="DM317" s="309" t="n">
        <v>0.0003</v>
      </c>
      <c r="DN317" s="309" t="n">
        <v>0.000275</v>
      </c>
      <c r="DO317" s="309" t="n">
        <v>0.000400000000000006</v>
      </c>
      <c r="DQ317" s="309" t="n">
        <v>6.5E-005</v>
      </c>
    </row>
    <row r="318" customFormat="false" ht="12.75" hidden="false" customHeight="false" outlineLevel="0" collapsed="false">
      <c r="B318" s="0" t="n">
        <v>0</v>
      </c>
      <c r="C318" s="0" t="n">
        <v>0</v>
      </c>
      <c r="D318" s="0" t="n">
        <v>0</v>
      </c>
      <c r="E318" s="0" t="n">
        <v>0</v>
      </c>
      <c r="F318" s="0" t="n">
        <v>0</v>
      </c>
      <c r="G318" s="0" t="n">
        <v>0</v>
      </c>
      <c r="H318" s="0" t="n">
        <v>0</v>
      </c>
      <c r="I318" s="0" t="n">
        <v>0</v>
      </c>
      <c r="J318" s="0" t="n">
        <v>0</v>
      </c>
      <c r="K318" s="0" t="n">
        <v>0</v>
      </c>
      <c r="L318" s="0" t="n">
        <v>0</v>
      </c>
      <c r="M318" s="0" t="n">
        <v>0</v>
      </c>
      <c r="N318" s="0" t="n">
        <v>0</v>
      </c>
      <c r="O318" s="0" t="n">
        <v>0</v>
      </c>
      <c r="P318" s="0" t="n">
        <v>0</v>
      </c>
      <c r="Q318" s="0" t="n">
        <v>0</v>
      </c>
      <c r="AG318" s="0" t="n">
        <v>0.98</v>
      </c>
      <c r="AH318" s="0" t="n">
        <v>0</v>
      </c>
      <c r="AI318" s="0" t="n">
        <v>0</v>
      </c>
      <c r="AJ318" s="0" t="n">
        <v>0</v>
      </c>
      <c r="AK318" s="0" t="n">
        <v>1</v>
      </c>
      <c r="AL318" s="0" t="n">
        <v>0</v>
      </c>
      <c r="AM318" s="0" t="n">
        <v>0</v>
      </c>
      <c r="CC318" s="0" t="n">
        <v>0.865</v>
      </c>
      <c r="CI318" s="0" t="n">
        <v>0.45</v>
      </c>
      <c r="CO318" s="0" t="n">
        <v>0.71</v>
      </c>
      <c r="CP318" s="0" t="n">
        <v>0.8775</v>
      </c>
      <c r="CQ318" s="0" t="n">
        <v>0.67</v>
      </c>
      <c r="CR318" s="0" t="n">
        <v>0.89</v>
      </c>
      <c r="DA318" s="309" t="n">
        <v>0.000285</v>
      </c>
      <c r="DB318" s="309" t="n">
        <v>0.0002</v>
      </c>
      <c r="DC318" s="309" t="n">
        <v>0</v>
      </c>
      <c r="DD318" s="309" t="n">
        <v>0.0001</v>
      </c>
      <c r="DE318" s="309" t="n">
        <v>0</v>
      </c>
      <c r="DF318" s="309" t="n">
        <v>0.0036</v>
      </c>
      <c r="DG318" s="309" t="n">
        <v>0.00047</v>
      </c>
      <c r="DJ318" s="309" t="n">
        <v>0</v>
      </c>
      <c r="DK318" s="309" t="n">
        <v>0.0005</v>
      </c>
      <c r="DL318" s="309" t="n">
        <v>0.0005</v>
      </c>
      <c r="DM318" s="309" t="n">
        <v>0.0003</v>
      </c>
      <c r="DN318" s="309" t="n">
        <v>0.000275</v>
      </c>
      <c r="DO318" s="309" t="n">
        <v>0.000400000000000006</v>
      </c>
      <c r="DQ318" s="309" t="n">
        <v>6.5E-005</v>
      </c>
    </row>
    <row r="319" customFormat="false" ht="12.75" hidden="false" customHeight="false" outlineLevel="0" collapsed="false">
      <c r="B319" s="0" t="n">
        <v>0</v>
      </c>
      <c r="C319" s="0" t="n">
        <v>0</v>
      </c>
      <c r="D319" s="0" t="n">
        <v>0</v>
      </c>
      <c r="E319" s="0" t="n">
        <v>0</v>
      </c>
      <c r="F319" s="0" t="n">
        <v>0</v>
      </c>
      <c r="G319" s="0" t="n">
        <v>0</v>
      </c>
      <c r="H319" s="0" t="n">
        <v>0</v>
      </c>
      <c r="I319" s="0" t="n">
        <v>0</v>
      </c>
      <c r="J319" s="0" t="n">
        <v>0</v>
      </c>
      <c r="K319" s="0" t="n">
        <v>0</v>
      </c>
      <c r="L319" s="0" t="n">
        <v>0</v>
      </c>
      <c r="M319" s="0" t="n">
        <v>0</v>
      </c>
      <c r="N319" s="0" t="n">
        <v>0</v>
      </c>
      <c r="O319" s="0" t="n">
        <v>0</v>
      </c>
      <c r="P319" s="0" t="n">
        <v>0</v>
      </c>
      <c r="Q319" s="0" t="n">
        <v>0</v>
      </c>
      <c r="AG319" s="0" t="n">
        <v>0.99</v>
      </c>
      <c r="AH319" s="0" t="n">
        <v>0</v>
      </c>
      <c r="AI319" s="0" t="n">
        <v>0</v>
      </c>
      <c r="AJ319" s="0" t="n">
        <v>0</v>
      </c>
      <c r="AK319" s="0" t="n">
        <v>1</v>
      </c>
      <c r="AL319" s="0" t="n">
        <v>0</v>
      </c>
      <c r="AM319" s="0" t="n">
        <v>0</v>
      </c>
      <c r="CC319" s="0" t="n">
        <v>0.865</v>
      </c>
      <c r="CI319" s="0" t="n">
        <v>0.45</v>
      </c>
      <c r="CO319" s="0" t="n">
        <v>0.8</v>
      </c>
      <c r="CP319" s="0" t="n">
        <v>0.9</v>
      </c>
      <c r="CQ319" s="0" t="n">
        <v>0.83</v>
      </c>
      <c r="CR319" s="0" t="n">
        <v>0.89</v>
      </c>
      <c r="DA319" s="309" t="n">
        <v>0.000285</v>
      </c>
      <c r="DB319" s="309" t="n">
        <v>0.0002</v>
      </c>
      <c r="DC319" s="309" t="n">
        <v>0</v>
      </c>
      <c r="DD319" s="309" t="n">
        <v>0.0001</v>
      </c>
      <c r="DE319" s="309" t="n">
        <v>0</v>
      </c>
      <c r="DF319" s="309" t="n">
        <v>0.0036</v>
      </c>
      <c r="DG319" s="309" t="n">
        <v>0.00047</v>
      </c>
      <c r="DJ319" s="309" t="n">
        <v>0</v>
      </c>
      <c r="DK319" s="309" t="n">
        <v>0.0005</v>
      </c>
      <c r="DL319" s="309" t="n">
        <v>0.0005</v>
      </c>
      <c r="DM319" s="309" t="n">
        <v>0.0003</v>
      </c>
      <c r="DN319" s="309" t="n">
        <v>0.000275</v>
      </c>
      <c r="DO319" s="309" t="n">
        <v>0.000400000000000006</v>
      </c>
      <c r="DQ319" s="309" t="n">
        <v>6.5E-005</v>
      </c>
    </row>
    <row r="320" customFormat="false" ht="12.75" hidden="false" customHeight="false" outlineLevel="0" collapsed="false">
      <c r="B320" s="0" t="n">
        <v>0</v>
      </c>
      <c r="C320" s="0" t="n">
        <v>0</v>
      </c>
      <c r="D320" s="0" t="n">
        <v>0</v>
      </c>
      <c r="E320" s="0" t="n">
        <v>0</v>
      </c>
      <c r="F320" s="0" t="n">
        <v>0</v>
      </c>
      <c r="G320" s="0" t="n">
        <v>0</v>
      </c>
      <c r="H320" s="0" t="n">
        <v>0</v>
      </c>
      <c r="I320" s="0" t="n">
        <v>0</v>
      </c>
      <c r="J320" s="0" t="n">
        <v>0</v>
      </c>
      <c r="K320" s="0" t="n">
        <v>0</v>
      </c>
      <c r="L320" s="0" t="n">
        <v>0</v>
      </c>
      <c r="M320" s="0" t="n">
        <v>0</v>
      </c>
      <c r="N320" s="0" t="n">
        <v>0</v>
      </c>
      <c r="O320" s="0" t="n">
        <v>0</v>
      </c>
      <c r="P320" s="0" t="n">
        <v>0</v>
      </c>
      <c r="Q320" s="0" t="n">
        <v>0</v>
      </c>
      <c r="AG320" s="0" t="n">
        <v>0.99</v>
      </c>
      <c r="AH320" s="0" t="n">
        <v>0</v>
      </c>
      <c r="AI320" s="0" t="n">
        <v>0</v>
      </c>
      <c r="AJ320" s="0" t="n">
        <v>0</v>
      </c>
      <c r="AK320" s="0" t="n">
        <v>1</v>
      </c>
      <c r="AL320" s="0" t="n">
        <v>0</v>
      </c>
      <c r="AM320" s="0" t="n">
        <v>0</v>
      </c>
      <c r="CC320" s="0" t="n">
        <v>0.895</v>
      </c>
      <c r="CI320" s="0" t="n">
        <v>0.42</v>
      </c>
      <c r="CO320" s="0" t="n">
        <v>0.85</v>
      </c>
      <c r="CP320" s="0" t="n">
        <v>0.903</v>
      </c>
      <c r="CQ320" s="0" t="n">
        <v>0.92</v>
      </c>
      <c r="CR320" s="0" t="n">
        <v>0.89</v>
      </c>
      <c r="DA320" s="309" t="n">
        <v>0.000285</v>
      </c>
      <c r="DB320" s="309" t="n">
        <v>0.0002</v>
      </c>
      <c r="DC320" s="309" t="n">
        <v>0</v>
      </c>
      <c r="DD320" s="309" t="n">
        <v>0.0001</v>
      </c>
      <c r="DE320" s="309" t="n">
        <v>0</v>
      </c>
      <c r="DF320" s="309" t="n">
        <v>0.0036</v>
      </c>
      <c r="DG320" s="309" t="n">
        <v>0.00047</v>
      </c>
      <c r="DJ320" s="309" t="n">
        <v>0</v>
      </c>
      <c r="DK320" s="309" t="n">
        <v>0.0005</v>
      </c>
      <c r="DL320" s="309" t="n">
        <v>0.0005</v>
      </c>
      <c r="DM320" s="309" t="n">
        <v>0.0003</v>
      </c>
      <c r="DN320" s="309" t="n">
        <v>0.000275</v>
      </c>
      <c r="DO320" s="309" t="n">
        <v>0.000400000000000006</v>
      </c>
      <c r="DQ320" s="309" t="n">
        <v>6.5E-005</v>
      </c>
    </row>
    <row r="321" customFormat="false" ht="12.75" hidden="false" customHeight="false" outlineLevel="0" collapsed="false">
      <c r="B321" s="0" t="n">
        <v>0</v>
      </c>
      <c r="C321" s="0" t="n">
        <v>0</v>
      </c>
      <c r="D321" s="0" t="n">
        <v>0</v>
      </c>
      <c r="E321" s="0" t="n">
        <v>0</v>
      </c>
      <c r="F321" s="0" t="n">
        <v>0</v>
      </c>
      <c r="G321" s="0" t="n">
        <v>0</v>
      </c>
      <c r="H321" s="0" t="n">
        <v>0</v>
      </c>
      <c r="I321" s="0" t="n">
        <v>0</v>
      </c>
      <c r="J321" s="0" t="n">
        <v>0</v>
      </c>
      <c r="K321" s="0" t="n">
        <v>0</v>
      </c>
      <c r="L321" s="0" t="n">
        <v>0</v>
      </c>
      <c r="M321" s="0" t="n">
        <v>0</v>
      </c>
      <c r="N321" s="0" t="n">
        <v>0</v>
      </c>
      <c r="O321" s="0" t="n">
        <v>0</v>
      </c>
      <c r="P321" s="0" t="n">
        <v>0</v>
      </c>
      <c r="Q321" s="0" t="n">
        <v>0</v>
      </c>
      <c r="AG321" s="0" t="n">
        <v>0.99</v>
      </c>
      <c r="AH321" s="0" t="n">
        <v>0</v>
      </c>
      <c r="AI321" s="0" t="n">
        <v>0</v>
      </c>
      <c r="AJ321" s="0" t="n">
        <v>0</v>
      </c>
      <c r="AK321" s="0" t="n">
        <v>1</v>
      </c>
      <c r="AL321" s="0" t="n">
        <v>0</v>
      </c>
      <c r="AM321" s="0" t="n">
        <v>0</v>
      </c>
      <c r="CC321" s="0" t="n">
        <v>0.965</v>
      </c>
      <c r="CI321" s="0" t="n">
        <v>0.42</v>
      </c>
      <c r="CO321" s="0" t="n">
        <v>0.88</v>
      </c>
      <c r="CP321" s="0" t="n">
        <v>0.9</v>
      </c>
      <c r="CQ321" s="0" t="n">
        <v>0.935</v>
      </c>
      <c r="CR321" s="0" t="n">
        <v>0.89</v>
      </c>
      <c r="DA321" s="309" t="n">
        <v>0.000285</v>
      </c>
      <c r="DB321" s="309" t="n">
        <v>0.0002</v>
      </c>
      <c r="DC321" s="309" t="n">
        <v>0</v>
      </c>
      <c r="DD321" s="309" t="n">
        <v>0.0001</v>
      </c>
      <c r="DE321" s="309" t="n">
        <v>0</v>
      </c>
      <c r="DF321" s="309" t="n">
        <v>0.0036</v>
      </c>
      <c r="DG321" s="309" t="n">
        <v>0.00047</v>
      </c>
      <c r="DJ321" s="309" t="n">
        <v>0</v>
      </c>
      <c r="DK321" s="309" t="n">
        <v>0.0005</v>
      </c>
      <c r="DL321" s="309" t="n">
        <v>0.0005</v>
      </c>
      <c r="DM321" s="309" t="n">
        <v>0.0003</v>
      </c>
      <c r="DN321" s="309" t="n">
        <v>0.000275</v>
      </c>
      <c r="DO321" s="309" t="n">
        <v>0.000400000000000006</v>
      </c>
      <c r="DQ321" s="309" t="n">
        <v>6.5E-005</v>
      </c>
    </row>
    <row r="322" customFormat="false" ht="12.75" hidden="false" customHeight="false" outlineLevel="0" collapsed="false">
      <c r="B322" s="0" t="n">
        <v>0</v>
      </c>
      <c r="C322" s="0" t="n">
        <v>0</v>
      </c>
      <c r="D322" s="0" t="n">
        <v>0</v>
      </c>
      <c r="E322" s="0" t="n">
        <v>0</v>
      </c>
      <c r="F322" s="0" t="n">
        <v>0</v>
      </c>
      <c r="G322" s="0" t="n">
        <v>0</v>
      </c>
      <c r="H322" s="0" t="n">
        <v>0</v>
      </c>
      <c r="I322" s="0" t="n">
        <v>0</v>
      </c>
      <c r="J322" s="0" t="n">
        <v>0</v>
      </c>
      <c r="K322" s="0" t="n">
        <v>0</v>
      </c>
      <c r="L322" s="0" t="n">
        <v>0</v>
      </c>
      <c r="M322" s="0" t="n">
        <v>0</v>
      </c>
      <c r="N322" s="0" t="n">
        <v>0</v>
      </c>
      <c r="O322" s="0" t="n">
        <v>0</v>
      </c>
      <c r="P322" s="0" t="n">
        <v>0</v>
      </c>
      <c r="Q322" s="0" t="n">
        <v>0</v>
      </c>
      <c r="AG322" s="0" t="n">
        <v>0.99</v>
      </c>
      <c r="AH322" s="0" t="n">
        <v>0</v>
      </c>
      <c r="AI322" s="0" t="n">
        <v>0</v>
      </c>
      <c r="AJ322" s="0" t="n">
        <v>0</v>
      </c>
      <c r="AK322" s="0" t="n">
        <v>1</v>
      </c>
      <c r="AL322" s="0" t="n">
        <v>0</v>
      </c>
      <c r="AM322" s="0" t="n">
        <v>0</v>
      </c>
      <c r="CC322" s="0" t="n">
        <v>0.965</v>
      </c>
      <c r="CI322" s="0" t="n">
        <v>0.47</v>
      </c>
      <c r="CO322" s="0" t="n">
        <v>0.88</v>
      </c>
      <c r="CP322" s="0" t="n">
        <v>0.9025</v>
      </c>
      <c r="CQ322" s="0" t="n">
        <v>0.915</v>
      </c>
      <c r="CR322" s="0" t="n">
        <v>0.89</v>
      </c>
      <c r="DA322" s="309" t="n">
        <v>0.000285</v>
      </c>
      <c r="DB322" s="309" t="n">
        <v>0.0002</v>
      </c>
      <c r="DC322" s="309" t="n">
        <v>0</v>
      </c>
      <c r="DD322" s="309" t="n">
        <v>0.0001</v>
      </c>
      <c r="DE322" s="309" t="n">
        <v>0</v>
      </c>
      <c r="DF322" s="309" t="n">
        <v>0.0036</v>
      </c>
      <c r="DG322" s="309" t="n">
        <v>0.00047</v>
      </c>
      <c r="DJ322" s="309" t="n">
        <v>0</v>
      </c>
      <c r="DK322" s="309" t="n">
        <v>0.0005</v>
      </c>
      <c r="DL322" s="309" t="n">
        <v>0.0005</v>
      </c>
      <c r="DM322" s="309" t="n">
        <v>0.0003</v>
      </c>
      <c r="DN322" s="309" t="n">
        <v>0.000275</v>
      </c>
      <c r="DO322" s="309" t="n">
        <v>0.000400000000000006</v>
      </c>
      <c r="DQ322" s="309" t="n">
        <v>6.5E-005</v>
      </c>
    </row>
    <row r="323" customFormat="false" ht="12.75" hidden="false" customHeight="false" outlineLevel="0" collapsed="false">
      <c r="B323" s="0" t="n">
        <v>0</v>
      </c>
      <c r="C323" s="0" t="n">
        <v>0</v>
      </c>
      <c r="D323" s="0" t="n">
        <v>0</v>
      </c>
      <c r="E323" s="0" t="n">
        <v>0</v>
      </c>
      <c r="F323" s="0" t="n">
        <v>0</v>
      </c>
      <c r="G323" s="0" t="n">
        <v>0</v>
      </c>
      <c r="H323" s="0" t="n">
        <v>0</v>
      </c>
      <c r="I323" s="0" t="n">
        <v>0</v>
      </c>
      <c r="J323" s="0" t="n">
        <v>0</v>
      </c>
      <c r="K323" s="0" t="n">
        <v>0</v>
      </c>
      <c r="L323" s="0" t="n">
        <v>0</v>
      </c>
      <c r="M323" s="0" t="n">
        <v>0</v>
      </c>
      <c r="N323" s="0" t="n">
        <v>0</v>
      </c>
      <c r="O323" s="0" t="n">
        <v>0</v>
      </c>
      <c r="P323" s="0" t="n">
        <v>0</v>
      </c>
      <c r="Q323" s="0" t="n">
        <v>0</v>
      </c>
      <c r="AG323" s="0" t="n">
        <v>0.99</v>
      </c>
      <c r="AH323" s="0" t="n">
        <v>0</v>
      </c>
      <c r="AI323" s="0" t="n">
        <v>0</v>
      </c>
      <c r="AJ323" s="0" t="n">
        <v>0</v>
      </c>
      <c r="AK323" s="0" t="n">
        <v>1</v>
      </c>
      <c r="AL323" s="0" t="n">
        <v>0</v>
      </c>
      <c r="AM323" s="0" t="n">
        <v>0</v>
      </c>
      <c r="CC323" s="0" t="n">
        <v>0.975</v>
      </c>
      <c r="CI323" s="0" t="n">
        <v>0.47</v>
      </c>
      <c r="CO323" s="0" t="n">
        <v>0.89</v>
      </c>
      <c r="CP323" s="0" t="n">
        <v>0.9075</v>
      </c>
      <c r="CQ323" s="0" t="n">
        <v>0.915</v>
      </c>
      <c r="CR323" s="0" t="n">
        <v>0.89</v>
      </c>
      <c r="DA323" s="309" t="n">
        <v>0.000285</v>
      </c>
      <c r="DB323" s="309" t="n">
        <v>0.0002</v>
      </c>
      <c r="DC323" s="309" t="n">
        <v>0</v>
      </c>
      <c r="DD323" s="309" t="n">
        <v>0.0001</v>
      </c>
      <c r="DE323" s="309" t="n">
        <v>0</v>
      </c>
      <c r="DF323" s="309" t="n">
        <v>0.0036</v>
      </c>
      <c r="DG323" s="309" t="n">
        <v>0.00047</v>
      </c>
      <c r="DJ323" s="309" t="n">
        <v>0</v>
      </c>
      <c r="DK323" s="309" t="n">
        <v>0.0005</v>
      </c>
      <c r="DL323" s="309" t="n">
        <v>0.0005</v>
      </c>
      <c r="DM323" s="309" t="n">
        <v>0.0003</v>
      </c>
      <c r="DN323" s="309" t="n">
        <v>0.000275</v>
      </c>
      <c r="DO323" s="309" t="n">
        <v>0.000400000000000006</v>
      </c>
      <c r="DQ323" s="309" t="n">
        <v>6.5E-005</v>
      </c>
    </row>
    <row r="324" customFormat="false" ht="12.75" hidden="false" customHeight="false" outlineLevel="0" collapsed="false">
      <c r="B324" s="0" t="n">
        <v>0</v>
      </c>
      <c r="C324" s="0" t="n">
        <v>0</v>
      </c>
      <c r="D324" s="0" t="n">
        <v>0</v>
      </c>
      <c r="E324" s="0" t="n">
        <v>0</v>
      </c>
      <c r="F324" s="0" t="n">
        <v>0</v>
      </c>
      <c r="G324" s="0" t="n">
        <v>0</v>
      </c>
      <c r="H324" s="0" t="n">
        <v>0</v>
      </c>
      <c r="I324" s="0" t="n">
        <v>0</v>
      </c>
      <c r="J324" s="0" t="n">
        <v>0</v>
      </c>
      <c r="K324" s="0" t="n">
        <v>0</v>
      </c>
      <c r="L324" s="0" t="n">
        <v>0</v>
      </c>
      <c r="M324" s="0" t="n">
        <v>0</v>
      </c>
      <c r="N324" s="0" t="n">
        <v>0</v>
      </c>
      <c r="O324" s="0" t="n">
        <v>0</v>
      </c>
      <c r="P324" s="0" t="n">
        <v>0</v>
      </c>
      <c r="Q324" s="0" t="n">
        <v>0</v>
      </c>
      <c r="AG324" s="0" t="n">
        <v>0.99</v>
      </c>
      <c r="AH324" s="0" t="n">
        <v>0</v>
      </c>
      <c r="AI324" s="0" t="n">
        <v>0</v>
      </c>
      <c r="AJ324" s="0" t="n">
        <v>0</v>
      </c>
      <c r="AK324" s="0" t="n">
        <v>1</v>
      </c>
      <c r="AL324" s="0" t="n">
        <v>0</v>
      </c>
      <c r="AM324" s="0" t="n">
        <v>0</v>
      </c>
      <c r="CC324" s="0" t="n">
        <v>0.975</v>
      </c>
      <c r="CI324" s="0" t="n">
        <v>0.52</v>
      </c>
      <c r="CO324" s="0" t="n">
        <v>0.915</v>
      </c>
      <c r="CP324" s="0" t="n">
        <v>0.9275</v>
      </c>
      <c r="CQ324" s="0" t="n">
        <v>0.915</v>
      </c>
      <c r="CR324" s="0" t="n">
        <v>0.89</v>
      </c>
      <c r="DA324" s="309" t="n">
        <v>0.000285</v>
      </c>
      <c r="DB324" s="309" t="n">
        <v>0.0002</v>
      </c>
      <c r="DC324" s="309" t="n">
        <v>0</v>
      </c>
      <c r="DD324" s="309" t="n">
        <v>0.0001</v>
      </c>
      <c r="DE324" s="309" t="n">
        <v>0</v>
      </c>
      <c r="DF324" s="309" t="n">
        <v>0.0036</v>
      </c>
      <c r="DG324" s="309" t="n">
        <v>0.00047</v>
      </c>
      <c r="DJ324" s="309" t="n">
        <v>0</v>
      </c>
      <c r="DK324" s="309" t="n">
        <v>0.0005</v>
      </c>
      <c r="DL324" s="309" t="n">
        <v>0.0005</v>
      </c>
      <c r="DM324" s="309" t="n">
        <v>0.0003</v>
      </c>
      <c r="DN324" s="309" t="n">
        <v>0.000275</v>
      </c>
      <c r="DO324" s="309" t="n">
        <v>0.000400000000000006</v>
      </c>
      <c r="DQ324" s="309" t="n">
        <v>6.5E-005</v>
      </c>
    </row>
    <row r="325" customFormat="false" ht="12.75" hidden="false" customHeight="false" outlineLevel="0" collapsed="false">
      <c r="B325" s="0" t="n">
        <v>0</v>
      </c>
      <c r="C325" s="0" t="n">
        <v>0</v>
      </c>
      <c r="D325" s="0" t="n">
        <v>0</v>
      </c>
      <c r="E325" s="0" t="n">
        <v>0</v>
      </c>
      <c r="F325" s="0" t="n">
        <v>0</v>
      </c>
      <c r="G325" s="0" t="n">
        <v>0</v>
      </c>
      <c r="H325" s="0" t="n">
        <v>0</v>
      </c>
      <c r="I325" s="0" t="n">
        <v>0</v>
      </c>
      <c r="J325" s="0" t="n">
        <v>0</v>
      </c>
      <c r="K325" s="0" t="n">
        <v>0</v>
      </c>
      <c r="L325" s="0" t="n">
        <v>0</v>
      </c>
      <c r="M325" s="0" t="n">
        <v>0</v>
      </c>
      <c r="N325" s="0" t="n">
        <v>0</v>
      </c>
      <c r="O325" s="0" t="n">
        <v>0</v>
      </c>
      <c r="P325" s="0" t="n">
        <v>0</v>
      </c>
      <c r="Q325" s="0" t="n">
        <v>0</v>
      </c>
      <c r="AG325" s="0" t="n">
        <v>0.99</v>
      </c>
      <c r="AH325" s="0" t="n">
        <v>0</v>
      </c>
      <c r="AI325" s="0" t="n">
        <v>0</v>
      </c>
      <c r="AJ325" s="0" t="n">
        <v>0</v>
      </c>
      <c r="AK325" s="0" t="n">
        <v>1</v>
      </c>
      <c r="AL325" s="0" t="n">
        <v>0</v>
      </c>
      <c r="AM325" s="0" t="n">
        <v>0</v>
      </c>
      <c r="CC325" s="0" t="n">
        <v>0.975</v>
      </c>
      <c r="CI325" s="0" t="n">
        <v>0.55</v>
      </c>
      <c r="CO325" s="0" t="n">
        <v>0.945</v>
      </c>
      <c r="CP325" s="0" t="n">
        <v>0.92</v>
      </c>
      <c r="CQ325" s="0" t="n">
        <v>0.915</v>
      </c>
      <c r="CR325" s="0" t="n">
        <v>0.89</v>
      </c>
      <c r="DA325" s="309" t="n">
        <v>0.000285</v>
      </c>
      <c r="DB325" s="309" t="n">
        <v>0.0002</v>
      </c>
      <c r="DC325" s="309" t="n">
        <v>0</v>
      </c>
      <c r="DD325" s="309" t="n">
        <v>0.0001</v>
      </c>
      <c r="DE325" s="309" t="n">
        <v>0</v>
      </c>
      <c r="DF325" s="309" t="n">
        <v>0.0036</v>
      </c>
      <c r="DG325" s="309" t="n">
        <v>0.00047</v>
      </c>
      <c r="DJ325" s="309" t="n">
        <v>0</v>
      </c>
      <c r="DK325" s="309" t="n">
        <v>0.0005</v>
      </c>
      <c r="DL325" s="309" t="n">
        <v>0.0005</v>
      </c>
      <c r="DM325" s="309" t="n">
        <v>0.0003</v>
      </c>
      <c r="DN325" s="309" t="n">
        <v>0.000275</v>
      </c>
      <c r="DO325" s="309" t="n">
        <v>0.000400000000000006</v>
      </c>
      <c r="DQ325" s="309" t="n">
        <v>6.5E-005</v>
      </c>
    </row>
    <row r="326" customFormat="false" ht="12.75" hidden="false" customHeight="false" outlineLevel="0" collapsed="false">
      <c r="B326" s="0" t="n">
        <v>0</v>
      </c>
      <c r="C326" s="0" t="n">
        <v>0</v>
      </c>
      <c r="D326" s="0" t="n">
        <v>0</v>
      </c>
      <c r="E326" s="0" t="n">
        <v>0</v>
      </c>
      <c r="F326" s="0" t="n">
        <v>0</v>
      </c>
      <c r="G326" s="0" t="n">
        <v>0</v>
      </c>
      <c r="H326" s="0" t="n">
        <v>0</v>
      </c>
      <c r="I326" s="0" t="n">
        <v>0</v>
      </c>
      <c r="J326" s="0" t="n">
        <v>0</v>
      </c>
      <c r="K326" s="0" t="n">
        <v>0</v>
      </c>
      <c r="L326" s="0" t="n">
        <v>0</v>
      </c>
      <c r="M326" s="0" t="n">
        <v>0</v>
      </c>
      <c r="N326" s="0" t="n">
        <v>0</v>
      </c>
      <c r="O326" s="0" t="n">
        <v>0</v>
      </c>
      <c r="P326" s="0" t="n">
        <v>0</v>
      </c>
      <c r="Q326" s="0" t="n">
        <v>0</v>
      </c>
      <c r="AG326" s="0" t="n">
        <v>0.99</v>
      </c>
      <c r="AH326" s="0" t="n">
        <v>0</v>
      </c>
      <c r="AI326" s="0" t="n">
        <v>0</v>
      </c>
      <c r="AJ326" s="0" t="n">
        <v>0</v>
      </c>
      <c r="AK326" s="0" t="n">
        <v>1</v>
      </c>
      <c r="AL326" s="0" t="n">
        <v>0</v>
      </c>
      <c r="AM326" s="0" t="n">
        <v>0</v>
      </c>
      <c r="CC326" s="0" t="n">
        <v>0.955</v>
      </c>
      <c r="CI326" s="0" t="n">
        <v>0.45</v>
      </c>
      <c r="CO326" s="0" t="n">
        <v>0.875</v>
      </c>
      <c r="CP326" s="0" t="n">
        <v>0.9025</v>
      </c>
      <c r="CQ326" s="0" t="n">
        <v>0.82</v>
      </c>
      <c r="CR326" s="0" t="n">
        <v>0.89</v>
      </c>
      <c r="DA326" s="309" t="n">
        <v>0.000285</v>
      </c>
      <c r="DB326" s="309" t="n">
        <v>0.0002</v>
      </c>
      <c r="DC326" s="309" t="n">
        <v>0</v>
      </c>
      <c r="DD326" s="309" t="n">
        <v>0.0001</v>
      </c>
      <c r="DE326" s="309" t="n">
        <v>0</v>
      </c>
      <c r="DF326" s="309" t="n">
        <v>0.0036</v>
      </c>
      <c r="DG326" s="309" t="n">
        <v>0.00047</v>
      </c>
      <c r="DJ326" s="309" t="n">
        <v>0</v>
      </c>
      <c r="DK326" s="309" t="n">
        <v>0.0005</v>
      </c>
      <c r="DL326" s="309" t="n">
        <v>0.0005</v>
      </c>
      <c r="DM326" s="309" t="n">
        <v>0.0003</v>
      </c>
      <c r="DN326" s="309" t="n">
        <v>0.000275</v>
      </c>
      <c r="DO326" s="309" t="n">
        <v>0.000400000000000006</v>
      </c>
      <c r="DQ326" s="309" t="n">
        <v>6.5E-005</v>
      </c>
    </row>
    <row r="327" customFormat="false" ht="12.75" hidden="false" customHeight="false" outlineLevel="0" collapsed="false">
      <c r="B327" s="0" t="n">
        <v>0</v>
      </c>
      <c r="C327" s="0" t="n">
        <v>0</v>
      </c>
      <c r="D327" s="0" t="n">
        <v>0</v>
      </c>
      <c r="E327" s="0" t="n">
        <v>0</v>
      </c>
      <c r="F327" s="0" t="n">
        <v>0</v>
      </c>
      <c r="G327" s="0" t="n">
        <v>0</v>
      </c>
      <c r="H327" s="0" t="n">
        <v>0</v>
      </c>
      <c r="I327" s="0" t="n">
        <v>0</v>
      </c>
      <c r="J327" s="0" t="n">
        <v>0</v>
      </c>
      <c r="K327" s="0" t="n">
        <v>0</v>
      </c>
      <c r="L327" s="0" t="n">
        <v>0</v>
      </c>
      <c r="M327" s="0" t="n">
        <v>0</v>
      </c>
      <c r="N327" s="0" t="n">
        <v>0</v>
      </c>
      <c r="O327" s="0" t="n">
        <v>0</v>
      </c>
      <c r="P327" s="0" t="n">
        <v>0</v>
      </c>
      <c r="Q327" s="0" t="n">
        <v>0</v>
      </c>
      <c r="AG327" s="0" t="n">
        <v>0.99</v>
      </c>
      <c r="AH327" s="0" t="n">
        <v>0</v>
      </c>
      <c r="AI327" s="0" t="n">
        <v>0</v>
      </c>
      <c r="AJ327" s="0" t="n">
        <v>0</v>
      </c>
      <c r="AK327" s="0" t="n">
        <v>1</v>
      </c>
      <c r="AL327" s="0" t="n">
        <v>0</v>
      </c>
      <c r="AM327" s="0" t="n">
        <v>0</v>
      </c>
      <c r="CC327" s="0" t="n">
        <v>0.955</v>
      </c>
      <c r="CI327" s="0" t="n">
        <v>0.46</v>
      </c>
      <c r="CO327" s="0" t="n">
        <v>0.85</v>
      </c>
      <c r="CP327" s="0" t="n">
        <v>0.9025</v>
      </c>
      <c r="CQ327" s="0" t="n">
        <v>0.82</v>
      </c>
      <c r="CR327" s="0" t="n">
        <v>0.89</v>
      </c>
      <c r="DA327" s="309" t="n">
        <v>0.000285</v>
      </c>
      <c r="DB327" s="309" t="n">
        <v>0.0002</v>
      </c>
      <c r="DC327" s="309" t="n">
        <v>0</v>
      </c>
      <c r="DD327" s="309" t="n">
        <v>0.0001</v>
      </c>
      <c r="DE327" s="309" t="n">
        <v>0</v>
      </c>
      <c r="DF327" s="309" t="n">
        <v>0.0036</v>
      </c>
      <c r="DG327" s="309" t="n">
        <v>0.00047</v>
      </c>
      <c r="DJ327" s="309" t="n">
        <v>0</v>
      </c>
      <c r="DK327" s="309" t="n">
        <v>0.0005</v>
      </c>
      <c r="DL327" s="309" t="n">
        <v>0.0005</v>
      </c>
      <c r="DM327" s="309" t="n">
        <v>0.0003</v>
      </c>
      <c r="DN327" s="309" t="n">
        <v>0.000275</v>
      </c>
      <c r="DO327" s="309" t="n">
        <v>0.000400000000000006</v>
      </c>
      <c r="DQ327" s="309" t="n">
        <v>6.5E-005</v>
      </c>
    </row>
    <row r="328" customFormat="false" ht="12.75" hidden="false" customHeight="false" outlineLevel="0" collapsed="false">
      <c r="B328" s="0" t="n">
        <v>0</v>
      </c>
      <c r="C328" s="0" t="n">
        <v>0</v>
      </c>
      <c r="D328" s="0" t="n">
        <v>0</v>
      </c>
      <c r="E328" s="0" t="n">
        <v>0</v>
      </c>
      <c r="F328" s="0" t="n">
        <v>0</v>
      </c>
      <c r="G328" s="0" t="n">
        <v>0</v>
      </c>
      <c r="H328" s="0" t="n">
        <v>0</v>
      </c>
      <c r="I328" s="0" t="n">
        <v>0</v>
      </c>
      <c r="J328" s="0" t="n">
        <v>0</v>
      </c>
      <c r="K328" s="0" t="n">
        <v>0</v>
      </c>
      <c r="L328" s="0" t="n">
        <v>0</v>
      </c>
      <c r="M328" s="0" t="n">
        <v>0</v>
      </c>
      <c r="N328" s="0" t="n">
        <v>0</v>
      </c>
      <c r="O328" s="0" t="n">
        <v>0</v>
      </c>
      <c r="P328" s="0" t="n">
        <v>0</v>
      </c>
      <c r="Q328" s="0" t="n">
        <v>0</v>
      </c>
      <c r="CC328" s="0" t="n">
        <v>0.935</v>
      </c>
      <c r="CI328" s="0" t="n">
        <v>0.48</v>
      </c>
      <c r="CO328" s="0" t="n">
        <v>0.69</v>
      </c>
      <c r="CP328" s="0" t="n">
        <v>0.8925</v>
      </c>
      <c r="CQ328" s="0" t="n">
        <v>0.715</v>
      </c>
      <c r="CR328" s="0" t="n">
        <v>0.89</v>
      </c>
      <c r="DA328" s="309" t="n">
        <v>0.000285</v>
      </c>
      <c r="DB328" s="309" t="n">
        <v>0.0002</v>
      </c>
      <c r="DC328" s="309" t="n">
        <v>0</v>
      </c>
      <c r="DD328" s="309" t="n">
        <v>0.0001</v>
      </c>
      <c r="DE328" s="309" t="n">
        <v>0</v>
      </c>
      <c r="DF328" s="309" t="n">
        <v>0.0036</v>
      </c>
      <c r="DG328" s="309" t="n">
        <v>0.00047</v>
      </c>
      <c r="DJ328" s="309" t="n">
        <v>0</v>
      </c>
      <c r="DK328" s="309" t="n">
        <v>0.0005</v>
      </c>
      <c r="DL328" s="309" t="n">
        <v>0.0005</v>
      </c>
      <c r="DM328" s="309" t="n">
        <v>0.0003</v>
      </c>
      <c r="DN328" s="309" t="n">
        <v>0.000275</v>
      </c>
      <c r="DO328" s="309" t="n">
        <v>0.000400000000000006</v>
      </c>
      <c r="DQ328" s="309" t="n">
        <v>6.5E-005</v>
      </c>
    </row>
    <row r="329" customFormat="false" ht="12.75" hidden="false" customHeight="false" outlineLevel="0" collapsed="false">
      <c r="B329" s="0" t="n">
        <v>0</v>
      </c>
      <c r="C329" s="0" t="n">
        <v>0</v>
      </c>
      <c r="D329" s="0" t="n">
        <v>0</v>
      </c>
      <c r="E329" s="0" t="n">
        <v>0</v>
      </c>
      <c r="F329" s="0" t="n">
        <v>0</v>
      </c>
      <c r="G329" s="0" t="n">
        <v>0</v>
      </c>
      <c r="H329" s="0" t="n">
        <v>0</v>
      </c>
      <c r="I329" s="0" t="n">
        <v>0</v>
      </c>
      <c r="J329" s="0" t="n">
        <v>0</v>
      </c>
      <c r="K329" s="0" t="n">
        <v>0</v>
      </c>
      <c r="L329" s="0" t="n">
        <v>0</v>
      </c>
      <c r="M329" s="0" t="n">
        <v>0</v>
      </c>
      <c r="N329" s="0" t="n">
        <v>0</v>
      </c>
      <c r="O329" s="0" t="n">
        <v>0</v>
      </c>
      <c r="P329" s="0" t="n">
        <v>0</v>
      </c>
      <c r="Q329" s="0" t="n">
        <v>0</v>
      </c>
      <c r="CC329" s="0" t="n">
        <v>0.895</v>
      </c>
      <c r="CO329" s="0" t="n">
        <v>0.69</v>
      </c>
      <c r="CP329" s="0" t="n">
        <v>0.88</v>
      </c>
      <c r="CQ329" s="0" t="n">
        <v>0.64</v>
      </c>
      <c r="CR329" s="0" t="n">
        <v>0.89</v>
      </c>
      <c r="DA329" s="309" t="n">
        <v>0.000285</v>
      </c>
      <c r="DB329" s="309" t="n">
        <v>0.0002</v>
      </c>
      <c r="DC329" s="309" t="n">
        <v>0</v>
      </c>
      <c r="DD329" s="309" t="n">
        <v>0.0001</v>
      </c>
      <c r="DE329" s="309" t="n">
        <v>0</v>
      </c>
      <c r="DF329" s="309" t="n">
        <v>0.0036</v>
      </c>
      <c r="DG329" s="309" t="n">
        <v>0.00047</v>
      </c>
      <c r="DJ329" s="309" t="n">
        <v>0</v>
      </c>
      <c r="DK329" s="309" t="n">
        <v>0.0005</v>
      </c>
      <c r="DL329" s="309" t="n">
        <v>0.0005</v>
      </c>
      <c r="DM329" s="309" t="n">
        <v>0.0003</v>
      </c>
      <c r="DN329" s="309" t="n">
        <v>0.000275</v>
      </c>
      <c r="DO329" s="309" t="n">
        <v>0.000400000000000006</v>
      </c>
      <c r="DQ329" s="309" t="n">
        <v>6.5E-005</v>
      </c>
    </row>
    <row r="330" customFormat="false" ht="12.75" hidden="false" customHeight="false" outlineLevel="0" collapsed="false">
      <c r="B330" s="0" t="n">
        <v>0</v>
      </c>
      <c r="C330" s="0" t="n">
        <v>0</v>
      </c>
      <c r="D330" s="0" t="n">
        <v>0</v>
      </c>
      <c r="E330" s="0" t="n">
        <v>0</v>
      </c>
      <c r="F330" s="0" t="n">
        <v>0</v>
      </c>
      <c r="G330" s="0" t="n">
        <v>0</v>
      </c>
      <c r="H330" s="0" t="n">
        <v>0</v>
      </c>
      <c r="I330" s="0" t="n">
        <v>0</v>
      </c>
      <c r="J330" s="0" t="n">
        <v>0</v>
      </c>
      <c r="K330" s="0" t="n">
        <v>0</v>
      </c>
      <c r="L330" s="0" t="n">
        <v>0</v>
      </c>
      <c r="M330" s="0" t="n">
        <v>0</v>
      </c>
      <c r="N330" s="0" t="n">
        <v>0</v>
      </c>
      <c r="O330" s="0" t="n">
        <v>0</v>
      </c>
      <c r="P330" s="0" t="n">
        <v>0</v>
      </c>
      <c r="Q330" s="0" t="n">
        <v>0</v>
      </c>
      <c r="CC330" s="0" t="n">
        <v>0.865</v>
      </c>
      <c r="CO330" s="0" t="n">
        <v>0.71</v>
      </c>
      <c r="CP330" s="0" t="n">
        <v>0.8775</v>
      </c>
      <c r="CQ330" s="0" t="n">
        <v>0.67</v>
      </c>
      <c r="CR330" s="0" t="n">
        <v>0.89</v>
      </c>
      <c r="DA330" s="309" t="n">
        <v>0.000285</v>
      </c>
      <c r="DB330" s="309" t="n">
        <v>0.0002</v>
      </c>
      <c r="DC330" s="309" t="n">
        <v>0</v>
      </c>
      <c r="DD330" s="309" t="n">
        <v>0.0001</v>
      </c>
      <c r="DE330" s="309" t="n">
        <v>0</v>
      </c>
      <c r="DF330" s="309" t="n">
        <v>0.0036</v>
      </c>
      <c r="DG330" s="309" t="n">
        <v>0.00047</v>
      </c>
      <c r="DJ330" s="309" t="n">
        <v>0</v>
      </c>
      <c r="DK330" s="309" t="n">
        <v>0.0005</v>
      </c>
      <c r="DL330" s="309" t="n">
        <v>0.0005</v>
      </c>
      <c r="DM330" s="309" t="n">
        <v>0.0003</v>
      </c>
      <c r="DN330" s="309" t="n">
        <v>0.000275</v>
      </c>
      <c r="DO330" s="309" t="n">
        <v>0.000400000000000006</v>
      </c>
      <c r="DQ330" s="309" t="n">
        <v>6.5E-005</v>
      </c>
    </row>
    <row r="331" customFormat="false" ht="12.75" hidden="false" customHeight="false" outlineLevel="0" collapsed="false">
      <c r="B331" s="0" t="n">
        <v>0</v>
      </c>
      <c r="C331" s="0" t="n">
        <v>0</v>
      </c>
      <c r="D331" s="0" t="n">
        <v>0</v>
      </c>
      <c r="E331" s="0" t="n">
        <v>0</v>
      </c>
      <c r="F331" s="0" t="n">
        <v>0</v>
      </c>
      <c r="G331" s="0" t="n">
        <v>0</v>
      </c>
      <c r="H331" s="0" t="n">
        <v>0</v>
      </c>
      <c r="I331" s="0" t="n">
        <v>0</v>
      </c>
      <c r="J331" s="0" t="n">
        <v>0</v>
      </c>
      <c r="K331" s="0" t="n">
        <v>0</v>
      </c>
      <c r="L331" s="0" t="n">
        <v>0</v>
      </c>
      <c r="M331" s="0" t="n">
        <v>0</v>
      </c>
      <c r="N331" s="0" t="n">
        <v>0</v>
      </c>
      <c r="O331" s="0" t="n">
        <v>0</v>
      </c>
      <c r="P331" s="0" t="n">
        <v>0</v>
      </c>
      <c r="Q331" s="0" t="n">
        <v>0</v>
      </c>
      <c r="CC331" s="0" t="n">
        <v>0.865</v>
      </c>
      <c r="CO331" s="0" t="n">
        <v>0.8</v>
      </c>
      <c r="CP331" s="0" t="n">
        <v>0.9</v>
      </c>
      <c r="CQ331" s="0" t="n">
        <v>0.83</v>
      </c>
      <c r="CR331" s="0" t="n">
        <v>0.89</v>
      </c>
      <c r="DA331" s="309" t="n">
        <v>0.000285</v>
      </c>
      <c r="DB331" s="309" t="n">
        <v>0.0002</v>
      </c>
      <c r="DC331" s="309" t="n">
        <v>0</v>
      </c>
      <c r="DD331" s="309" t="n">
        <v>0.0001</v>
      </c>
      <c r="DE331" s="309" t="n">
        <v>0</v>
      </c>
      <c r="DF331" s="309" t="n">
        <v>0.0036</v>
      </c>
      <c r="DG331" s="309" t="n">
        <v>0.00047</v>
      </c>
      <c r="DJ331" s="309" t="n">
        <v>0</v>
      </c>
      <c r="DK331" s="309" t="n">
        <v>0.0005</v>
      </c>
      <c r="DL331" s="309" t="n">
        <v>0.0005</v>
      </c>
      <c r="DM331" s="309" t="n">
        <v>0.0003</v>
      </c>
      <c r="DN331" s="309" t="n">
        <v>0.000275</v>
      </c>
      <c r="DO331" s="309" t="n">
        <v>0.000400000000000006</v>
      </c>
      <c r="DQ331" s="0" t="n">
        <v>6.5E-005</v>
      </c>
    </row>
    <row r="332" customFormat="false" ht="12.75" hidden="false" customHeight="false" outlineLevel="0" collapsed="false">
      <c r="B332" s="0" t="n">
        <v>0</v>
      </c>
      <c r="C332" s="0" t="n">
        <v>0</v>
      </c>
      <c r="D332" s="0" t="n">
        <v>0</v>
      </c>
      <c r="E332" s="0" t="n">
        <v>0</v>
      </c>
      <c r="F332" s="0" t="n">
        <v>0</v>
      </c>
      <c r="G332" s="0" t="n">
        <v>0</v>
      </c>
      <c r="H332" s="0" t="n">
        <v>0</v>
      </c>
      <c r="I332" s="0" t="n">
        <v>0</v>
      </c>
      <c r="J332" s="0" t="n">
        <v>0</v>
      </c>
      <c r="K332" s="0" t="n">
        <v>0</v>
      </c>
      <c r="L332" s="0" t="n">
        <v>0</v>
      </c>
      <c r="M332" s="0" t="n">
        <v>0</v>
      </c>
      <c r="N332" s="0" t="n">
        <v>0</v>
      </c>
      <c r="O332" s="0" t="n">
        <v>0</v>
      </c>
      <c r="P332" s="0" t="n">
        <v>0</v>
      </c>
      <c r="Q332" s="0" t="n">
        <v>0</v>
      </c>
      <c r="CC332" s="0" t="n">
        <v>0.895</v>
      </c>
      <c r="CO332" s="0" t="n">
        <v>0.85</v>
      </c>
      <c r="CP332" s="0" t="n">
        <v>0.903</v>
      </c>
      <c r="CQ332" s="0" t="n">
        <v>0.92</v>
      </c>
      <c r="CR332" s="0" t="n">
        <v>0.89</v>
      </c>
      <c r="DA332" s="0" t="n">
        <v>0.000285</v>
      </c>
      <c r="DB332" s="0" t="n">
        <v>0.0002</v>
      </c>
      <c r="DC332" s="309" t="n">
        <v>0</v>
      </c>
      <c r="DD332" s="0" t="n">
        <v>0.0001</v>
      </c>
      <c r="DE332" s="0" t="n">
        <v>0</v>
      </c>
      <c r="DF332" s="0" t="n">
        <v>0.0036</v>
      </c>
      <c r="DG332" s="0" t="n">
        <v>0.00047</v>
      </c>
      <c r="DJ332" s="0" t="n">
        <v>0</v>
      </c>
      <c r="DK332" s="0" t="n">
        <v>0.0005</v>
      </c>
      <c r="DL332" s="0" t="n">
        <v>0.0005</v>
      </c>
      <c r="DM332" s="0" t="n">
        <v>0.0003</v>
      </c>
      <c r="DN332" s="0" t="n">
        <v>0.000275</v>
      </c>
      <c r="DO332" s="0" t="n">
        <v>0.000400000000000006</v>
      </c>
    </row>
    <row r="333" customFormat="false" ht="12.75" hidden="false" customHeight="false" outlineLevel="0" collapsed="false">
      <c r="B333" s="0" t="n">
        <v>0</v>
      </c>
      <c r="C333" s="0" t="n">
        <v>0</v>
      </c>
      <c r="D333" s="0" t="n">
        <v>0</v>
      </c>
      <c r="E333" s="0" t="n">
        <v>0</v>
      </c>
      <c r="F333" s="0" t="n">
        <v>0</v>
      </c>
      <c r="G333" s="0" t="n">
        <v>0</v>
      </c>
      <c r="H333" s="0" t="n">
        <v>0</v>
      </c>
      <c r="I333" s="0" t="n">
        <v>0</v>
      </c>
      <c r="J333" s="0" t="n">
        <v>0</v>
      </c>
      <c r="K333" s="0" t="n">
        <v>0</v>
      </c>
      <c r="L333" s="0" t="n">
        <v>0</v>
      </c>
      <c r="M333" s="0" t="n">
        <v>0</v>
      </c>
      <c r="N333" s="0" t="n">
        <v>0</v>
      </c>
      <c r="O333" s="0" t="n">
        <v>0</v>
      </c>
      <c r="P333" s="0" t="n">
        <v>0</v>
      </c>
      <c r="Q333" s="0" t="n">
        <v>0</v>
      </c>
      <c r="CC333" s="0" t="n">
        <v>0.965</v>
      </c>
      <c r="CO333" s="0" t="n">
        <v>0.88</v>
      </c>
      <c r="CP333" s="0" t="n">
        <v>0.9</v>
      </c>
      <c r="CQ333" s="0" t="n">
        <v>0.935</v>
      </c>
      <c r="CR333" s="0" t="n">
        <v>0.89</v>
      </c>
    </row>
    <row r="334" customFormat="false" ht="12.75" hidden="false" customHeight="false" outlineLevel="0" collapsed="false">
      <c r="B334" s="0" t="n">
        <v>0</v>
      </c>
      <c r="C334" s="0" t="n">
        <v>0</v>
      </c>
      <c r="D334" s="0" t="n">
        <v>0</v>
      </c>
      <c r="E334" s="0" t="n">
        <v>0</v>
      </c>
      <c r="F334" s="0" t="n">
        <v>0</v>
      </c>
      <c r="G334" s="0" t="n">
        <v>0</v>
      </c>
      <c r="H334" s="0" t="n">
        <v>0</v>
      </c>
      <c r="I334" s="0" t="n">
        <v>0</v>
      </c>
      <c r="J334" s="0" t="n">
        <v>0</v>
      </c>
      <c r="K334" s="0" t="n">
        <v>0</v>
      </c>
      <c r="L334" s="0" t="n">
        <v>0</v>
      </c>
      <c r="M334" s="0" t="n">
        <v>0</v>
      </c>
      <c r="N334" s="0" t="n">
        <v>0</v>
      </c>
      <c r="O334" s="0" t="n">
        <v>0</v>
      </c>
      <c r="P334" s="0" t="n">
        <v>0</v>
      </c>
      <c r="Q334" s="0" t="n">
        <v>0</v>
      </c>
      <c r="CC334" s="0" t="n">
        <v>0.965</v>
      </c>
      <c r="CO334" s="0" t="n">
        <v>0.88</v>
      </c>
      <c r="CP334" s="0" t="n">
        <v>0.9025</v>
      </c>
      <c r="CQ334" s="0" t="n">
        <v>0.915</v>
      </c>
      <c r="CR334" s="0" t="n">
        <v>0.89</v>
      </c>
    </row>
    <row r="335" customFormat="false" ht="12.75" hidden="false" customHeight="false" outlineLevel="0" collapsed="false">
      <c r="B335" s="0" t="n">
        <v>0</v>
      </c>
      <c r="C335" s="0" t="n">
        <v>0</v>
      </c>
      <c r="D335" s="0" t="n">
        <v>0</v>
      </c>
      <c r="E335" s="0" t="n">
        <v>0</v>
      </c>
      <c r="F335" s="0" t="n">
        <v>0</v>
      </c>
      <c r="G335" s="0" t="n">
        <v>0</v>
      </c>
      <c r="H335" s="0" t="n">
        <v>0</v>
      </c>
      <c r="I335" s="0" t="n">
        <v>0</v>
      </c>
      <c r="J335" s="0" t="n">
        <v>0</v>
      </c>
      <c r="K335" s="0" t="n">
        <v>0</v>
      </c>
      <c r="L335" s="0" t="n">
        <v>0</v>
      </c>
      <c r="M335" s="0" t="n">
        <v>0</v>
      </c>
      <c r="N335" s="0" t="n">
        <v>0</v>
      </c>
      <c r="O335" s="0" t="n">
        <v>0</v>
      </c>
      <c r="P335" s="0" t="n">
        <v>0</v>
      </c>
      <c r="Q335" s="0" t="n">
        <v>0</v>
      </c>
      <c r="CC335" s="0" t="n">
        <v>0.975</v>
      </c>
      <c r="CO335" s="0" t="n">
        <v>0.89</v>
      </c>
      <c r="CP335" s="0" t="n">
        <v>0.9075</v>
      </c>
      <c r="CQ335" s="0" t="n">
        <v>0.915</v>
      </c>
      <c r="CR335" s="0" t="n">
        <v>0.89</v>
      </c>
    </row>
    <row r="336" customFormat="false" ht="12.75" hidden="false" customHeight="false" outlineLevel="0" collapsed="false">
      <c r="B336" s="0" t="n">
        <v>0</v>
      </c>
      <c r="C336" s="0" t="n">
        <v>0</v>
      </c>
      <c r="D336" s="0" t="n">
        <v>0</v>
      </c>
      <c r="E336" s="0" t="n">
        <v>0</v>
      </c>
      <c r="F336" s="0" t="n">
        <v>0</v>
      </c>
      <c r="G336" s="0" t="n">
        <v>0</v>
      </c>
      <c r="H336" s="0" t="n">
        <v>0</v>
      </c>
      <c r="I336" s="0" t="n">
        <v>0</v>
      </c>
      <c r="J336" s="0" t="n">
        <v>0</v>
      </c>
      <c r="K336" s="0" t="n">
        <v>0</v>
      </c>
      <c r="L336" s="0" t="n">
        <v>0</v>
      </c>
      <c r="M336" s="0" t="n">
        <v>0</v>
      </c>
      <c r="N336" s="0" t="n">
        <v>0</v>
      </c>
      <c r="O336" s="0" t="n">
        <v>0</v>
      </c>
      <c r="P336" s="0" t="n">
        <v>0</v>
      </c>
      <c r="Q336" s="0" t="n">
        <v>0</v>
      </c>
      <c r="CC336" s="0" t="n">
        <v>0.975</v>
      </c>
      <c r="CO336" s="0" t="n">
        <v>0.915</v>
      </c>
      <c r="CP336" s="0" t="n">
        <v>0.9275</v>
      </c>
      <c r="CQ336" s="0" t="n">
        <v>0.915</v>
      </c>
      <c r="CR336" s="0" t="n">
        <v>0.89</v>
      </c>
    </row>
    <row r="337" customFormat="false" ht="12.75" hidden="false" customHeight="false" outlineLevel="0" collapsed="false">
      <c r="B337" s="0" t="n">
        <v>0</v>
      </c>
      <c r="C337" s="0" t="n">
        <v>0</v>
      </c>
      <c r="D337" s="0" t="n">
        <v>0</v>
      </c>
      <c r="E337" s="0" t="n">
        <v>0</v>
      </c>
      <c r="F337" s="0" t="n">
        <v>0</v>
      </c>
      <c r="G337" s="0" t="n">
        <v>0</v>
      </c>
      <c r="H337" s="0" t="n">
        <v>0</v>
      </c>
      <c r="I337" s="0" t="n">
        <v>0</v>
      </c>
      <c r="J337" s="0" t="n">
        <v>0</v>
      </c>
      <c r="K337" s="0" t="n">
        <v>0</v>
      </c>
      <c r="L337" s="0" t="n">
        <v>0</v>
      </c>
      <c r="M337" s="0" t="n">
        <v>0</v>
      </c>
      <c r="N337" s="0" t="n">
        <v>0</v>
      </c>
      <c r="O337" s="0" t="n">
        <v>0</v>
      </c>
      <c r="P337" s="0" t="n">
        <v>0</v>
      </c>
      <c r="Q337" s="0" t="n">
        <v>0</v>
      </c>
      <c r="CC337" s="0" t="n">
        <v>0.975</v>
      </c>
      <c r="CO337" s="0" t="n">
        <v>0.945</v>
      </c>
      <c r="CP337" s="0" t="n">
        <v>0.92</v>
      </c>
      <c r="CQ337" s="0" t="n">
        <v>0.915</v>
      </c>
      <c r="CR337" s="0" t="n">
        <v>0.89</v>
      </c>
    </row>
    <row r="338" customFormat="false" ht="12.75" hidden="false" customHeight="false" outlineLevel="0" collapsed="false">
      <c r="B338" s="0" t="n">
        <v>0</v>
      </c>
      <c r="C338" s="0" t="n">
        <v>0</v>
      </c>
      <c r="D338" s="0" t="n">
        <v>0</v>
      </c>
      <c r="E338" s="0" t="n">
        <v>0</v>
      </c>
      <c r="F338" s="0" t="n">
        <v>0</v>
      </c>
      <c r="G338" s="0" t="n">
        <v>0</v>
      </c>
      <c r="H338" s="0" t="n">
        <v>0</v>
      </c>
      <c r="I338" s="0" t="n">
        <v>0</v>
      </c>
      <c r="J338" s="0" t="n">
        <v>0</v>
      </c>
      <c r="K338" s="0" t="n">
        <v>0</v>
      </c>
      <c r="L338" s="0" t="n">
        <v>0</v>
      </c>
      <c r="M338" s="0" t="n">
        <v>0</v>
      </c>
      <c r="N338" s="0" t="n">
        <v>0</v>
      </c>
      <c r="O338" s="0" t="n">
        <v>0</v>
      </c>
      <c r="P338" s="0" t="n">
        <v>0</v>
      </c>
      <c r="Q338" s="0" t="n">
        <v>0</v>
      </c>
      <c r="CC338" s="0" t="n">
        <v>0.955</v>
      </c>
      <c r="CO338" s="0" t="n">
        <v>0.875</v>
      </c>
      <c r="CP338" s="0" t="n">
        <v>0.9025</v>
      </c>
      <c r="CQ338" s="0" t="n">
        <v>0.82</v>
      </c>
      <c r="CR338" s="0" t="n">
        <v>0.89</v>
      </c>
    </row>
    <row r="339" customFormat="false" ht="12.75" hidden="false" customHeight="false" outlineLevel="0" collapsed="false">
      <c r="B339" s="0" t="n">
        <v>0</v>
      </c>
      <c r="C339" s="0" t="n">
        <v>0</v>
      </c>
      <c r="D339" s="0" t="n">
        <v>0</v>
      </c>
      <c r="E339" s="0" t="n">
        <v>0</v>
      </c>
      <c r="F339" s="0" t="n">
        <v>0</v>
      </c>
      <c r="G339" s="0" t="n">
        <v>0</v>
      </c>
      <c r="H339" s="0" t="n">
        <v>0</v>
      </c>
      <c r="I339" s="0" t="n">
        <v>0</v>
      </c>
      <c r="J339" s="0" t="n">
        <v>0</v>
      </c>
      <c r="K339" s="0" t="n">
        <v>0</v>
      </c>
      <c r="L339" s="0" t="n">
        <v>0</v>
      </c>
      <c r="M339" s="0" t="n">
        <v>0</v>
      </c>
      <c r="N339" s="0" t="n">
        <v>0</v>
      </c>
      <c r="O339" s="0" t="n">
        <v>0</v>
      </c>
      <c r="P339" s="0" t="n">
        <v>0</v>
      </c>
      <c r="Q339" s="0" t="n">
        <v>0</v>
      </c>
      <c r="CC339" s="0" t="n">
        <v>0.955</v>
      </c>
      <c r="CO339" s="0" t="n">
        <v>0.85</v>
      </c>
      <c r="CP339" s="0" t="n">
        <v>0.9025</v>
      </c>
      <c r="CQ339" s="0" t="n">
        <v>0.82</v>
      </c>
      <c r="CR339" s="0" t="n">
        <v>0.89</v>
      </c>
    </row>
    <row r="340" customFormat="false" ht="12.75" hidden="false" customHeight="false" outlineLevel="0" collapsed="false">
      <c r="B340" s="0" t="n">
        <v>0</v>
      </c>
      <c r="C340" s="0" t="n">
        <v>0</v>
      </c>
      <c r="D340" s="0" t="n">
        <v>0</v>
      </c>
      <c r="E340" s="0" t="n">
        <v>0</v>
      </c>
      <c r="F340" s="0" t="n">
        <v>0</v>
      </c>
      <c r="G340" s="0" t="n">
        <v>0</v>
      </c>
      <c r="H340" s="0" t="n">
        <v>0</v>
      </c>
      <c r="I340" s="0" t="n">
        <v>0</v>
      </c>
      <c r="J340" s="0" t="n">
        <v>0</v>
      </c>
      <c r="K340" s="0" t="n">
        <v>0</v>
      </c>
      <c r="L340" s="0" t="n">
        <v>0</v>
      </c>
      <c r="M340" s="0" t="n">
        <v>0</v>
      </c>
      <c r="N340" s="0" t="n">
        <v>0</v>
      </c>
      <c r="O340" s="0" t="n">
        <v>0</v>
      </c>
      <c r="P340" s="0" t="n">
        <v>0</v>
      </c>
      <c r="Q340" s="0" t="n">
        <v>0</v>
      </c>
      <c r="CC340" s="0" t="n">
        <v>0.935</v>
      </c>
      <c r="CO340" s="0" t="n">
        <v>0.69</v>
      </c>
      <c r="CP340" s="0" t="n">
        <v>0.8925</v>
      </c>
      <c r="CQ340" s="0" t="n">
        <v>0.715</v>
      </c>
      <c r="CR340" s="0" t="n">
        <v>0.89</v>
      </c>
    </row>
    <row r="341" customFormat="false" ht="12.75" hidden="false" customHeight="false" outlineLevel="0" collapsed="false">
      <c r="B341" s="0" t="n">
        <v>0</v>
      </c>
      <c r="C341" s="0" t="n">
        <v>0</v>
      </c>
      <c r="D341" s="0" t="n">
        <v>0</v>
      </c>
      <c r="E341" s="0" t="n">
        <v>0</v>
      </c>
      <c r="F341" s="0" t="n">
        <v>0</v>
      </c>
      <c r="G341" s="0" t="n">
        <v>0</v>
      </c>
      <c r="H341" s="0" t="n">
        <v>0</v>
      </c>
      <c r="I341" s="0" t="n">
        <v>0</v>
      </c>
      <c r="J341" s="0" t="n">
        <v>0</v>
      </c>
      <c r="K341" s="0" t="n">
        <v>0</v>
      </c>
      <c r="L341" s="0" t="n">
        <v>0</v>
      </c>
      <c r="M341" s="0" t="n">
        <v>0</v>
      </c>
      <c r="N341" s="0" t="n">
        <v>0</v>
      </c>
      <c r="O341" s="0" t="n">
        <v>0</v>
      </c>
      <c r="P341" s="0" t="n">
        <v>0</v>
      </c>
      <c r="Q341" s="0" t="n">
        <v>0</v>
      </c>
      <c r="CO341" s="0" t="n">
        <v>0.69</v>
      </c>
      <c r="CP341" s="0" t="n">
        <v>0.88</v>
      </c>
      <c r="CQ341" s="0" t="n">
        <v>0.64</v>
      </c>
      <c r="CR341" s="0" t="n">
        <v>0.89</v>
      </c>
    </row>
    <row r="342" customFormat="false" ht="12.75" hidden="false" customHeight="false" outlineLevel="0" collapsed="false">
      <c r="B342" s="0" t="n">
        <v>0</v>
      </c>
      <c r="C342" s="0" t="n">
        <v>0</v>
      </c>
      <c r="D342" s="0" t="n">
        <v>0</v>
      </c>
      <c r="E342" s="0" t="n">
        <v>0</v>
      </c>
      <c r="F342" s="0" t="n">
        <v>0</v>
      </c>
      <c r="G342" s="0" t="n">
        <v>0</v>
      </c>
      <c r="H342" s="0" t="n">
        <v>0</v>
      </c>
      <c r="I342" s="0" t="n">
        <v>0</v>
      </c>
      <c r="J342" s="0" t="n">
        <v>0</v>
      </c>
      <c r="K342" s="0" t="n">
        <v>0</v>
      </c>
      <c r="L342" s="0" t="n">
        <v>0</v>
      </c>
      <c r="M342" s="0" t="n">
        <v>0</v>
      </c>
      <c r="N342" s="0" t="n">
        <v>0</v>
      </c>
      <c r="O342" s="0" t="n">
        <v>0</v>
      </c>
      <c r="P342" s="0" t="n">
        <v>0</v>
      </c>
      <c r="Q342" s="0" t="n">
        <v>0</v>
      </c>
      <c r="CO342" s="0" t="n">
        <v>0.71</v>
      </c>
      <c r="CP342" s="0" t="n">
        <v>0.8775</v>
      </c>
      <c r="CQ342" s="0" t="n">
        <v>0.67</v>
      </c>
      <c r="CR342" s="0" t="n">
        <v>0.89</v>
      </c>
    </row>
    <row r="343" customFormat="false" ht="12.75" hidden="false" customHeight="false" outlineLevel="0" collapsed="false">
      <c r="B343" s="0" t="n">
        <v>0</v>
      </c>
      <c r="C343" s="0" t="n">
        <v>0</v>
      </c>
      <c r="D343" s="0" t="n">
        <v>0</v>
      </c>
      <c r="E343" s="0" t="n">
        <v>0</v>
      </c>
      <c r="F343" s="0" t="n">
        <v>0</v>
      </c>
      <c r="G343" s="0" t="n">
        <v>0</v>
      </c>
      <c r="H343" s="0" t="n">
        <v>0</v>
      </c>
      <c r="I343" s="0" t="n">
        <v>0</v>
      </c>
      <c r="J343" s="0" t="n">
        <v>0</v>
      </c>
      <c r="K343" s="0" t="n">
        <v>0</v>
      </c>
      <c r="L343" s="0" t="n">
        <v>0</v>
      </c>
      <c r="M343" s="0" t="n">
        <v>0</v>
      </c>
      <c r="N343" s="0" t="n">
        <v>0</v>
      </c>
      <c r="O343" s="0" t="n">
        <v>0</v>
      </c>
      <c r="P343" s="0" t="n">
        <v>0</v>
      </c>
      <c r="Q343" s="0" t="n">
        <v>0</v>
      </c>
      <c r="CO343" s="0" t="n">
        <v>0.8</v>
      </c>
      <c r="CP343" s="0" t="n">
        <v>0.9</v>
      </c>
      <c r="CQ343" s="0" t="n">
        <v>0.83</v>
      </c>
      <c r="CR343" s="0" t="n">
        <v>0.89</v>
      </c>
    </row>
    <row r="344" customFormat="false" ht="12.75" hidden="false" customHeight="false" outlineLevel="0" collapsed="false">
      <c r="B344" s="0" t="n">
        <v>0</v>
      </c>
      <c r="C344" s="0" t="n">
        <v>0</v>
      </c>
      <c r="D344" s="0" t="n">
        <v>0</v>
      </c>
      <c r="E344" s="0" t="n">
        <v>0</v>
      </c>
      <c r="F344" s="0" t="n">
        <v>0</v>
      </c>
      <c r="G344" s="0" t="n">
        <v>0</v>
      </c>
      <c r="H344" s="0" t="n">
        <v>0</v>
      </c>
      <c r="I344" s="0" t="n">
        <v>0</v>
      </c>
      <c r="J344" s="0" t="n">
        <v>0</v>
      </c>
      <c r="K344" s="0" t="n">
        <v>0</v>
      </c>
      <c r="L344" s="0" t="n">
        <v>0</v>
      </c>
      <c r="M344" s="0" t="n">
        <v>0</v>
      </c>
      <c r="N344" s="0" t="n">
        <v>0</v>
      </c>
      <c r="O344" s="0" t="n">
        <v>0</v>
      </c>
      <c r="P344" s="0" t="n">
        <v>0</v>
      </c>
      <c r="Q344" s="0" t="n">
        <v>0</v>
      </c>
      <c r="CO344" s="0" t="n">
        <v>0.85</v>
      </c>
      <c r="CP344" s="0" t="n">
        <v>0.903</v>
      </c>
      <c r="CQ344" s="0" t="n">
        <v>0.92</v>
      </c>
      <c r="CR344" s="0" t="n">
        <v>0.89</v>
      </c>
    </row>
    <row r="345" customFormat="false" ht="12.75" hidden="false" customHeight="false" outlineLevel="0" collapsed="false">
      <c r="B345" s="0" t="n">
        <v>0</v>
      </c>
      <c r="C345" s="0" t="n">
        <v>0</v>
      </c>
      <c r="D345" s="0" t="n">
        <v>0</v>
      </c>
      <c r="E345" s="0" t="n">
        <v>0</v>
      </c>
      <c r="F345" s="0" t="n">
        <v>0</v>
      </c>
      <c r="G345" s="0" t="n">
        <v>0</v>
      </c>
      <c r="H345" s="0" t="n">
        <v>0</v>
      </c>
      <c r="I345" s="0" t="n">
        <v>0</v>
      </c>
      <c r="J345" s="0" t="n">
        <v>0</v>
      </c>
      <c r="K345" s="0" t="n">
        <v>0</v>
      </c>
      <c r="L345" s="0" t="n">
        <v>0</v>
      </c>
      <c r="M345" s="0" t="n">
        <v>0</v>
      </c>
      <c r="N345" s="0" t="n">
        <v>0</v>
      </c>
      <c r="O345" s="0" t="n">
        <v>0</v>
      </c>
      <c r="P345" s="0" t="n">
        <v>0</v>
      </c>
      <c r="Q345" s="0" t="n">
        <v>0</v>
      </c>
      <c r="CO345" s="0" t="n">
        <v>0.88</v>
      </c>
      <c r="CP345" s="0" t="n">
        <v>0.9</v>
      </c>
      <c r="CQ345" s="0" t="n">
        <v>0.935</v>
      </c>
      <c r="CR345" s="0" t="n">
        <v>0.89</v>
      </c>
    </row>
    <row r="346" customFormat="false" ht="12.75" hidden="false" customHeight="false" outlineLevel="0" collapsed="false">
      <c r="B346" s="0" t="n">
        <v>0</v>
      </c>
      <c r="C346" s="0" t="n">
        <v>0</v>
      </c>
      <c r="D346" s="0" t="n">
        <v>0</v>
      </c>
      <c r="E346" s="0" t="n">
        <v>0</v>
      </c>
      <c r="F346" s="0" t="n">
        <v>0</v>
      </c>
      <c r="G346" s="0" t="n">
        <v>0</v>
      </c>
      <c r="H346" s="0" t="n">
        <v>0</v>
      </c>
      <c r="I346" s="0" t="n">
        <v>0</v>
      </c>
      <c r="J346" s="0" t="n">
        <v>0</v>
      </c>
      <c r="K346" s="0" t="n">
        <v>0</v>
      </c>
      <c r="L346" s="0" t="n">
        <v>0</v>
      </c>
      <c r="M346" s="0" t="n">
        <v>0</v>
      </c>
      <c r="N346" s="0" t="n">
        <v>0</v>
      </c>
      <c r="O346" s="0" t="n">
        <v>0</v>
      </c>
      <c r="P346" s="0" t="n">
        <v>0</v>
      </c>
      <c r="Q346" s="0" t="n">
        <v>0</v>
      </c>
      <c r="CO346" s="0" t="n">
        <v>0.88</v>
      </c>
      <c r="CP346" s="0" t="n">
        <v>0.9025</v>
      </c>
      <c r="CQ346" s="0" t="n">
        <v>0.915</v>
      </c>
      <c r="CR346" s="0" t="n">
        <v>0.89</v>
      </c>
    </row>
    <row r="347" customFormat="false" ht="12.75" hidden="false" customHeight="false" outlineLevel="0" collapsed="false">
      <c r="B347" s="0" t="n">
        <v>0</v>
      </c>
      <c r="C347" s="0" t="n">
        <v>0</v>
      </c>
      <c r="D347" s="0" t="n">
        <v>0</v>
      </c>
      <c r="E347" s="0" t="n">
        <v>0</v>
      </c>
      <c r="F347" s="0" t="n">
        <v>0</v>
      </c>
      <c r="G347" s="0" t="n">
        <v>0</v>
      </c>
      <c r="H347" s="0" t="n">
        <v>0</v>
      </c>
      <c r="I347" s="0" t="n">
        <v>0</v>
      </c>
      <c r="J347" s="0" t="n">
        <v>0</v>
      </c>
      <c r="K347" s="0" t="n">
        <v>0</v>
      </c>
      <c r="L347" s="0" t="n">
        <v>0</v>
      </c>
      <c r="M347" s="0" t="n">
        <v>0</v>
      </c>
      <c r="N347" s="0" t="n">
        <v>0</v>
      </c>
      <c r="O347" s="0" t="n">
        <v>0</v>
      </c>
      <c r="P347" s="0" t="n">
        <v>0</v>
      </c>
      <c r="Q347" s="0" t="n">
        <v>0</v>
      </c>
      <c r="CO347" s="0" t="n">
        <v>0.89</v>
      </c>
      <c r="CP347" s="0" t="n">
        <v>0.9075</v>
      </c>
      <c r="CQ347" s="0" t="n">
        <v>0.915</v>
      </c>
      <c r="CR347" s="0" t="n">
        <v>0.89</v>
      </c>
    </row>
    <row r="348" customFormat="false" ht="12.75" hidden="false" customHeight="false" outlineLevel="0" collapsed="false">
      <c r="B348" s="0" t="n">
        <v>0</v>
      </c>
      <c r="C348" s="0" t="n">
        <v>0</v>
      </c>
      <c r="D348" s="0" t="n">
        <v>0</v>
      </c>
      <c r="E348" s="0" t="n">
        <v>0</v>
      </c>
      <c r="F348" s="0" t="n">
        <v>0</v>
      </c>
      <c r="G348" s="0" t="n">
        <v>0</v>
      </c>
      <c r="H348" s="0" t="n">
        <v>0</v>
      </c>
      <c r="I348" s="0" t="n">
        <v>0</v>
      </c>
      <c r="J348" s="0" t="n">
        <v>0</v>
      </c>
      <c r="K348" s="0" t="n">
        <v>0</v>
      </c>
      <c r="L348" s="0" t="n">
        <v>0</v>
      </c>
      <c r="M348" s="0" t="n">
        <v>0</v>
      </c>
      <c r="N348" s="0" t="n">
        <v>0</v>
      </c>
      <c r="O348" s="0" t="n">
        <v>0</v>
      </c>
      <c r="P348" s="0" t="n">
        <v>0</v>
      </c>
      <c r="Q348" s="0" t="n">
        <v>0</v>
      </c>
      <c r="CO348" s="0" t="n">
        <v>0.915</v>
      </c>
      <c r="CP348" s="0" t="n">
        <v>0.9275</v>
      </c>
      <c r="CQ348" s="0" t="n">
        <v>0.915</v>
      </c>
      <c r="CR348" s="0" t="n">
        <v>0.89</v>
      </c>
    </row>
    <row r="349" customFormat="false" ht="12.75" hidden="false" customHeight="false" outlineLevel="0" collapsed="false">
      <c r="B349" s="0" t="n">
        <v>0</v>
      </c>
      <c r="C349" s="0" t="n">
        <v>0</v>
      </c>
      <c r="D349" s="0" t="n">
        <v>0</v>
      </c>
      <c r="E349" s="0" t="n">
        <v>0</v>
      </c>
      <c r="F349" s="0" t="n">
        <v>0</v>
      </c>
      <c r="G349" s="0" t="n">
        <v>0</v>
      </c>
      <c r="H349" s="0" t="n">
        <v>0</v>
      </c>
      <c r="I349" s="0" t="n">
        <v>0</v>
      </c>
      <c r="J349" s="0" t="n">
        <v>0</v>
      </c>
      <c r="K349" s="0" t="n">
        <v>0</v>
      </c>
      <c r="L349" s="0" t="n">
        <v>0</v>
      </c>
      <c r="M349" s="0" t="n">
        <v>0</v>
      </c>
      <c r="N349" s="0" t="n">
        <v>0</v>
      </c>
      <c r="O349" s="0" t="n">
        <v>0</v>
      </c>
      <c r="P349" s="0" t="n">
        <v>0</v>
      </c>
      <c r="Q349" s="0" t="n">
        <v>0</v>
      </c>
      <c r="CO349" s="0" t="n">
        <v>0.945</v>
      </c>
      <c r="CP349" s="0" t="n">
        <v>0.92</v>
      </c>
      <c r="CQ349" s="0" t="n">
        <v>0.915</v>
      </c>
      <c r="CR349" s="0" t="n">
        <v>0.89</v>
      </c>
    </row>
    <row r="350" customFormat="false" ht="12.75" hidden="false" customHeight="false" outlineLevel="0" collapsed="false">
      <c r="B350" s="0" t="n">
        <v>0</v>
      </c>
      <c r="C350" s="0" t="n">
        <v>0</v>
      </c>
      <c r="D350" s="0" t="n">
        <v>0</v>
      </c>
      <c r="E350" s="0" t="n">
        <v>0</v>
      </c>
      <c r="F350" s="0" t="n">
        <v>0</v>
      </c>
      <c r="G350" s="0" t="n">
        <v>0</v>
      </c>
      <c r="H350" s="0" t="n">
        <v>0</v>
      </c>
      <c r="I350" s="0" t="n">
        <v>0</v>
      </c>
      <c r="J350" s="0" t="n">
        <v>0</v>
      </c>
      <c r="K350" s="0" t="n">
        <v>0</v>
      </c>
      <c r="L350" s="0" t="n">
        <v>0</v>
      </c>
      <c r="M350" s="0" t="n">
        <v>0</v>
      </c>
      <c r="N350" s="0" t="n">
        <v>0</v>
      </c>
      <c r="O350" s="0" t="n">
        <v>0</v>
      </c>
      <c r="P350" s="0" t="n">
        <v>0</v>
      </c>
      <c r="Q350" s="0" t="n">
        <v>0</v>
      </c>
      <c r="CO350" s="0" t="n">
        <v>0.875</v>
      </c>
      <c r="CP350" s="0" t="n">
        <v>0.9025</v>
      </c>
      <c r="CQ350" s="0" t="n">
        <v>0.82</v>
      </c>
      <c r="CR350" s="0" t="n">
        <v>0.89</v>
      </c>
    </row>
    <row r="351" customFormat="false" ht="12.75" hidden="false" customHeight="false" outlineLevel="0" collapsed="false">
      <c r="B351" s="0" t="n">
        <v>0</v>
      </c>
      <c r="C351" s="0" t="n">
        <v>0</v>
      </c>
      <c r="D351" s="0" t="n">
        <v>0</v>
      </c>
      <c r="E351" s="0" t="n">
        <v>0</v>
      </c>
      <c r="F351" s="0" t="n">
        <v>0</v>
      </c>
      <c r="G351" s="0" t="n">
        <v>0</v>
      </c>
      <c r="H351" s="0" t="n">
        <v>0</v>
      </c>
      <c r="I351" s="0" t="n">
        <v>0</v>
      </c>
      <c r="J351" s="0" t="n">
        <v>0</v>
      </c>
      <c r="K351" s="0" t="n">
        <v>0</v>
      </c>
      <c r="L351" s="0" t="n">
        <v>0</v>
      </c>
      <c r="M351" s="0" t="n">
        <v>0</v>
      </c>
      <c r="N351" s="0" t="n">
        <v>0</v>
      </c>
      <c r="O351" s="0" t="n">
        <v>0</v>
      </c>
      <c r="P351" s="0" t="n">
        <v>0</v>
      </c>
      <c r="Q351" s="0" t="n">
        <v>0</v>
      </c>
      <c r="CO351" s="0" t="n">
        <v>0.85</v>
      </c>
      <c r="CP351" s="0" t="n">
        <v>0.9025</v>
      </c>
      <c r="CQ351" s="0" t="n">
        <v>0.82</v>
      </c>
      <c r="CR351" s="0" t="n">
        <v>0.89</v>
      </c>
    </row>
    <row r="352" customFormat="false" ht="12.75" hidden="false" customHeight="false" outlineLevel="0" collapsed="false">
      <c r="B352" s="0" t="n">
        <v>0</v>
      </c>
      <c r="C352" s="0" t="n">
        <v>0</v>
      </c>
      <c r="D352" s="0" t="n">
        <v>0</v>
      </c>
      <c r="E352" s="0" t="n">
        <v>0</v>
      </c>
      <c r="F352" s="0" t="n">
        <v>0</v>
      </c>
      <c r="G352" s="0" t="n">
        <v>0</v>
      </c>
      <c r="H352" s="0" t="n">
        <v>0</v>
      </c>
      <c r="I352" s="0" t="n">
        <v>0</v>
      </c>
      <c r="J352" s="0" t="n">
        <v>0</v>
      </c>
      <c r="K352" s="0" t="n">
        <v>0</v>
      </c>
      <c r="L352" s="0" t="n">
        <v>0</v>
      </c>
      <c r="M352" s="0" t="n">
        <v>0</v>
      </c>
      <c r="N352" s="0" t="n">
        <v>0</v>
      </c>
      <c r="O352" s="0" t="n">
        <v>0</v>
      </c>
      <c r="P352" s="0" t="n">
        <v>0</v>
      </c>
      <c r="Q352" s="0" t="n">
        <v>0</v>
      </c>
      <c r="CO352" s="0" t="n">
        <v>0.69</v>
      </c>
      <c r="CP352" s="0" t="n">
        <v>0.8925</v>
      </c>
      <c r="CQ352" s="0" t="n">
        <v>0.715</v>
      </c>
      <c r="CR352" s="0" t="n">
        <v>0.89</v>
      </c>
    </row>
    <row r="353" customFormat="false" ht="12.75" hidden="false" customHeight="false" outlineLevel="0" collapsed="false">
      <c r="B353" s="0" t="n">
        <v>0</v>
      </c>
      <c r="C353" s="0" t="n">
        <v>0</v>
      </c>
      <c r="D353" s="0" t="n">
        <v>0</v>
      </c>
      <c r="E353" s="0" t="n">
        <v>0</v>
      </c>
      <c r="F353" s="0" t="n">
        <v>0</v>
      </c>
      <c r="G353" s="0" t="n">
        <v>0</v>
      </c>
      <c r="H353" s="0" t="n">
        <v>0</v>
      </c>
      <c r="I353" s="0" t="n">
        <v>0</v>
      </c>
      <c r="J353" s="0" t="n">
        <v>0</v>
      </c>
      <c r="K353" s="0" t="n">
        <v>0</v>
      </c>
      <c r="L353" s="0" t="n">
        <v>0</v>
      </c>
      <c r="M353" s="0" t="n">
        <v>0</v>
      </c>
      <c r="N353" s="0" t="n">
        <v>0</v>
      </c>
      <c r="O353" s="0" t="n">
        <v>0</v>
      </c>
      <c r="P353" s="0" t="n">
        <v>0</v>
      </c>
      <c r="Q353" s="0" t="n">
        <v>0</v>
      </c>
      <c r="CO353" s="0" t="n">
        <v>0.69</v>
      </c>
      <c r="CP353" s="0" t="n">
        <v>0.88</v>
      </c>
      <c r="CQ353" s="0" t="n">
        <v>0.64</v>
      </c>
      <c r="CR353" s="0" t="n">
        <v>0.89</v>
      </c>
    </row>
    <row r="354" customFormat="false" ht="12.75" hidden="false" customHeight="false" outlineLevel="0" collapsed="false">
      <c r="B354" s="0" t="n">
        <v>0</v>
      </c>
      <c r="C354" s="0" t="n">
        <v>0</v>
      </c>
      <c r="D354" s="0" t="n">
        <v>0</v>
      </c>
      <c r="E354" s="0" t="n">
        <v>0</v>
      </c>
      <c r="F354" s="0" t="n">
        <v>0</v>
      </c>
      <c r="G354" s="0" t="n">
        <v>0</v>
      </c>
      <c r="H354" s="0" t="n">
        <v>0</v>
      </c>
      <c r="I354" s="0" t="n">
        <v>0</v>
      </c>
      <c r="J354" s="0" t="n">
        <v>0</v>
      </c>
      <c r="K354" s="0" t="n">
        <v>0</v>
      </c>
      <c r="L354" s="0" t="n">
        <v>0</v>
      </c>
      <c r="M354" s="0" t="n">
        <v>0</v>
      </c>
      <c r="N354" s="0" t="n">
        <v>0</v>
      </c>
      <c r="O354" s="0" t="n">
        <v>0</v>
      </c>
      <c r="P354" s="0" t="n">
        <v>0</v>
      </c>
      <c r="Q354" s="0" t="n">
        <v>0</v>
      </c>
      <c r="CO354" s="0" t="n">
        <v>0.71</v>
      </c>
      <c r="CP354" s="0" t="n">
        <v>0.8775</v>
      </c>
      <c r="CQ354" s="0" t="n">
        <v>0.67</v>
      </c>
      <c r="CR354" s="0" t="n">
        <v>0.89</v>
      </c>
    </row>
    <row r="355" customFormat="false" ht="12.75" hidden="false" customHeight="false" outlineLevel="0" collapsed="false">
      <c r="B355" s="0" t="n">
        <v>0</v>
      </c>
      <c r="C355" s="0" t="n">
        <v>0</v>
      </c>
      <c r="D355" s="0" t="n">
        <v>0</v>
      </c>
      <c r="E355" s="0" t="n">
        <v>0</v>
      </c>
      <c r="F355" s="0" t="n">
        <v>0</v>
      </c>
      <c r="G355" s="0" t="n">
        <v>0</v>
      </c>
      <c r="H355" s="0" t="n">
        <v>0</v>
      </c>
      <c r="I355" s="0" t="n">
        <v>0</v>
      </c>
      <c r="J355" s="0" t="n">
        <v>0</v>
      </c>
      <c r="K355" s="0" t="n">
        <v>0</v>
      </c>
      <c r="L355" s="0" t="n">
        <v>0</v>
      </c>
      <c r="M355" s="0" t="n">
        <v>0</v>
      </c>
      <c r="N355" s="0" t="n">
        <v>0</v>
      </c>
      <c r="O355" s="0" t="n">
        <v>0</v>
      </c>
      <c r="P355" s="0" t="n">
        <v>0</v>
      </c>
      <c r="Q355" s="0" t="n">
        <v>0</v>
      </c>
      <c r="CO355" s="0" t="n">
        <v>0.8</v>
      </c>
      <c r="CP355" s="0" t="n">
        <v>0.9</v>
      </c>
      <c r="CQ355" s="0" t="n">
        <v>0.83</v>
      </c>
      <c r="CR355" s="0" t="n">
        <v>0.89</v>
      </c>
    </row>
    <row r="356" customFormat="false" ht="12.75" hidden="false" customHeight="false" outlineLevel="0" collapsed="false">
      <c r="B356" s="0" t="n">
        <v>0</v>
      </c>
      <c r="C356" s="0" t="n">
        <v>0</v>
      </c>
      <c r="D356" s="0" t="n">
        <v>0</v>
      </c>
      <c r="E356" s="0" t="n">
        <v>0</v>
      </c>
      <c r="F356" s="0" t="n">
        <v>0</v>
      </c>
      <c r="G356" s="0" t="n">
        <v>0</v>
      </c>
      <c r="H356" s="0" t="n">
        <v>0</v>
      </c>
      <c r="I356" s="0" t="n">
        <v>0</v>
      </c>
      <c r="J356" s="0" t="n">
        <v>0</v>
      </c>
      <c r="K356" s="0" t="n">
        <v>0</v>
      </c>
      <c r="L356" s="0" t="n">
        <v>0</v>
      </c>
      <c r="M356" s="0" t="n">
        <v>0</v>
      </c>
      <c r="N356" s="0" t="n">
        <v>0</v>
      </c>
      <c r="O356" s="0" t="n">
        <v>0</v>
      </c>
      <c r="P356" s="0" t="n">
        <v>0</v>
      </c>
      <c r="Q356" s="0" t="n">
        <v>0</v>
      </c>
      <c r="CO356" s="0" t="n">
        <v>0.85</v>
      </c>
      <c r="CP356" s="0" t="n">
        <v>0.903</v>
      </c>
      <c r="CQ356" s="0" t="n">
        <v>0.92</v>
      </c>
      <c r="CR356" s="0" t="n">
        <v>0.89</v>
      </c>
    </row>
    <row r="357" customFormat="false" ht="12.75" hidden="false" customHeight="false" outlineLevel="0" collapsed="false">
      <c r="B357" s="0" t="n">
        <v>0</v>
      </c>
      <c r="C357" s="0" t="n">
        <v>0</v>
      </c>
      <c r="D357" s="0" t="n">
        <v>0</v>
      </c>
      <c r="E357" s="0" t="n">
        <v>0</v>
      </c>
      <c r="F357" s="0" t="n">
        <v>0</v>
      </c>
      <c r="G357" s="0" t="n">
        <v>0</v>
      </c>
      <c r="H357" s="0" t="n">
        <v>0</v>
      </c>
      <c r="I357" s="0" t="n">
        <v>0</v>
      </c>
      <c r="J357" s="0" t="n">
        <v>0</v>
      </c>
      <c r="K357" s="0" t="n">
        <v>0</v>
      </c>
      <c r="L357" s="0" t="n">
        <v>0</v>
      </c>
      <c r="M357" s="0" t="n">
        <v>0</v>
      </c>
      <c r="N357" s="0" t="n">
        <v>0</v>
      </c>
      <c r="O357" s="0" t="n">
        <v>0</v>
      </c>
      <c r="P357" s="0" t="n">
        <v>0</v>
      </c>
      <c r="Q357" s="0" t="n">
        <v>0</v>
      </c>
      <c r="CO357" s="0" t="n">
        <v>0.88</v>
      </c>
      <c r="CP357" s="0" t="n">
        <v>0.9</v>
      </c>
      <c r="CQ357" s="0" t="n">
        <v>0.935</v>
      </c>
      <c r="CR357" s="0" t="n">
        <v>0.89</v>
      </c>
    </row>
    <row r="358" customFormat="false" ht="12.75" hidden="false" customHeight="false" outlineLevel="0" collapsed="false">
      <c r="B358" s="0" t="n">
        <v>0</v>
      </c>
      <c r="C358" s="0" t="n">
        <v>0</v>
      </c>
      <c r="D358" s="0" t="n">
        <v>0</v>
      </c>
      <c r="E358" s="0" t="n">
        <v>0</v>
      </c>
      <c r="F358" s="0" t="n">
        <v>0</v>
      </c>
      <c r="G358" s="0" t="n">
        <v>0</v>
      </c>
      <c r="H358" s="0" t="n">
        <v>0</v>
      </c>
      <c r="I358" s="0" t="n">
        <v>0</v>
      </c>
      <c r="J358" s="0" t="n">
        <v>0</v>
      </c>
      <c r="K358" s="0" t="n">
        <v>0</v>
      </c>
      <c r="L358" s="0" t="n">
        <v>0</v>
      </c>
      <c r="M358" s="0" t="n">
        <v>0</v>
      </c>
      <c r="N358" s="0" t="n">
        <v>0</v>
      </c>
      <c r="O358" s="0" t="n">
        <v>0</v>
      </c>
      <c r="P358" s="0" t="n">
        <v>0</v>
      </c>
      <c r="Q358" s="0" t="n">
        <v>0</v>
      </c>
      <c r="CO358" s="0" t="n">
        <v>0.88</v>
      </c>
      <c r="CP358" s="0" t="n">
        <v>0.9025</v>
      </c>
      <c r="CQ358" s="0" t="n">
        <v>0.915</v>
      </c>
      <c r="CR358" s="0" t="n">
        <v>0.89</v>
      </c>
    </row>
    <row r="359" customFormat="false" ht="12.75" hidden="false" customHeight="false" outlineLevel="0" collapsed="false">
      <c r="B359" s="0" t="n">
        <v>0</v>
      </c>
      <c r="C359" s="0" t="n">
        <v>0</v>
      </c>
      <c r="D359" s="0" t="n">
        <v>0</v>
      </c>
      <c r="E359" s="0" t="n">
        <v>0</v>
      </c>
      <c r="F359" s="0" t="n">
        <v>0</v>
      </c>
      <c r="G359" s="0" t="n">
        <v>0</v>
      </c>
      <c r="H359" s="0" t="n">
        <v>0</v>
      </c>
      <c r="I359" s="0" t="n">
        <v>0</v>
      </c>
      <c r="J359" s="0" t="n">
        <v>0</v>
      </c>
      <c r="K359" s="0" t="n">
        <v>0</v>
      </c>
      <c r="L359" s="0" t="n">
        <v>0</v>
      </c>
      <c r="M359" s="0" t="n">
        <v>0</v>
      </c>
      <c r="N359" s="0" t="n">
        <v>0</v>
      </c>
      <c r="O359" s="0" t="n">
        <v>0</v>
      </c>
      <c r="P359" s="0" t="n">
        <v>0</v>
      </c>
      <c r="Q359" s="0" t="n">
        <v>0</v>
      </c>
      <c r="CO359" s="0" t="n">
        <v>0.89</v>
      </c>
      <c r="CP359" s="0" t="n">
        <v>0.9075</v>
      </c>
      <c r="CQ359" s="0" t="n">
        <v>0.915</v>
      </c>
      <c r="CR359" s="0" t="n">
        <v>0.89</v>
      </c>
    </row>
    <row r="360" customFormat="false" ht="12.75" hidden="false" customHeight="false" outlineLevel="0" collapsed="false">
      <c r="B360" s="0" t="n">
        <v>0</v>
      </c>
      <c r="C360" s="0" t="n">
        <v>0</v>
      </c>
      <c r="D360" s="0" t="n">
        <v>0</v>
      </c>
      <c r="E360" s="0" t="n">
        <v>0</v>
      </c>
      <c r="F360" s="0" t="n">
        <v>0</v>
      </c>
      <c r="G360" s="0" t="n">
        <v>0</v>
      </c>
      <c r="H360" s="0" t="n">
        <v>0</v>
      </c>
      <c r="I360" s="0" t="n">
        <v>0</v>
      </c>
      <c r="J360" s="0" t="n">
        <v>0</v>
      </c>
      <c r="K360" s="0" t="n">
        <v>0</v>
      </c>
      <c r="L360" s="0" t="n">
        <v>0</v>
      </c>
      <c r="M360" s="0" t="n">
        <v>0</v>
      </c>
      <c r="N360" s="0" t="n">
        <v>0</v>
      </c>
      <c r="O360" s="0" t="n">
        <v>0</v>
      </c>
      <c r="P360" s="0" t="n">
        <v>0</v>
      </c>
      <c r="Q360" s="0" t="n">
        <v>0</v>
      </c>
      <c r="CO360" s="0" t="n">
        <v>0.915</v>
      </c>
      <c r="CP360" s="0" t="n">
        <v>0.9275</v>
      </c>
      <c r="CQ360" s="0" t="n">
        <v>0.915</v>
      </c>
      <c r="CR360" s="0" t="n">
        <v>0.89</v>
      </c>
    </row>
    <row r="361" customFormat="false" ht="12.75" hidden="false" customHeight="false" outlineLevel="0" collapsed="false">
      <c r="B361" s="0" t="n">
        <v>0</v>
      </c>
      <c r="C361" s="0" t="n">
        <v>0</v>
      </c>
      <c r="D361" s="0" t="n">
        <v>0</v>
      </c>
      <c r="E361" s="0" t="n">
        <v>0</v>
      </c>
      <c r="F361" s="0" t="n">
        <v>0</v>
      </c>
      <c r="G361" s="0" t="n">
        <v>0</v>
      </c>
      <c r="H361" s="0" t="n">
        <v>0</v>
      </c>
      <c r="I361" s="0" t="n">
        <v>0</v>
      </c>
      <c r="J361" s="0" t="n">
        <v>0</v>
      </c>
      <c r="K361" s="0" t="n">
        <v>0</v>
      </c>
      <c r="L361" s="0" t="n">
        <v>0</v>
      </c>
      <c r="M361" s="0" t="n">
        <v>0</v>
      </c>
      <c r="N361" s="0" t="n">
        <v>0</v>
      </c>
      <c r="O361" s="0" t="n">
        <v>0</v>
      </c>
      <c r="P361" s="0" t="n">
        <v>0</v>
      </c>
      <c r="Q361" s="0" t="n">
        <v>0</v>
      </c>
      <c r="CO361" s="0" t="n">
        <v>0.945</v>
      </c>
      <c r="CP361" s="0" t="n">
        <v>0.92</v>
      </c>
      <c r="CQ361" s="0" t="n">
        <v>0.915</v>
      </c>
      <c r="CR361" s="0" t="n">
        <v>0.89</v>
      </c>
    </row>
    <row r="362" customFormat="false" ht="12.75" hidden="false" customHeight="false" outlineLevel="0" collapsed="false">
      <c r="B362" s="0" t="n">
        <v>0</v>
      </c>
      <c r="C362" s="0" t="n">
        <v>0</v>
      </c>
      <c r="D362" s="0" t="n">
        <v>0</v>
      </c>
      <c r="E362" s="0" t="n">
        <v>0</v>
      </c>
      <c r="F362" s="0" t="n">
        <v>0</v>
      </c>
      <c r="G362" s="0" t="n">
        <v>0</v>
      </c>
      <c r="H362" s="0" t="n">
        <v>0</v>
      </c>
      <c r="I362" s="0" t="n">
        <v>0</v>
      </c>
      <c r="J362" s="0" t="n">
        <v>0</v>
      </c>
      <c r="K362" s="0" t="n">
        <v>0</v>
      </c>
      <c r="L362" s="0" t="n">
        <v>0</v>
      </c>
      <c r="M362" s="0" t="n">
        <v>0</v>
      </c>
      <c r="N362" s="0" t="n">
        <v>0</v>
      </c>
      <c r="O362" s="0" t="n">
        <v>0</v>
      </c>
      <c r="P362" s="0" t="n">
        <v>0</v>
      </c>
      <c r="Q362" s="0" t="n">
        <v>0</v>
      </c>
      <c r="CO362" s="0" t="n">
        <v>0.875</v>
      </c>
      <c r="CP362" s="0" t="n">
        <v>0.9025</v>
      </c>
      <c r="CQ362" s="0" t="n">
        <v>0.82</v>
      </c>
      <c r="CR362" s="0" t="n">
        <v>0.89</v>
      </c>
    </row>
    <row r="363" customFormat="false" ht="12.75" hidden="false" customHeight="false" outlineLevel="0" collapsed="false">
      <c r="B363" s="0" t="n">
        <v>0</v>
      </c>
      <c r="C363" s="0" t="n">
        <v>0</v>
      </c>
      <c r="D363" s="0" t="n">
        <v>0</v>
      </c>
      <c r="E363" s="0" t="n">
        <v>0</v>
      </c>
      <c r="F363" s="0" t="n">
        <v>0</v>
      </c>
      <c r="G363" s="0" t="n">
        <v>0</v>
      </c>
      <c r="H363" s="0" t="n">
        <v>0</v>
      </c>
      <c r="I363" s="0" t="n">
        <v>0</v>
      </c>
      <c r="J363" s="0" t="n">
        <v>0</v>
      </c>
      <c r="K363" s="0" t="n">
        <v>0</v>
      </c>
      <c r="L363" s="0" t="n">
        <v>0</v>
      </c>
      <c r="M363" s="0" t="n">
        <v>0</v>
      </c>
      <c r="N363" s="0" t="n">
        <v>0</v>
      </c>
      <c r="O363" s="0" t="n">
        <v>0</v>
      </c>
      <c r="P363" s="0" t="n">
        <v>0</v>
      </c>
      <c r="Q363" s="0" t="n">
        <v>0</v>
      </c>
      <c r="CO363" s="0" t="n">
        <v>0.85</v>
      </c>
      <c r="CP363" s="0" t="n">
        <v>0.9025</v>
      </c>
      <c r="CQ363" s="0" t="n">
        <v>0.82</v>
      </c>
      <c r="CR363" s="0" t="n">
        <v>0.89</v>
      </c>
    </row>
    <row r="364" customFormat="false" ht="12.75" hidden="false" customHeight="false" outlineLevel="0" collapsed="false">
      <c r="B364" s="0" t="n">
        <v>0</v>
      </c>
      <c r="C364" s="0" t="n">
        <v>0</v>
      </c>
      <c r="D364" s="0" t="n">
        <v>0</v>
      </c>
      <c r="E364" s="0" t="n">
        <v>0</v>
      </c>
      <c r="F364" s="0" t="n">
        <v>0</v>
      </c>
      <c r="G364" s="0" t="n">
        <v>0</v>
      </c>
      <c r="H364" s="0" t="n">
        <v>0</v>
      </c>
      <c r="I364" s="0" t="n">
        <v>0</v>
      </c>
      <c r="J364" s="0" t="n">
        <v>0</v>
      </c>
      <c r="K364" s="0" t="n">
        <v>0</v>
      </c>
      <c r="L364" s="0" t="n">
        <v>0</v>
      </c>
      <c r="M364" s="0" t="n">
        <v>0</v>
      </c>
      <c r="N364" s="0" t="n">
        <v>0</v>
      </c>
      <c r="O364" s="0" t="n">
        <v>0</v>
      </c>
      <c r="P364" s="0" t="n">
        <v>0</v>
      </c>
      <c r="Q364" s="0" t="n">
        <v>0</v>
      </c>
      <c r="CO364" s="0" t="n">
        <v>0.69</v>
      </c>
      <c r="CP364" s="0" t="n">
        <v>0.8925</v>
      </c>
      <c r="CQ364" s="0" t="n">
        <v>0.715</v>
      </c>
      <c r="CR364" s="0" t="n">
        <v>0.89</v>
      </c>
    </row>
    <row r="365" customFormat="false" ht="12.75" hidden="false" customHeight="false" outlineLevel="0" collapsed="false">
      <c r="B365" s="0" t="n">
        <v>0</v>
      </c>
      <c r="C365" s="0" t="n">
        <v>0</v>
      </c>
      <c r="D365" s="0" t="n">
        <v>0</v>
      </c>
      <c r="E365" s="0" t="n">
        <v>0</v>
      </c>
      <c r="F365" s="0" t="n">
        <v>0</v>
      </c>
      <c r="G365" s="0" t="n">
        <v>0</v>
      </c>
      <c r="H365" s="0" t="n">
        <v>0</v>
      </c>
      <c r="I365" s="0" t="n">
        <v>0</v>
      </c>
      <c r="J365" s="0" t="n">
        <v>0</v>
      </c>
      <c r="K365" s="0" t="n">
        <v>0</v>
      </c>
      <c r="L365" s="0" t="n">
        <v>0</v>
      </c>
      <c r="M365" s="0" t="n">
        <v>0</v>
      </c>
      <c r="N365" s="0" t="n">
        <v>0</v>
      </c>
      <c r="O365" s="0" t="n">
        <v>0</v>
      </c>
      <c r="P365" s="0" t="n">
        <v>0</v>
      </c>
      <c r="Q365" s="0" t="n">
        <v>0</v>
      </c>
      <c r="CO365" s="0" t="n">
        <v>0.69</v>
      </c>
      <c r="CP365" s="0" t="n">
        <v>0.88</v>
      </c>
      <c r="CQ365" s="0" t="n">
        <v>0.64</v>
      </c>
      <c r="CR365" s="0" t="n">
        <v>0.89</v>
      </c>
    </row>
    <row r="366" customFormat="false" ht="12.75" hidden="false" customHeight="false" outlineLevel="0" collapsed="false">
      <c r="B366" s="0" t="n">
        <v>0</v>
      </c>
      <c r="C366" s="0" t="n">
        <v>0</v>
      </c>
      <c r="D366" s="0" t="n">
        <v>0</v>
      </c>
      <c r="E366" s="0" t="n">
        <v>0</v>
      </c>
      <c r="F366" s="0" t="n">
        <v>0</v>
      </c>
      <c r="G366" s="0" t="n">
        <v>0</v>
      </c>
      <c r="H366" s="0" t="n">
        <v>0</v>
      </c>
      <c r="I366" s="0" t="n">
        <v>0</v>
      </c>
      <c r="J366" s="0" t="n">
        <v>0</v>
      </c>
      <c r="K366" s="0" t="n">
        <v>0</v>
      </c>
      <c r="L366" s="0" t="n">
        <v>0</v>
      </c>
      <c r="M366" s="0" t="n">
        <v>0</v>
      </c>
      <c r="N366" s="0" t="n">
        <v>0</v>
      </c>
      <c r="O366" s="0" t="n">
        <v>0</v>
      </c>
      <c r="P366" s="0" t="n">
        <v>0</v>
      </c>
      <c r="Q366" s="0" t="n">
        <v>0</v>
      </c>
      <c r="CO366" s="0" t="n">
        <v>0.71</v>
      </c>
      <c r="CP366" s="0" t="n">
        <v>0.8775</v>
      </c>
      <c r="CQ366" s="0" t="n">
        <v>0.67</v>
      </c>
      <c r="CR366" s="0" t="n">
        <v>0.89</v>
      </c>
    </row>
    <row r="367" customFormat="false" ht="12.75" hidden="false" customHeight="false" outlineLevel="0" collapsed="false">
      <c r="B367" s="0" t="n">
        <v>0</v>
      </c>
      <c r="C367" s="0" t="n">
        <v>0</v>
      </c>
      <c r="D367" s="0" t="n">
        <v>0</v>
      </c>
      <c r="E367" s="0" t="n">
        <v>0</v>
      </c>
      <c r="F367" s="0" t="n">
        <v>0</v>
      </c>
      <c r="G367" s="0" t="n">
        <v>0</v>
      </c>
      <c r="H367" s="0" t="n">
        <v>0</v>
      </c>
      <c r="I367" s="0" t="n">
        <v>0</v>
      </c>
      <c r="J367" s="0" t="n">
        <v>0</v>
      </c>
      <c r="K367" s="0" t="n">
        <v>0</v>
      </c>
      <c r="L367" s="0" t="n">
        <v>0</v>
      </c>
      <c r="M367" s="0" t="n">
        <v>0</v>
      </c>
      <c r="N367" s="0" t="n">
        <v>0</v>
      </c>
      <c r="O367" s="0" t="n">
        <v>0</v>
      </c>
      <c r="P367" s="0" t="n">
        <v>0</v>
      </c>
      <c r="Q367" s="0" t="n">
        <v>0</v>
      </c>
      <c r="CO367" s="0" t="n">
        <v>0.8</v>
      </c>
      <c r="CP367" s="0" t="n">
        <v>0.9</v>
      </c>
      <c r="CQ367" s="0" t="n">
        <v>0.83</v>
      </c>
      <c r="CR367" s="0" t="n">
        <v>0.89</v>
      </c>
    </row>
    <row r="368" customFormat="false" ht="12.75" hidden="false" customHeight="false" outlineLevel="0" collapsed="false">
      <c r="B368" s="0" t="n">
        <v>0</v>
      </c>
      <c r="C368" s="0" t="n">
        <v>0</v>
      </c>
      <c r="D368" s="0" t="n">
        <v>0</v>
      </c>
      <c r="E368" s="0" t="n">
        <v>0</v>
      </c>
      <c r="F368" s="0" t="n">
        <v>0</v>
      </c>
      <c r="G368" s="0" t="n">
        <v>0</v>
      </c>
      <c r="H368" s="0" t="n">
        <v>0</v>
      </c>
      <c r="I368" s="0" t="n">
        <v>0</v>
      </c>
      <c r="J368" s="0" t="n">
        <v>0</v>
      </c>
      <c r="K368" s="0" t="n">
        <v>0</v>
      </c>
      <c r="L368" s="0" t="n">
        <v>0</v>
      </c>
      <c r="M368" s="0" t="n">
        <v>0</v>
      </c>
      <c r="N368" s="0" t="n">
        <v>0</v>
      </c>
      <c r="O368" s="0" t="n">
        <v>0</v>
      </c>
      <c r="P368" s="0" t="n">
        <v>0</v>
      </c>
      <c r="Q368" s="0" t="n">
        <v>0</v>
      </c>
      <c r="CO368" s="0" t="n">
        <v>0.85</v>
      </c>
      <c r="CP368" s="0" t="n">
        <v>0.903</v>
      </c>
      <c r="CQ368" s="0" t="n">
        <v>0.92</v>
      </c>
      <c r="CR368" s="0" t="n">
        <v>0.89</v>
      </c>
    </row>
    <row r="369" customFormat="false" ht="12.75" hidden="false" customHeight="false" outlineLevel="0" collapsed="false">
      <c r="B369" s="0" t="n">
        <v>0</v>
      </c>
      <c r="C369" s="0" t="n">
        <v>0</v>
      </c>
      <c r="D369" s="0" t="n">
        <v>0</v>
      </c>
      <c r="E369" s="0" t="n">
        <v>0</v>
      </c>
      <c r="F369" s="0" t="n">
        <v>0</v>
      </c>
      <c r="G369" s="0" t="n">
        <v>0</v>
      </c>
      <c r="H369" s="0" t="n">
        <v>0</v>
      </c>
      <c r="I369" s="0" t="n">
        <v>0</v>
      </c>
      <c r="J369" s="0" t="n">
        <v>0</v>
      </c>
      <c r="K369" s="0" t="n">
        <v>0</v>
      </c>
      <c r="L369" s="0" t="n">
        <v>0</v>
      </c>
      <c r="M369" s="0" t="n">
        <v>0</v>
      </c>
      <c r="N369" s="0" t="n">
        <v>0</v>
      </c>
      <c r="O369" s="0" t="n">
        <v>0</v>
      </c>
      <c r="P369" s="0" t="n">
        <v>0</v>
      </c>
      <c r="Q369" s="0" t="n">
        <v>0</v>
      </c>
      <c r="CO369" s="0" t="n">
        <v>0.88</v>
      </c>
      <c r="CP369" s="0" t="n">
        <v>0.9</v>
      </c>
      <c r="CQ369" s="0" t="n">
        <v>0.935</v>
      </c>
      <c r="CR369" s="0" t="n">
        <v>0.89</v>
      </c>
    </row>
    <row r="370" customFormat="false" ht="12.75" hidden="false" customHeight="false" outlineLevel="0" collapsed="false">
      <c r="B370" s="0" t="n">
        <v>0</v>
      </c>
      <c r="C370" s="0" t="n">
        <v>0</v>
      </c>
      <c r="D370" s="0" t="n">
        <v>0</v>
      </c>
      <c r="E370" s="0" t="n">
        <v>0</v>
      </c>
      <c r="F370" s="0" t="n">
        <v>0</v>
      </c>
      <c r="G370" s="0" t="n">
        <v>0</v>
      </c>
      <c r="H370" s="0" t="n">
        <v>0</v>
      </c>
      <c r="I370" s="0" t="n">
        <v>0</v>
      </c>
      <c r="J370" s="0" t="n">
        <v>0</v>
      </c>
      <c r="K370" s="0" t="n">
        <v>0</v>
      </c>
      <c r="L370" s="0" t="n">
        <v>0</v>
      </c>
      <c r="M370" s="0" t="n">
        <v>0</v>
      </c>
      <c r="N370" s="0" t="n">
        <v>0</v>
      </c>
      <c r="O370" s="0" t="n">
        <v>0</v>
      </c>
      <c r="P370" s="0" t="n">
        <v>0</v>
      </c>
      <c r="Q370" s="0" t="n">
        <v>0</v>
      </c>
      <c r="CO370" s="0" t="n">
        <v>0.88</v>
      </c>
      <c r="CP370" s="0" t="n">
        <v>0.9025</v>
      </c>
      <c r="CQ370" s="0" t="n">
        <v>0.915</v>
      </c>
      <c r="CR370" s="0" t="n">
        <v>0.89</v>
      </c>
    </row>
    <row r="371" customFormat="false" ht="12.75" hidden="false" customHeight="false" outlineLevel="0" collapsed="false">
      <c r="B371" s="0" t="n">
        <v>0</v>
      </c>
      <c r="C371" s="0" t="n">
        <v>0</v>
      </c>
      <c r="D371" s="0" t="n">
        <v>0</v>
      </c>
      <c r="E371" s="0" t="n">
        <v>0</v>
      </c>
      <c r="F371" s="0" t="n">
        <v>0</v>
      </c>
      <c r="G371" s="0" t="n">
        <v>0</v>
      </c>
      <c r="H371" s="0" t="n">
        <v>0</v>
      </c>
      <c r="I371" s="0" t="n">
        <v>0</v>
      </c>
      <c r="J371" s="0" t="n">
        <v>0</v>
      </c>
      <c r="K371" s="0" t="n">
        <v>0</v>
      </c>
      <c r="L371" s="0" t="n">
        <v>0</v>
      </c>
      <c r="M371" s="0" t="n">
        <v>0</v>
      </c>
      <c r="N371" s="0" t="n">
        <v>0</v>
      </c>
      <c r="O371" s="0" t="n">
        <v>0</v>
      </c>
      <c r="P371" s="0" t="n">
        <v>0</v>
      </c>
      <c r="Q371" s="0" t="n">
        <v>0</v>
      </c>
      <c r="CO371" s="0" t="n">
        <v>0.89</v>
      </c>
      <c r="CP371" s="0" t="n">
        <v>0.9075</v>
      </c>
      <c r="CQ371" s="0" t="n">
        <v>0.915</v>
      </c>
      <c r="CR371" s="0" t="n">
        <v>0.89</v>
      </c>
    </row>
    <row r="372" customFormat="false" ht="12.75" hidden="false" customHeight="false" outlineLevel="0" collapsed="false">
      <c r="B372" s="0" t="n">
        <v>0</v>
      </c>
      <c r="C372" s="0" t="n">
        <v>0</v>
      </c>
      <c r="D372" s="0" t="n">
        <v>0</v>
      </c>
      <c r="E372" s="0" t="n">
        <v>0</v>
      </c>
      <c r="F372" s="0" t="n">
        <v>0</v>
      </c>
      <c r="G372" s="0" t="n">
        <v>0</v>
      </c>
      <c r="H372" s="0" t="n">
        <v>0</v>
      </c>
      <c r="I372" s="0" t="n">
        <v>0</v>
      </c>
      <c r="J372" s="0" t="n">
        <v>0</v>
      </c>
      <c r="K372" s="0" t="n">
        <v>0</v>
      </c>
      <c r="L372" s="0" t="n">
        <v>0</v>
      </c>
      <c r="M372" s="0" t="n">
        <v>0</v>
      </c>
      <c r="N372" s="0" t="n">
        <v>0</v>
      </c>
      <c r="O372" s="0" t="n">
        <v>0</v>
      </c>
      <c r="P372" s="0" t="n">
        <v>0</v>
      </c>
      <c r="Q372" s="0" t="n">
        <v>0</v>
      </c>
      <c r="CO372" s="0" t="n">
        <v>0.915</v>
      </c>
      <c r="CP372" s="0" t="n">
        <v>0.9275</v>
      </c>
      <c r="CQ372" s="0" t="n">
        <v>0.915</v>
      </c>
      <c r="CR372" s="0" t="n">
        <v>0.89</v>
      </c>
    </row>
    <row r="373" customFormat="false" ht="12.75" hidden="false" customHeight="false" outlineLevel="0" collapsed="false">
      <c r="B373" s="0" t="n">
        <v>0</v>
      </c>
      <c r="C373" s="0" t="n">
        <v>0</v>
      </c>
      <c r="D373" s="0" t="n">
        <v>0</v>
      </c>
      <c r="E373" s="0" t="n">
        <v>0</v>
      </c>
      <c r="F373" s="0" t="n">
        <v>0</v>
      </c>
      <c r="G373" s="0" t="n">
        <v>0</v>
      </c>
      <c r="H373" s="0" t="n">
        <v>0</v>
      </c>
      <c r="I373" s="0" t="n">
        <v>0</v>
      </c>
      <c r="J373" s="0" t="n">
        <v>0</v>
      </c>
      <c r="K373" s="0" t="n">
        <v>0</v>
      </c>
      <c r="L373" s="0" t="n">
        <v>0</v>
      </c>
      <c r="M373" s="0" t="n">
        <v>0</v>
      </c>
      <c r="N373" s="0" t="n">
        <v>0</v>
      </c>
      <c r="O373" s="0" t="n">
        <v>0</v>
      </c>
      <c r="P373" s="0" t="n">
        <v>0</v>
      </c>
      <c r="Q373" s="0" t="n">
        <v>0</v>
      </c>
      <c r="CO373" s="0" t="n">
        <v>0.945</v>
      </c>
      <c r="CP373" s="0" t="n">
        <v>0.92</v>
      </c>
      <c r="CQ373" s="0" t="n">
        <v>0.915</v>
      </c>
      <c r="CR373" s="0" t="n">
        <v>0.89</v>
      </c>
    </row>
    <row r="374" customFormat="false" ht="12.75" hidden="false" customHeight="false" outlineLevel="0" collapsed="false">
      <c r="B374" s="0" t="n">
        <v>0</v>
      </c>
      <c r="C374" s="0" t="n">
        <v>0</v>
      </c>
      <c r="D374" s="0" t="n">
        <v>0</v>
      </c>
      <c r="E374" s="0" t="n">
        <v>0</v>
      </c>
      <c r="F374" s="0" t="n">
        <v>0</v>
      </c>
      <c r="G374" s="0" t="n">
        <v>0</v>
      </c>
      <c r="H374" s="0" t="n">
        <v>0</v>
      </c>
      <c r="I374" s="0" t="n">
        <v>0</v>
      </c>
      <c r="J374" s="0" t="n">
        <v>0</v>
      </c>
      <c r="K374" s="0" t="n">
        <v>0</v>
      </c>
      <c r="L374" s="0" t="n">
        <v>0</v>
      </c>
      <c r="M374" s="0" t="n">
        <v>0</v>
      </c>
      <c r="N374" s="0" t="n">
        <v>0</v>
      </c>
      <c r="O374" s="0" t="n">
        <v>0</v>
      </c>
      <c r="P374" s="0" t="n">
        <v>0</v>
      </c>
      <c r="Q374" s="0" t="n">
        <v>0</v>
      </c>
      <c r="CO374" s="0" t="n">
        <v>0.875</v>
      </c>
      <c r="CP374" s="0" t="n">
        <v>0.9025</v>
      </c>
      <c r="CQ374" s="0" t="n">
        <v>0.82</v>
      </c>
      <c r="CR374" s="0" t="n">
        <v>0.89</v>
      </c>
    </row>
    <row r="375" customFormat="false" ht="12.75" hidden="false" customHeight="false" outlineLevel="0" collapsed="false">
      <c r="B375" s="0" t="n">
        <v>0</v>
      </c>
      <c r="C375" s="0" t="n">
        <v>0</v>
      </c>
      <c r="D375" s="0" t="n">
        <v>0</v>
      </c>
      <c r="E375" s="0" t="n">
        <v>0</v>
      </c>
      <c r="F375" s="0" t="n">
        <v>0</v>
      </c>
      <c r="G375" s="0" t="n">
        <v>0</v>
      </c>
      <c r="H375" s="0" t="n">
        <v>0</v>
      </c>
      <c r="I375" s="0" t="n">
        <v>0</v>
      </c>
      <c r="J375" s="0" t="n">
        <v>0</v>
      </c>
      <c r="K375" s="0" t="n">
        <v>0</v>
      </c>
      <c r="L375" s="0" t="n">
        <v>0</v>
      </c>
      <c r="M375" s="0" t="n">
        <v>0</v>
      </c>
      <c r="N375" s="0" t="n">
        <v>0</v>
      </c>
      <c r="O375" s="0" t="n">
        <v>0</v>
      </c>
      <c r="P375" s="0" t="n">
        <v>0</v>
      </c>
      <c r="Q375" s="0" t="n">
        <v>0</v>
      </c>
      <c r="CO375" s="0" t="n">
        <v>0.85</v>
      </c>
      <c r="CP375" s="0" t="n">
        <v>0.9025</v>
      </c>
      <c r="CQ375" s="0" t="n">
        <v>0.82</v>
      </c>
      <c r="CR375" s="0" t="n">
        <v>0.89</v>
      </c>
    </row>
    <row r="376" customFormat="false" ht="12.75" hidden="false" customHeight="false" outlineLevel="0" collapsed="false">
      <c r="B376" s="0" t="n">
        <v>0</v>
      </c>
      <c r="C376" s="0" t="n">
        <v>0</v>
      </c>
      <c r="D376" s="0" t="n">
        <v>0</v>
      </c>
      <c r="E376" s="0" t="n">
        <v>0</v>
      </c>
      <c r="F376" s="0" t="n">
        <v>0</v>
      </c>
      <c r="G376" s="0" t="n">
        <v>0</v>
      </c>
      <c r="H376" s="0" t="n">
        <v>0</v>
      </c>
      <c r="I376" s="0" t="n">
        <v>0</v>
      </c>
      <c r="J376" s="0" t="n">
        <v>0</v>
      </c>
      <c r="K376" s="0" t="n">
        <v>0</v>
      </c>
      <c r="L376" s="0" t="n">
        <v>0</v>
      </c>
      <c r="M376" s="0" t="n">
        <v>0</v>
      </c>
      <c r="N376" s="0" t="n">
        <v>0</v>
      </c>
      <c r="O376" s="0" t="n">
        <v>0</v>
      </c>
      <c r="P376" s="0" t="n">
        <v>0</v>
      </c>
      <c r="Q376" s="0" t="n">
        <v>0</v>
      </c>
      <c r="CO376" s="0" t="n">
        <v>0.69</v>
      </c>
      <c r="CP376" s="0" t="n">
        <v>0.8925</v>
      </c>
      <c r="CQ376" s="0" t="n">
        <v>0.715</v>
      </c>
      <c r="CR376" s="0" t="n">
        <v>0.89</v>
      </c>
    </row>
    <row r="377" customFormat="false" ht="12.75" hidden="false" customHeight="false" outlineLevel="0" collapsed="false">
      <c r="CO377" s="0" t="n">
        <v>0.69</v>
      </c>
      <c r="CP377" s="0" t="n">
        <v>0.88</v>
      </c>
      <c r="CQ377" s="0" t="n">
        <v>0.64</v>
      </c>
      <c r="CR377" s="0" t="n">
        <v>0.89</v>
      </c>
    </row>
    <row r="378" customFormat="false" ht="12.75" hidden="false" customHeight="false" outlineLevel="0" collapsed="false">
      <c r="CO378" s="0" t="n">
        <v>0.71</v>
      </c>
      <c r="CP378" s="0" t="n">
        <v>0.8775</v>
      </c>
      <c r="CQ378" s="0" t="n">
        <v>0.67</v>
      </c>
      <c r="CR378" s="0" t="n">
        <v>0.89</v>
      </c>
    </row>
    <row r="379" customFormat="false" ht="12.75" hidden="false" customHeight="false" outlineLevel="0" collapsed="false">
      <c r="CO379" s="0" t="n">
        <v>0.8</v>
      </c>
      <c r="CP379" s="0" t="n">
        <v>0.9</v>
      </c>
      <c r="CQ379" s="0" t="n">
        <v>0.83</v>
      </c>
      <c r="CR379" s="0" t="n">
        <v>0.89</v>
      </c>
    </row>
    <row r="380" customFormat="false" ht="12.75" hidden="false" customHeight="false" outlineLevel="0" collapsed="false">
      <c r="CO380" s="0" t="n">
        <v>0.85</v>
      </c>
      <c r="CP380" s="0" t="n">
        <v>0.903</v>
      </c>
      <c r="CQ380" s="0" t="n">
        <v>0.92</v>
      </c>
      <c r="CR380" s="0" t="n">
        <v>0.89</v>
      </c>
    </row>
    <row r="381" customFormat="false" ht="12.75" hidden="false" customHeight="false" outlineLevel="0" collapsed="false">
      <c r="CO381" s="0" t="n">
        <v>0.88</v>
      </c>
      <c r="CP381" s="0" t="n">
        <v>0.9</v>
      </c>
      <c r="CQ381" s="0" t="n">
        <v>0.935</v>
      </c>
      <c r="CR381" s="0" t="n">
        <v>0.89</v>
      </c>
    </row>
    <row r="382" customFormat="false" ht="12.75" hidden="false" customHeight="false" outlineLevel="0" collapsed="false">
      <c r="CO382" s="0" t="n">
        <v>0.88</v>
      </c>
      <c r="CP382" s="0" t="n">
        <v>0.9025</v>
      </c>
      <c r="CQ382" s="0" t="n">
        <v>0.915</v>
      </c>
      <c r="CR382" s="0" t="n">
        <v>0.89</v>
      </c>
    </row>
    <row r="383" customFormat="false" ht="12.75" hidden="false" customHeight="false" outlineLevel="0" collapsed="false">
      <c r="CO383" s="0" t="n">
        <v>0.89</v>
      </c>
      <c r="CP383" s="0" t="n">
        <v>0.9075</v>
      </c>
      <c r="CQ383" s="0" t="n">
        <v>0.915</v>
      </c>
      <c r="CR383" s="0" t="n">
        <v>0.89</v>
      </c>
    </row>
    <row r="384" customFormat="false" ht="12.75" hidden="false" customHeight="false" outlineLevel="0" collapsed="false">
      <c r="CO384" s="0" t="n">
        <v>0.915</v>
      </c>
      <c r="CP384" s="0" t="n">
        <v>0.9275</v>
      </c>
      <c r="CQ384" s="0" t="n">
        <v>0.915</v>
      </c>
      <c r="CR384" s="0" t="n">
        <v>0.89</v>
      </c>
    </row>
    <row r="385" customFormat="false" ht="12.75" hidden="false" customHeight="false" outlineLevel="0" collapsed="false">
      <c r="CO385" s="0" t="n">
        <v>0.945</v>
      </c>
      <c r="CP385" s="0" t="n">
        <v>0.92</v>
      </c>
      <c r="CQ385" s="0" t="n">
        <v>0.915</v>
      </c>
      <c r="CR385" s="0" t="n">
        <v>0.89</v>
      </c>
    </row>
    <row r="386" customFormat="false" ht="12.75" hidden="false" customHeight="false" outlineLevel="0" collapsed="false">
      <c r="CO386" s="0" t="n">
        <v>0.875</v>
      </c>
      <c r="CP386" s="0" t="n">
        <v>0.9025</v>
      </c>
      <c r="CQ386" s="0" t="n">
        <v>0.82</v>
      </c>
      <c r="CR386" s="0" t="n">
        <v>0.89</v>
      </c>
    </row>
    <row r="387" customFormat="false" ht="12.75" hidden="false" customHeight="false" outlineLevel="0" collapsed="false">
      <c r="CO387" s="0" t="n">
        <v>0.85</v>
      </c>
      <c r="CP387" s="0" t="n">
        <v>0.9025</v>
      </c>
      <c r="CQ387" s="0" t="n">
        <v>0.82</v>
      </c>
      <c r="CR387" s="0" t="n">
        <v>0.89</v>
      </c>
    </row>
    <row r="388" customFormat="false" ht="12.75" hidden="false" customHeight="false" outlineLevel="0" collapsed="false">
      <c r="CO388" s="0" t="n">
        <v>0.69</v>
      </c>
      <c r="CP388" s="0" t="n">
        <v>0.8925</v>
      </c>
      <c r="CQ388" s="0" t="n">
        <v>0.715</v>
      </c>
      <c r="CR388" s="0" t="n">
        <v>0.89</v>
      </c>
    </row>
    <row r="389" customFormat="false" ht="12.75" hidden="false" customHeight="false" outlineLevel="0" collapsed="false">
      <c r="CP389" s="0" t="n">
        <v>0.88</v>
      </c>
      <c r="CQ389" s="0" t="n">
        <v>0.64</v>
      </c>
      <c r="CR389" s="0" t="n">
        <v>0.89</v>
      </c>
    </row>
    <row r="390" customFormat="false" ht="12.75" hidden="false" customHeight="false" outlineLevel="0" collapsed="false">
      <c r="CP390" s="0" t="n">
        <v>0.8775</v>
      </c>
      <c r="CQ390" s="0" t="n">
        <v>0.67</v>
      </c>
      <c r="CR390" s="0" t="n">
        <v>0.89</v>
      </c>
    </row>
    <row r="391" customFormat="false" ht="12.75" hidden="false" customHeight="false" outlineLevel="0" collapsed="false">
      <c r="CP391" s="0" t="n">
        <v>0.9</v>
      </c>
      <c r="CQ391" s="0" t="n">
        <v>0.83</v>
      </c>
      <c r="CR391" s="0" t="n">
        <v>0.89</v>
      </c>
    </row>
    <row r="392" customFormat="false" ht="12.75" hidden="false" customHeight="false" outlineLevel="0" collapsed="false">
      <c r="CP392" s="0" t="n">
        <v>0.903</v>
      </c>
      <c r="CQ392" s="0" t="n">
        <v>0.92</v>
      </c>
      <c r="CR392" s="0" t="n">
        <v>0.89</v>
      </c>
    </row>
    <row r="393" customFormat="false" ht="12.75" hidden="false" customHeight="false" outlineLevel="0" collapsed="false">
      <c r="CP393" s="0" t="n">
        <v>0.9</v>
      </c>
      <c r="CQ393" s="0" t="n">
        <v>0.935</v>
      </c>
      <c r="CR393" s="0" t="n">
        <v>0.89</v>
      </c>
    </row>
    <row r="394" customFormat="false" ht="12.75" hidden="false" customHeight="false" outlineLevel="0" collapsed="false">
      <c r="CP394" s="0" t="n">
        <v>0.9025</v>
      </c>
      <c r="CQ394" s="0" t="n">
        <v>0.915</v>
      </c>
      <c r="CR394" s="0" t="n">
        <v>0.89</v>
      </c>
    </row>
    <row r="395" customFormat="false" ht="12.75" hidden="false" customHeight="false" outlineLevel="0" collapsed="false">
      <c r="CP395" s="0" t="n">
        <v>0.9075</v>
      </c>
      <c r="CQ395" s="0" t="n">
        <v>0.915</v>
      </c>
      <c r="CR395" s="0" t="n">
        <v>0.89</v>
      </c>
    </row>
    <row r="396" customFormat="false" ht="12.75" hidden="false" customHeight="false" outlineLevel="0" collapsed="false">
      <c r="CP396" s="0" t="n">
        <v>0.9275</v>
      </c>
      <c r="CQ396" s="0" t="n">
        <v>0.915</v>
      </c>
      <c r="CR396" s="0" t="n">
        <v>0.89</v>
      </c>
    </row>
    <row r="397" customFormat="false" ht="12.75" hidden="false" customHeight="false" outlineLevel="0" collapsed="false">
      <c r="CP397" s="0" t="n">
        <v>0.92</v>
      </c>
      <c r="CQ397" s="0" t="n">
        <v>0.915</v>
      </c>
      <c r="CR397" s="0" t="n">
        <v>0.89</v>
      </c>
    </row>
    <row r="398" customFormat="false" ht="12.75" hidden="false" customHeight="false" outlineLevel="0" collapsed="false">
      <c r="CP398" s="0" t="n">
        <v>0.9025</v>
      </c>
      <c r="CQ398" s="0" t="n">
        <v>0.82</v>
      </c>
      <c r="CR398" s="0" t="n">
        <v>0.89</v>
      </c>
    </row>
    <row r="399" customFormat="false" ht="12.75" hidden="false" customHeight="false" outlineLevel="0" collapsed="false">
      <c r="CP399" s="0" t="n">
        <v>0.9025</v>
      </c>
      <c r="CQ399" s="0" t="n">
        <v>0.82</v>
      </c>
      <c r="CR399" s="0" t="n">
        <v>0.89</v>
      </c>
    </row>
    <row r="400" customFormat="false" ht="12.75" hidden="false" customHeight="false" outlineLevel="0" collapsed="false">
      <c r="CP400" s="0" t="n">
        <v>0.8925</v>
      </c>
      <c r="CQ400" s="0" t="n">
        <v>0.715</v>
      </c>
      <c r="CR400" s="0" t="n">
        <v>0.89</v>
      </c>
    </row>
    <row r="401" customFormat="false" ht="12.75" hidden="false" customHeight="false" outlineLevel="0" collapsed="false">
      <c r="CP401" s="0" t="n">
        <v>0.88</v>
      </c>
      <c r="CQ401" s="0" t="n">
        <v>0.64</v>
      </c>
      <c r="CR401" s="0" t="n">
        <v>0.89</v>
      </c>
    </row>
    <row r="402" customFormat="false" ht="12.75" hidden="false" customHeight="false" outlineLevel="0" collapsed="false">
      <c r="CP402" s="0" t="n">
        <v>0.8775</v>
      </c>
      <c r="CQ402" s="0" t="n">
        <v>0.67</v>
      </c>
      <c r="CR402" s="0" t="n">
        <v>0.89</v>
      </c>
    </row>
    <row r="403" customFormat="false" ht="12.75" hidden="false" customHeight="false" outlineLevel="0" collapsed="false">
      <c r="CP403" s="0" t="n">
        <v>0.9</v>
      </c>
      <c r="CQ403" s="0" t="n">
        <v>0.83</v>
      </c>
      <c r="CR403" s="0" t="n">
        <v>0.89</v>
      </c>
    </row>
    <row r="404" customFormat="false" ht="12.75" hidden="false" customHeight="false" outlineLevel="0" collapsed="false">
      <c r="CP404" s="0" t="n">
        <v>0.903</v>
      </c>
      <c r="CQ404" s="0" t="n">
        <v>0.92</v>
      </c>
      <c r="CR404" s="0" t="n">
        <v>0.89</v>
      </c>
    </row>
    <row r="405" customFormat="false" ht="12.75" hidden="false" customHeight="false" outlineLevel="0" collapsed="false">
      <c r="CP405" s="0" t="n">
        <v>0.9</v>
      </c>
      <c r="CQ405" s="0" t="n">
        <v>0.935</v>
      </c>
      <c r="CR405" s="0" t="n">
        <v>0.89</v>
      </c>
    </row>
    <row r="406" customFormat="false" ht="12.75" hidden="false" customHeight="false" outlineLevel="0" collapsed="false">
      <c r="CP406" s="0" t="n">
        <v>0.9025</v>
      </c>
      <c r="CQ406" s="0" t="n">
        <v>0.915</v>
      </c>
      <c r="CR406" s="0" t="n">
        <v>0.89</v>
      </c>
    </row>
    <row r="407" customFormat="false" ht="12.75" hidden="false" customHeight="false" outlineLevel="0" collapsed="false">
      <c r="CP407" s="0" t="n">
        <v>0.9075</v>
      </c>
      <c r="CQ407" s="0" t="n">
        <v>0.915</v>
      </c>
      <c r="CR407" s="0" t="n">
        <v>0.89</v>
      </c>
    </row>
    <row r="408" customFormat="false" ht="12.75" hidden="false" customHeight="false" outlineLevel="0" collapsed="false">
      <c r="CP408" s="0" t="n">
        <v>0.9275</v>
      </c>
      <c r="CQ408" s="0" t="n">
        <v>0.915</v>
      </c>
      <c r="CR408" s="0" t="n">
        <v>0.89</v>
      </c>
    </row>
    <row r="409" customFormat="false" ht="12.75" hidden="false" customHeight="false" outlineLevel="0" collapsed="false">
      <c r="CP409" s="0" t="n">
        <v>0.92</v>
      </c>
      <c r="CQ409" s="0" t="n">
        <v>0.915</v>
      </c>
      <c r="CR409" s="0" t="n">
        <v>0.89</v>
      </c>
    </row>
    <row r="410" customFormat="false" ht="12.75" hidden="false" customHeight="false" outlineLevel="0" collapsed="false">
      <c r="CP410" s="0" t="n">
        <v>0.9025</v>
      </c>
      <c r="CQ410" s="0" t="n">
        <v>0.82</v>
      </c>
      <c r="CR410" s="0" t="n">
        <v>0.89</v>
      </c>
    </row>
    <row r="411" customFormat="false" ht="12.75" hidden="false" customHeight="false" outlineLevel="0" collapsed="false">
      <c r="CP411" s="0" t="n">
        <v>0.9025</v>
      </c>
      <c r="CQ411" s="0" t="n">
        <v>0.82</v>
      </c>
      <c r="CR411" s="0" t="n">
        <v>0.89</v>
      </c>
    </row>
    <row r="412" customFormat="false" ht="12.75" hidden="false" customHeight="false" outlineLevel="0" collapsed="false">
      <c r="CP412" s="0" t="n">
        <v>0.8925</v>
      </c>
      <c r="CQ412" s="0" t="n">
        <v>0.715</v>
      </c>
      <c r="CR412" s="0" t="n">
        <v>0.89</v>
      </c>
    </row>
    <row r="413" customFormat="false" ht="12.75" hidden="false" customHeight="false" outlineLevel="0" collapsed="false">
      <c r="CP413" s="0" t="n">
        <v>0.88</v>
      </c>
      <c r="CQ413" s="0" t="n">
        <v>0.64</v>
      </c>
      <c r="CR413" s="0" t="n">
        <v>0.89</v>
      </c>
    </row>
    <row r="414" customFormat="false" ht="12.75" hidden="false" customHeight="false" outlineLevel="0" collapsed="false">
      <c r="CP414" s="0" t="n">
        <v>0.8775</v>
      </c>
      <c r="CQ414" s="0" t="n">
        <v>0.67</v>
      </c>
      <c r="CR414" s="0" t="n">
        <v>0.89</v>
      </c>
    </row>
    <row r="415" customFormat="false" ht="12.75" hidden="false" customHeight="false" outlineLevel="0" collapsed="false">
      <c r="CP415" s="0" t="n">
        <v>0.9</v>
      </c>
      <c r="CQ415" s="0" t="n">
        <v>0.83</v>
      </c>
      <c r="CR415" s="0" t="n">
        <v>0.89</v>
      </c>
    </row>
    <row r="416" customFormat="false" ht="12.75" hidden="false" customHeight="false" outlineLevel="0" collapsed="false">
      <c r="CP416" s="0" t="n">
        <v>0.903</v>
      </c>
      <c r="CQ416" s="0" t="n">
        <v>0.92</v>
      </c>
      <c r="CR416" s="0" t="n">
        <v>0.89</v>
      </c>
    </row>
    <row r="417" customFormat="false" ht="12.75" hidden="false" customHeight="false" outlineLevel="0" collapsed="false">
      <c r="CP417" s="0" t="n">
        <v>0.9</v>
      </c>
      <c r="CQ417" s="0" t="n">
        <v>0.935</v>
      </c>
      <c r="CR417" s="0" t="n">
        <v>0.89</v>
      </c>
    </row>
    <row r="418" customFormat="false" ht="12.75" hidden="false" customHeight="false" outlineLevel="0" collapsed="false">
      <c r="CP418" s="0" t="n">
        <v>0.9025</v>
      </c>
      <c r="CQ418" s="0" t="n">
        <v>0.915</v>
      </c>
      <c r="CR418" s="0" t="n">
        <v>0.89</v>
      </c>
    </row>
    <row r="419" customFormat="false" ht="12.75" hidden="false" customHeight="false" outlineLevel="0" collapsed="false">
      <c r="CP419" s="0" t="n">
        <v>0.9075</v>
      </c>
      <c r="CQ419" s="0" t="n">
        <v>0.915</v>
      </c>
      <c r="CR419" s="0" t="n">
        <v>0.89</v>
      </c>
    </row>
    <row r="420" customFormat="false" ht="12.75" hidden="false" customHeight="false" outlineLevel="0" collapsed="false">
      <c r="CP420" s="0" t="n">
        <v>0.9275</v>
      </c>
      <c r="CQ420" s="0" t="n">
        <v>0.915</v>
      </c>
      <c r="CR420" s="0" t="n">
        <v>0.89</v>
      </c>
    </row>
    <row r="421" customFormat="false" ht="12.75" hidden="false" customHeight="false" outlineLevel="0" collapsed="false">
      <c r="CP421" s="0" t="n">
        <v>0.92</v>
      </c>
      <c r="CQ421" s="0" t="n">
        <v>0.915</v>
      </c>
      <c r="CR421" s="0" t="n">
        <v>0.89</v>
      </c>
    </row>
    <row r="422" customFormat="false" ht="12.75" hidden="false" customHeight="false" outlineLevel="0" collapsed="false">
      <c r="CP422" s="0" t="n">
        <v>0.9025</v>
      </c>
      <c r="CQ422" s="0" t="n">
        <v>0.82</v>
      </c>
      <c r="CR422" s="0" t="n">
        <v>0.89</v>
      </c>
    </row>
    <row r="423" customFormat="false" ht="12.75" hidden="false" customHeight="false" outlineLevel="0" collapsed="false">
      <c r="CP423" s="0" t="n">
        <v>0.9025</v>
      </c>
      <c r="CQ423" s="0" t="n">
        <v>0.82</v>
      </c>
      <c r="CR423" s="0" t="n">
        <v>0.89</v>
      </c>
    </row>
    <row r="424" customFormat="false" ht="12.75" hidden="false" customHeight="false" outlineLevel="0" collapsed="false">
      <c r="CP424" s="0" t="n">
        <v>0.8925</v>
      </c>
      <c r="CQ424" s="0" t="n">
        <v>0.715</v>
      </c>
      <c r="CR424" s="0" t="n">
        <v>0.89</v>
      </c>
    </row>
    <row r="425" customFormat="false" ht="12.75" hidden="false" customHeight="false" outlineLevel="0" collapsed="false">
      <c r="CQ425" s="0" t="n">
        <v>0.64</v>
      </c>
      <c r="CR425" s="0" t="n">
        <v>0.89</v>
      </c>
    </row>
    <row r="426" customFormat="false" ht="12.75" hidden="false" customHeight="false" outlineLevel="0" collapsed="false">
      <c r="CQ426" s="0" t="n">
        <v>0.67</v>
      </c>
      <c r="CR426" s="0" t="n">
        <v>0.89</v>
      </c>
    </row>
    <row r="427" customFormat="false" ht="12.75" hidden="false" customHeight="false" outlineLevel="0" collapsed="false">
      <c r="CQ427" s="0" t="n">
        <v>0.83</v>
      </c>
      <c r="CR427" s="0" t="n">
        <v>0.89</v>
      </c>
    </row>
    <row r="428" customFormat="false" ht="12.75" hidden="false" customHeight="false" outlineLevel="0" collapsed="false">
      <c r="CQ428" s="0" t="n">
        <v>0.92</v>
      </c>
      <c r="CR428" s="0" t="n">
        <v>0.89</v>
      </c>
    </row>
    <row r="429" customFormat="false" ht="12.75" hidden="false" customHeight="false" outlineLevel="0" collapsed="false">
      <c r="CQ429" s="0" t="n">
        <v>0.935</v>
      </c>
      <c r="CR429" s="0" t="n">
        <v>0.89</v>
      </c>
    </row>
    <row r="430" customFormat="false" ht="12.75" hidden="false" customHeight="false" outlineLevel="0" collapsed="false">
      <c r="CQ430" s="0" t="n">
        <v>0.915</v>
      </c>
      <c r="CR430" s="0" t="n">
        <v>0.89</v>
      </c>
    </row>
    <row r="431" customFormat="false" ht="12.75" hidden="false" customHeight="false" outlineLevel="0" collapsed="false">
      <c r="CQ431" s="0" t="n">
        <v>0.915</v>
      </c>
      <c r="CR431" s="0" t="n">
        <v>0.89</v>
      </c>
    </row>
    <row r="432" customFormat="false" ht="12.75" hidden="false" customHeight="false" outlineLevel="0" collapsed="false">
      <c r="CQ432" s="0" t="n">
        <v>0.915</v>
      </c>
      <c r="CR432" s="0" t="n">
        <v>0.89</v>
      </c>
    </row>
    <row r="433" customFormat="false" ht="12.75" hidden="false" customHeight="false" outlineLevel="0" collapsed="false">
      <c r="CQ433" s="0" t="n">
        <v>0.915</v>
      </c>
      <c r="CR433" s="0" t="n">
        <v>0.89</v>
      </c>
    </row>
    <row r="434" customFormat="false" ht="12.75" hidden="false" customHeight="false" outlineLevel="0" collapsed="false">
      <c r="CQ434" s="0" t="n">
        <v>0.82</v>
      </c>
      <c r="CR434" s="0" t="n">
        <v>0.89</v>
      </c>
    </row>
    <row r="435" customFormat="false" ht="12.75" hidden="false" customHeight="false" outlineLevel="0" collapsed="false">
      <c r="CQ435" s="0" t="n">
        <v>0.82</v>
      </c>
      <c r="CR435" s="0" t="n">
        <v>0.89</v>
      </c>
    </row>
    <row r="436" customFormat="false" ht="12.75" hidden="false" customHeight="false" outlineLevel="0" collapsed="false">
      <c r="CQ436" s="0" t="n">
        <v>0.715</v>
      </c>
      <c r="CR436" s="0" t="n">
        <v>0.89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J65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3.7"/>
    <col collapsed="false" customWidth="true" hidden="false" outlineLevel="0" max="3" min="3" style="0" width="17.7"/>
    <col collapsed="false" customWidth="true" hidden="false" outlineLevel="0" max="4" min="4" style="311" width="13.7"/>
    <col collapsed="false" customWidth="true" hidden="false" outlineLevel="0" max="5" min="5" style="312" width="3.7"/>
    <col collapsed="false" customWidth="true" hidden="false" outlineLevel="0" max="9" min="6" style="312" width="13.7"/>
    <col collapsed="false" customWidth="true" hidden="false" outlineLevel="0" max="22" min="10" style="0" width="13.7"/>
    <col collapsed="false" customWidth="true" hidden="false" outlineLevel="0" max="23" min="23" style="0" width="14.41"/>
    <col collapsed="false" customWidth="true" hidden="false" outlineLevel="0" max="40" min="24" style="0" width="13.7"/>
    <col collapsed="false" customWidth="true" hidden="false" outlineLevel="0" max="42" min="41" style="0" width="10.56"/>
    <col collapsed="false" customWidth="true" hidden="false" outlineLevel="0" max="44" min="43" style="0" width="11.42"/>
    <col collapsed="false" customWidth="true" hidden="false" outlineLevel="0" max="46" min="45" style="0" width="11.7"/>
    <col collapsed="false" customWidth="true" hidden="false" outlineLevel="0" max="47" min="47" style="0" width="16.7"/>
    <col collapsed="false" customWidth="true" hidden="false" outlineLevel="0" max="48" min="48" style="0" width="17.14"/>
    <col collapsed="false" customWidth="true" hidden="false" outlineLevel="0" max="49" min="49" style="0" width="13.14"/>
    <col collapsed="false" customWidth="true" hidden="false" outlineLevel="0" max="50" min="50" style="0" width="11.42"/>
    <col collapsed="false" customWidth="true" hidden="false" outlineLevel="0" max="51" min="51" style="0" width="15.99"/>
    <col collapsed="false" customWidth="true" hidden="false" outlineLevel="0" max="52" min="52" style="0" width="15.41"/>
    <col collapsed="false" customWidth="true" hidden="false" outlineLevel="0" max="53" min="53" style="0" width="13.99"/>
    <col collapsed="false" customWidth="true" hidden="false" outlineLevel="0" max="54" min="54" style="0" width="14.28"/>
    <col collapsed="false" customWidth="true" hidden="false" outlineLevel="0" max="56" min="55" style="0" width="14.99"/>
    <col collapsed="false" customWidth="true" hidden="false" outlineLevel="0" max="58" min="57" style="0" width="10.56"/>
    <col collapsed="false" customWidth="true" hidden="false" outlineLevel="0" max="59" min="59" style="0" width="12.85"/>
    <col collapsed="false" customWidth="true" hidden="false" outlineLevel="0" max="70" min="60" style="0" width="12.99"/>
    <col collapsed="false" customWidth="true" hidden="false" outlineLevel="0" max="71" min="71" style="0" width="14.99"/>
    <col collapsed="false" customWidth="true" hidden="false" outlineLevel="0" max="72" min="72" style="0" width="15.7"/>
    <col collapsed="false" customWidth="true" hidden="false" outlineLevel="0" max="84" min="84" style="0" width="12.42"/>
  </cols>
  <sheetData>
    <row r="1" customFormat="false" ht="12.75" hidden="false" customHeight="false" outlineLevel="0" collapsed="false">
      <c r="A1" s="313"/>
    </row>
    <row r="3" customFormat="false" ht="12.75" hidden="false" customHeight="false" outlineLevel="0" collapsed="false">
      <c r="B3" s="314" t="s">
        <v>242</v>
      </c>
      <c r="C3" s="315"/>
      <c r="D3" s="316"/>
      <c r="E3" s="317"/>
      <c r="G3" s="318" t="s">
        <v>243</v>
      </c>
      <c r="H3" s="317"/>
      <c r="I3" s="317"/>
    </row>
    <row r="4" customFormat="false" ht="12.75" hidden="false" customHeight="false" outlineLevel="0" collapsed="false">
      <c r="B4" s="319"/>
      <c r="C4" s="319"/>
      <c r="D4" s="320"/>
      <c r="E4" s="321"/>
      <c r="G4" s="321"/>
      <c r="H4" s="321"/>
      <c r="I4" s="321"/>
    </row>
    <row r="5" customFormat="false" ht="12.75" hidden="false" customHeight="false" outlineLevel="0" collapsed="false">
      <c r="B5" s="319"/>
      <c r="C5" s="319" t="s">
        <v>244</v>
      </c>
      <c r="D5" s="322" t="s">
        <v>245</v>
      </c>
      <c r="E5" s="321"/>
      <c r="G5" s="323" t="s">
        <v>246</v>
      </c>
      <c r="H5" s="324" t="n">
        <f aca="false">'Daily Operation'!D7</f>
        <v>36753</v>
      </c>
      <c r="I5" s="321"/>
      <c r="K5" s="306"/>
    </row>
    <row r="6" customFormat="false" ht="12.75" hidden="false" customHeight="false" outlineLevel="0" collapsed="false">
      <c r="B6" s="319"/>
      <c r="C6" s="319" t="s">
        <v>247</v>
      </c>
      <c r="D6" s="322" t="s">
        <v>248</v>
      </c>
      <c r="E6" s="321"/>
      <c r="G6" s="323" t="s">
        <v>69</v>
      </c>
      <c r="H6" s="324" t="n">
        <f aca="false">EOMONTH(FetchDate,0)+1</f>
        <v>36770</v>
      </c>
      <c r="I6" s="321"/>
      <c r="K6" s="306"/>
    </row>
    <row r="7" customFormat="false" ht="12.75" hidden="false" customHeight="false" outlineLevel="0" collapsed="false">
      <c r="B7" s="319"/>
      <c r="C7" s="319" t="s">
        <v>249</v>
      </c>
      <c r="D7" s="322" t="s">
        <v>248</v>
      </c>
      <c r="E7" s="321"/>
      <c r="G7" s="323" t="s">
        <v>75</v>
      </c>
      <c r="H7" s="324" t="n">
        <f aca="false">Configuration!I3</f>
        <v>46022</v>
      </c>
      <c r="I7" s="321"/>
    </row>
    <row r="8" customFormat="false" ht="12.75" hidden="false" customHeight="false" outlineLevel="0" collapsed="false">
      <c r="B8" s="319"/>
      <c r="C8" s="319"/>
      <c r="D8" s="320"/>
      <c r="E8" s="321"/>
      <c r="G8" s="321"/>
      <c r="H8" s="321"/>
      <c r="I8" s="321"/>
    </row>
    <row r="10" customFormat="false" ht="12.75" hidden="false" customHeight="false" outlineLevel="0" collapsed="false">
      <c r="E10" s="312" t="n">
        <v>5</v>
      </c>
      <c r="F10" s="312" t="n">
        <v>6</v>
      </c>
      <c r="G10" s="312" t="n">
        <v>7</v>
      </c>
      <c r="H10" s="312" t="n">
        <v>8</v>
      </c>
      <c r="I10" s="312" t="n">
        <v>9</v>
      </c>
      <c r="J10" s="312" t="n">
        <v>10</v>
      </c>
      <c r="K10" s="312" t="n">
        <v>11</v>
      </c>
      <c r="L10" s="312" t="n">
        <v>12</v>
      </c>
      <c r="M10" s="312" t="n">
        <v>13</v>
      </c>
      <c r="N10" s="312" t="n">
        <v>14</v>
      </c>
      <c r="O10" s="312" t="n">
        <v>15</v>
      </c>
      <c r="P10" s="312" t="n">
        <v>16</v>
      </c>
      <c r="Q10" s="312" t="n">
        <v>17</v>
      </c>
      <c r="R10" s="312" t="n">
        <v>18</v>
      </c>
      <c r="S10" s="312" t="n">
        <v>19</v>
      </c>
      <c r="T10" s="312" t="n">
        <v>20</v>
      </c>
      <c r="U10" s="312" t="n">
        <v>21</v>
      </c>
      <c r="V10" s="312" t="n">
        <v>22</v>
      </c>
      <c r="W10" s="312" t="n">
        <v>23</v>
      </c>
      <c r="X10" s="312" t="n">
        <v>24</v>
      </c>
      <c r="Y10" s="312" t="n">
        <v>25</v>
      </c>
      <c r="Z10" s="312" t="n">
        <v>26</v>
      </c>
      <c r="AA10" s="312" t="n">
        <v>27</v>
      </c>
      <c r="AB10" s="312" t="n">
        <v>28</v>
      </c>
      <c r="AC10" s="312" t="n">
        <v>29</v>
      </c>
      <c r="AD10" s="312" t="n">
        <v>30</v>
      </c>
      <c r="AE10" s="312" t="n">
        <v>31</v>
      </c>
      <c r="AF10" s="312" t="n">
        <v>32</v>
      </c>
      <c r="AG10" s="312" t="n">
        <v>33</v>
      </c>
      <c r="AH10" s="312" t="n">
        <v>34</v>
      </c>
      <c r="AI10" s="312" t="n">
        <v>35</v>
      </c>
      <c r="AJ10" s="312" t="n">
        <v>36</v>
      </c>
      <c r="AK10" s="312" t="n">
        <v>37</v>
      </c>
      <c r="AL10" s="312" t="n">
        <v>38</v>
      </c>
      <c r="AM10" s="312" t="n">
        <v>39</v>
      </c>
      <c r="AN10" s="312" t="n">
        <v>40</v>
      </c>
      <c r="AO10" s="312" t="n">
        <v>41</v>
      </c>
      <c r="AP10" s="312" t="n">
        <v>42</v>
      </c>
      <c r="AQ10" s="312" t="n">
        <v>43</v>
      </c>
      <c r="AR10" s="312" t="n">
        <v>44</v>
      </c>
      <c r="AS10" s="312" t="n">
        <v>45</v>
      </c>
      <c r="AT10" s="312" t="n">
        <v>46</v>
      </c>
      <c r="AU10" s="312" t="n">
        <v>47</v>
      </c>
      <c r="AV10" s="312" t="n">
        <v>48</v>
      </c>
      <c r="AW10" s="312" t="n">
        <v>49</v>
      </c>
      <c r="AX10" s="312" t="n">
        <v>50</v>
      </c>
      <c r="AY10" s="312" t="n">
        <v>51</v>
      </c>
      <c r="AZ10" s="312" t="n">
        <v>52</v>
      </c>
      <c r="BA10" s="312" t="n">
        <v>53</v>
      </c>
      <c r="BB10" s="312" t="n">
        <v>54</v>
      </c>
      <c r="BC10" s="312" t="n">
        <v>55</v>
      </c>
      <c r="BD10" s="312" t="n">
        <v>56</v>
      </c>
      <c r="BE10" s="312" t="n">
        <v>57</v>
      </c>
      <c r="BF10" s="312" t="n">
        <v>58</v>
      </c>
      <c r="BG10" s="312" t="n">
        <v>59</v>
      </c>
      <c r="BH10" s="312" t="n">
        <v>60</v>
      </c>
      <c r="BI10" s="312" t="n">
        <v>61</v>
      </c>
      <c r="BJ10" s="312" t="n">
        <v>62</v>
      </c>
      <c r="BK10" s="312" t="n">
        <v>63</v>
      </c>
      <c r="BL10" s="312" t="n">
        <v>64</v>
      </c>
      <c r="BM10" s="312" t="n">
        <v>65</v>
      </c>
      <c r="BN10" s="312" t="n">
        <v>66</v>
      </c>
      <c r="BO10" s="312" t="n">
        <v>67</v>
      </c>
      <c r="BP10" s="312" t="n">
        <v>68</v>
      </c>
      <c r="BQ10" s="312" t="n">
        <v>69</v>
      </c>
      <c r="BR10" s="312" t="n">
        <v>70</v>
      </c>
      <c r="BS10" s="312" t="n">
        <v>71</v>
      </c>
      <c r="BT10" s="312" t="n">
        <v>72</v>
      </c>
      <c r="BU10" s="312" t="n">
        <v>73</v>
      </c>
      <c r="BV10" s="312" t="n">
        <v>74</v>
      </c>
      <c r="BW10" s="312" t="n">
        <v>75</v>
      </c>
      <c r="BX10" s="312" t="n">
        <v>76</v>
      </c>
      <c r="BY10" s="312" t="n">
        <v>77</v>
      </c>
      <c r="BZ10" s="312" t="n">
        <v>78</v>
      </c>
      <c r="CA10" s="312" t="n">
        <v>79</v>
      </c>
      <c r="CB10" s="312" t="n">
        <v>80</v>
      </c>
      <c r="CC10" s="312" t="n">
        <v>81</v>
      </c>
      <c r="CD10" s="312" t="n">
        <v>82</v>
      </c>
      <c r="CE10" s="312" t="n">
        <v>83</v>
      </c>
      <c r="CF10" s="312" t="n">
        <v>84</v>
      </c>
      <c r="CG10" s="312" t="n">
        <v>85</v>
      </c>
      <c r="CH10" s="312" t="n">
        <v>86</v>
      </c>
      <c r="CI10" s="312" t="n">
        <v>87</v>
      </c>
      <c r="CJ10" s="312" t="n">
        <v>88</v>
      </c>
    </row>
    <row r="11" customFormat="false" ht="12.75" hidden="false" customHeight="false" outlineLevel="0" collapsed="false">
      <c r="A11" s="325"/>
      <c r="B11" s="325"/>
      <c r="C11" s="325"/>
      <c r="D11" s="326" t="s">
        <v>250</v>
      </c>
      <c r="E11" s="327"/>
      <c r="F11" s="327" t="s">
        <v>175</v>
      </c>
      <c r="G11" s="328" t="s">
        <v>175</v>
      </c>
      <c r="H11" s="327" t="s">
        <v>175</v>
      </c>
      <c r="I11" s="329" t="s">
        <v>175</v>
      </c>
      <c r="J11" s="329" t="s">
        <v>175</v>
      </c>
      <c r="K11" s="328" t="s">
        <v>175</v>
      </c>
      <c r="L11" s="328" t="s">
        <v>175</v>
      </c>
      <c r="M11" s="328" t="s">
        <v>175</v>
      </c>
      <c r="N11" s="328" t="s">
        <v>175</v>
      </c>
      <c r="O11" s="328" t="s">
        <v>175</v>
      </c>
      <c r="P11" s="328" t="s">
        <v>175</v>
      </c>
      <c r="Q11" s="328" t="s">
        <v>175</v>
      </c>
      <c r="R11" s="328" t="s">
        <v>175</v>
      </c>
      <c r="S11" s="328" t="s">
        <v>175</v>
      </c>
      <c r="T11" s="328" t="s">
        <v>175</v>
      </c>
      <c r="U11" s="327" t="s">
        <v>175</v>
      </c>
      <c r="V11" s="328" t="s">
        <v>175</v>
      </c>
      <c r="W11" s="327" t="s">
        <v>175</v>
      </c>
      <c r="X11" s="329" t="s">
        <v>175</v>
      </c>
      <c r="Y11" s="329" t="s">
        <v>175</v>
      </c>
      <c r="Z11" s="328" t="s">
        <v>175</v>
      </c>
      <c r="AA11" s="328" t="s">
        <v>175</v>
      </c>
      <c r="AB11" s="328" t="s">
        <v>175</v>
      </c>
      <c r="AC11" s="328" t="s">
        <v>175</v>
      </c>
      <c r="AD11" s="328" t="s">
        <v>175</v>
      </c>
      <c r="AE11" s="328" t="s">
        <v>175</v>
      </c>
      <c r="AF11" s="328" t="s">
        <v>175</v>
      </c>
      <c r="AG11" s="328" t="s">
        <v>175</v>
      </c>
      <c r="AH11" s="328" t="s">
        <v>175</v>
      </c>
      <c r="AI11" s="328" t="s">
        <v>175</v>
      </c>
      <c r="AJ11" s="328" t="s">
        <v>175</v>
      </c>
      <c r="AK11" s="327" t="s">
        <v>175</v>
      </c>
      <c r="AL11" s="328" t="s">
        <v>175</v>
      </c>
      <c r="AM11" s="327" t="s">
        <v>175</v>
      </c>
      <c r="AN11" s="329" t="s">
        <v>175</v>
      </c>
      <c r="AO11" s="329" t="s">
        <v>175</v>
      </c>
      <c r="AP11" s="328" t="s">
        <v>175</v>
      </c>
      <c r="AQ11" s="328" t="s">
        <v>175</v>
      </c>
      <c r="AR11" s="328" t="s">
        <v>175</v>
      </c>
      <c r="AS11" s="328" t="s">
        <v>175</v>
      </c>
      <c r="AT11" s="328" t="s">
        <v>175</v>
      </c>
      <c r="AU11" s="328" t="s">
        <v>175</v>
      </c>
      <c r="AV11" s="328" t="s">
        <v>175</v>
      </c>
      <c r="AW11" s="328" t="s">
        <v>175</v>
      </c>
      <c r="AX11" s="328" t="s">
        <v>175</v>
      </c>
      <c r="AY11" s="328" t="s">
        <v>175</v>
      </c>
      <c r="AZ11" s="328" t="s">
        <v>175</v>
      </c>
      <c r="BA11" s="328" t="s">
        <v>175</v>
      </c>
      <c r="BB11" s="328" t="s">
        <v>175</v>
      </c>
      <c r="BC11" s="328" t="s">
        <v>175</v>
      </c>
      <c r="BD11" s="328" t="s">
        <v>175</v>
      </c>
      <c r="BE11" s="327" t="s">
        <v>175</v>
      </c>
      <c r="BF11" s="328" t="s">
        <v>175</v>
      </c>
      <c r="BG11" s="328" t="s">
        <v>175</v>
      </c>
      <c r="BH11" s="328" t="s">
        <v>175</v>
      </c>
      <c r="BI11" s="328" t="s">
        <v>175</v>
      </c>
      <c r="BJ11" s="328" t="s">
        <v>175</v>
      </c>
      <c r="BK11" s="328" t="s">
        <v>175</v>
      </c>
      <c r="BL11" s="328" t="s">
        <v>175</v>
      </c>
      <c r="BM11" s="328" t="s">
        <v>175</v>
      </c>
      <c r="BN11" s="328" t="s">
        <v>175</v>
      </c>
      <c r="BO11" s="328" t="s">
        <v>175</v>
      </c>
      <c r="BP11" s="328" t="s">
        <v>175</v>
      </c>
      <c r="BQ11" s="328" t="s">
        <v>175</v>
      </c>
      <c r="BR11" s="328" t="s">
        <v>175</v>
      </c>
      <c r="BS11" s="328" t="s">
        <v>175</v>
      </c>
      <c r="BT11" s="328" t="s">
        <v>175</v>
      </c>
      <c r="BU11" s="328" t="s">
        <v>175</v>
      </c>
      <c r="BV11" s="328" t="s">
        <v>175</v>
      </c>
      <c r="BW11" s="328" t="s">
        <v>175</v>
      </c>
      <c r="BX11" s="328" t="s">
        <v>175</v>
      </c>
      <c r="BY11" s="328" t="s">
        <v>175</v>
      </c>
      <c r="BZ11" s="328" t="s">
        <v>175</v>
      </c>
      <c r="CA11" s="328" t="s">
        <v>175</v>
      </c>
      <c r="CB11" s="328" t="s">
        <v>175</v>
      </c>
      <c r="CC11" s="328" t="s">
        <v>175</v>
      </c>
      <c r="CD11" s="328" t="s">
        <v>175</v>
      </c>
      <c r="CE11" s="328"/>
      <c r="CF11" s="328"/>
    </row>
    <row r="12" customFormat="false" ht="12.75" hidden="false" customHeight="false" outlineLevel="0" collapsed="false">
      <c r="A12" s="330"/>
      <c r="B12" s="330"/>
      <c r="C12" s="330"/>
      <c r="D12" s="331" t="s">
        <v>251</v>
      </c>
      <c r="E12" s="332"/>
      <c r="F12" s="333" t="n">
        <v>36754</v>
      </c>
      <c r="G12" s="334" t="n">
        <v>36754</v>
      </c>
      <c r="H12" s="333" t="n">
        <v>36754</v>
      </c>
      <c r="I12" s="334" t="n">
        <v>36754</v>
      </c>
      <c r="J12" s="334" t="n">
        <v>36754</v>
      </c>
      <c r="K12" s="334" t="n">
        <v>36754</v>
      </c>
      <c r="L12" s="334" t="n">
        <v>36754</v>
      </c>
      <c r="M12" s="334" t="n">
        <v>36754</v>
      </c>
      <c r="N12" s="334" t="n">
        <v>36754</v>
      </c>
      <c r="O12" s="334" t="n">
        <v>36754</v>
      </c>
      <c r="P12" s="334" t="n">
        <v>36754</v>
      </c>
      <c r="Q12" s="334" t="n">
        <v>36754</v>
      </c>
      <c r="R12" s="334" t="n">
        <v>36754</v>
      </c>
      <c r="S12" s="334" t="n">
        <v>36754</v>
      </c>
      <c r="T12" s="334" t="n">
        <v>36754</v>
      </c>
      <c r="U12" s="333" t="n">
        <v>36754</v>
      </c>
      <c r="V12" s="334" t="n">
        <v>36754</v>
      </c>
      <c r="W12" s="333" t="n">
        <v>36754</v>
      </c>
      <c r="X12" s="334" t="n">
        <v>36754</v>
      </c>
      <c r="Y12" s="334" t="n">
        <v>36754</v>
      </c>
      <c r="Z12" s="334" t="n">
        <v>36754</v>
      </c>
      <c r="AA12" s="334" t="n">
        <v>36754</v>
      </c>
      <c r="AB12" s="334" t="n">
        <v>36754</v>
      </c>
      <c r="AC12" s="334" t="n">
        <v>36754</v>
      </c>
      <c r="AD12" s="334" t="n">
        <v>36754</v>
      </c>
      <c r="AE12" s="334" t="n">
        <v>36754</v>
      </c>
      <c r="AF12" s="334" t="n">
        <v>36754</v>
      </c>
      <c r="AG12" s="334" t="n">
        <v>36754</v>
      </c>
      <c r="AH12" s="334" t="n">
        <v>36754</v>
      </c>
      <c r="AI12" s="334" t="n">
        <v>36754</v>
      </c>
      <c r="AJ12" s="334" t="n">
        <v>36754</v>
      </c>
      <c r="AK12" s="333" t="n">
        <v>36754</v>
      </c>
      <c r="AL12" s="334" t="n">
        <v>36754</v>
      </c>
      <c r="AM12" s="333" t="n">
        <v>36754</v>
      </c>
      <c r="AN12" s="334" t="n">
        <v>36754</v>
      </c>
      <c r="AO12" s="334" t="n">
        <v>36754</v>
      </c>
      <c r="AP12" s="334" t="n">
        <v>36754</v>
      </c>
      <c r="AQ12" s="334" t="n">
        <v>36754</v>
      </c>
      <c r="AR12" s="334" t="n">
        <v>36754</v>
      </c>
      <c r="AS12" s="334" t="n">
        <v>36754</v>
      </c>
      <c r="AT12" s="334" t="n">
        <v>36754</v>
      </c>
      <c r="AU12" s="334" t="n">
        <v>36754</v>
      </c>
      <c r="AV12" s="334" t="n">
        <v>36754</v>
      </c>
      <c r="AW12" s="334" t="n">
        <v>36754</v>
      </c>
      <c r="AX12" s="334" t="n">
        <v>36754</v>
      </c>
      <c r="AY12" s="334" t="n">
        <v>36754</v>
      </c>
      <c r="AZ12" s="334" t="n">
        <v>36754</v>
      </c>
      <c r="BA12" s="334" t="n">
        <v>36754</v>
      </c>
      <c r="BB12" s="334" t="n">
        <v>36754</v>
      </c>
      <c r="BC12" s="334" t="n">
        <v>36754</v>
      </c>
      <c r="BD12" s="334" t="n">
        <v>36754</v>
      </c>
      <c r="BE12" s="333" t="n">
        <v>36754</v>
      </c>
      <c r="BF12" s="334" t="n">
        <v>36754</v>
      </c>
      <c r="BG12" s="334" t="n">
        <v>36754</v>
      </c>
      <c r="BH12" s="334" t="n">
        <v>36754</v>
      </c>
      <c r="BI12" s="334" t="n">
        <v>36754</v>
      </c>
      <c r="BJ12" s="334" t="n">
        <v>36754</v>
      </c>
      <c r="BK12" s="334" t="n">
        <v>36754</v>
      </c>
      <c r="BL12" s="334" t="n">
        <v>36754</v>
      </c>
      <c r="BM12" s="334" t="n">
        <v>36754</v>
      </c>
      <c r="BN12" s="334" t="n">
        <v>36754</v>
      </c>
      <c r="BO12" s="334" t="n">
        <v>36754</v>
      </c>
      <c r="BP12" s="334" t="n">
        <v>36754</v>
      </c>
      <c r="BQ12" s="334" t="n">
        <v>36754</v>
      </c>
      <c r="BR12" s="334" t="n">
        <v>36754</v>
      </c>
      <c r="BS12" s="334" t="n">
        <v>36754</v>
      </c>
      <c r="BT12" s="334" t="n">
        <v>36754</v>
      </c>
      <c r="BU12" s="334" t="n">
        <v>36754</v>
      </c>
      <c r="BV12" s="334" t="n">
        <v>36754</v>
      </c>
      <c r="BW12" s="334" t="n">
        <v>36754</v>
      </c>
      <c r="BX12" s="334" t="n">
        <v>36754</v>
      </c>
      <c r="BY12" s="334" t="n">
        <v>36754</v>
      </c>
      <c r="BZ12" s="334" t="n">
        <v>36754</v>
      </c>
      <c r="CA12" s="334" t="n">
        <v>36754</v>
      </c>
      <c r="CB12" s="334" t="n">
        <v>36754</v>
      </c>
      <c r="CC12" s="334" t="n">
        <v>36754</v>
      </c>
      <c r="CD12" s="334" t="n">
        <v>36754</v>
      </c>
      <c r="CE12" s="334"/>
      <c r="CF12" s="334"/>
    </row>
    <row r="13" customFormat="false" ht="12.75" hidden="false" customHeight="false" outlineLevel="0" collapsed="false">
      <c r="A13" s="330"/>
      <c r="B13" s="330"/>
      <c r="C13" s="330"/>
      <c r="D13" s="331" t="s">
        <v>252</v>
      </c>
      <c r="E13" s="332"/>
      <c r="F13" s="333" t="n">
        <v>36753</v>
      </c>
      <c r="G13" s="334" t="n">
        <v>36753</v>
      </c>
      <c r="H13" s="333" t="n">
        <v>36753</v>
      </c>
      <c r="I13" s="334" t="n">
        <v>36753</v>
      </c>
      <c r="J13" s="334" t="n">
        <v>36753</v>
      </c>
      <c r="K13" s="334" t="n">
        <v>36753</v>
      </c>
      <c r="L13" s="334" t="n">
        <v>36753</v>
      </c>
      <c r="M13" s="334" t="n">
        <v>36753</v>
      </c>
      <c r="N13" s="334" t="n">
        <v>36753</v>
      </c>
      <c r="O13" s="334" t="n">
        <v>36753</v>
      </c>
      <c r="P13" s="334" t="n">
        <v>36753</v>
      </c>
      <c r="Q13" s="334" t="n">
        <v>36753</v>
      </c>
      <c r="R13" s="334" t="n">
        <v>36753</v>
      </c>
      <c r="S13" s="334" t="n">
        <v>36753</v>
      </c>
      <c r="T13" s="334" t="n">
        <v>36753</v>
      </c>
      <c r="U13" s="333" t="n">
        <v>36753</v>
      </c>
      <c r="V13" s="334" t="n">
        <v>36753</v>
      </c>
      <c r="W13" s="333" t="n">
        <v>36753</v>
      </c>
      <c r="X13" s="334" t="n">
        <v>36753</v>
      </c>
      <c r="Y13" s="334" t="n">
        <v>36753</v>
      </c>
      <c r="Z13" s="334" t="n">
        <v>36753</v>
      </c>
      <c r="AA13" s="334" t="n">
        <v>36753</v>
      </c>
      <c r="AB13" s="334" t="n">
        <v>36753</v>
      </c>
      <c r="AC13" s="334" t="n">
        <v>36753</v>
      </c>
      <c r="AD13" s="334" t="n">
        <v>36753</v>
      </c>
      <c r="AE13" s="334" t="n">
        <v>36753</v>
      </c>
      <c r="AF13" s="334" t="n">
        <v>36753</v>
      </c>
      <c r="AG13" s="334" t="n">
        <v>36753</v>
      </c>
      <c r="AH13" s="334" t="n">
        <v>36753</v>
      </c>
      <c r="AI13" s="334" t="n">
        <v>36753</v>
      </c>
      <c r="AJ13" s="334" t="n">
        <v>36753</v>
      </c>
      <c r="AK13" s="333" t="n">
        <v>36753</v>
      </c>
      <c r="AL13" s="334" t="n">
        <v>36753</v>
      </c>
      <c r="AM13" s="333" t="n">
        <v>36753</v>
      </c>
      <c r="AN13" s="334" t="n">
        <v>36753</v>
      </c>
      <c r="AO13" s="334" t="n">
        <v>36753</v>
      </c>
      <c r="AP13" s="334" t="n">
        <v>36753</v>
      </c>
      <c r="AQ13" s="334" t="n">
        <v>36753</v>
      </c>
      <c r="AR13" s="334" t="n">
        <v>36753</v>
      </c>
      <c r="AS13" s="334" t="n">
        <v>36753</v>
      </c>
      <c r="AT13" s="334" t="n">
        <v>36753</v>
      </c>
      <c r="AU13" s="334" t="n">
        <v>36753</v>
      </c>
      <c r="AV13" s="334" t="n">
        <v>36753</v>
      </c>
      <c r="AW13" s="334" t="n">
        <v>36753</v>
      </c>
      <c r="AX13" s="334" t="n">
        <v>36753</v>
      </c>
      <c r="AY13" s="334" t="n">
        <v>36753</v>
      </c>
      <c r="AZ13" s="334" t="n">
        <v>36753</v>
      </c>
      <c r="BA13" s="334" t="n">
        <v>36753</v>
      </c>
      <c r="BB13" s="334" t="n">
        <v>36753</v>
      </c>
      <c r="BC13" s="334" t="n">
        <v>36753</v>
      </c>
      <c r="BD13" s="334" t="n">
        <v>36753</v>
      </c>
      <c r="BE13" s="333" t="n">
        <v>36753</v>
      </c>
      <c r="BF13" s="334" t="n">
        <v>36753</v>
      </c>
      <c r="BG13" s="334" t="n">
        <v>36753</v>
      </c>
      <c r="BH13" s="334" t="n">
        <v>36753</v>
      </c>
      <c r="BI13" s="334" t="n">
        <v>36753</v>
      </c>
      <c r="BJ13" s="334" t="n">
        <v>36753</v>
      </c>
      <c r="BK13" s="334" t="n">
        <v>36753</v>
      </c>
      <c r="BL13" s="334" t="n">
        <v>36753</v>
      </c>
      <c r="BM13" s="334" t="n">
        <v>36753</v>
      </c>
      <c r="BN13" s="334" t="n">
        <v>36753</v>
      </c>
      <c r="BO13" s="334" t="n">
        <v>36753</v>
      </c>
      <c r="BP13" s="334" t="n">
        <v>36753</v>
      </c>
      <c r="BQ13" s="334" t="n">
        <v>36753</v>
      </c>
      <c r="BR13" s="334" t="n">
        <v>36753</v>
      </c>
      <c r="BS13" s="334" t="n">
        <v>36753</v>
      </c>
      <c r="BT13" s="334" t="n">
        <v>36753</v>
      </c>
      <c r="BU13" s="334" t="n">
        <v>36753</v>
      </c>
      <c r="BV13" s="334" t="n">
        <v>36753</v>
      </c>
      <c r="BW13" s="334" t="n">
        <v>36753</v>
      </c>
      <c r="BX13" s="334" t="n">
        <v>36753</v>
      </c>
      <c r="BY13" s="334" t="n">
        <v>36753</v>
      </c>
      <c r="BZ13" s="334" t="n">
        <v>36753</v>
      </c>
      <c r="CA13" s="334" t="n">
        <v>36753</v>
      </c>
      <c r="CB13" s="334" t="n">
        <v>36753</v>
      </c>
      <c r="CC13" s="334" t="n">
        <v>36753</v>
      </c>
      <c r="CD13" s="334" t="n">
        <v>36753</v>
      </c>
      <c r="CE13" s="334"/>
      <c r="CF13" s="334"/>
    </row>
    <row r="14" customFormat="false" ht="38.25" hidden="false" customHeight="false" outlineLevel="0" collapsed="false">
      <c r="A14" s="335"/>
      <c r="B14" s="336"/>
      <c r="C14" s="336"/>
      <c r="D14" s="337" t="s">
        <v>253</v>
      </c>
      <c r="E14" s="338"/>
      <c r="F14" s="338" t="s">
        <v>254</v>
      </c>
      <c r="G14" s="339" t="s">
        <v>255</v>
      </c>
      <c r="H14" s="338" t="s">
        <v>254</v>
      </c>
      <c r="I14" s="338" t="s">
        <v>256</v>
      </c>
      <c r="J14" s="338" t="s">
        <v>257</v>
      </c>
      <c r="K14" s="338" t="s">
        <v>258</v>
      </c>
      <c r="L14" s="338" t="s">
        <v>259</v>
      </c>
      <c r="M14" s="338" t="s">
        <v>260</v>
      </c>
      <c r="N14" s="338" t="s">
        <v>261</v>
      </c>
      <c r="O14" s="338" t="s">
        <v>262</v>
      </c>
      <c r="P14" s="338" t="s">
        <v>263</v>
      </c>
      <c r="Q14" s="338" t="s">
        <v>264</v>
      </c>
      <c r="R14" s="338" t="s">
        <v>265</v>
      </c>
      <c r="S14" s="338" t="s">
        <v>266</v>
      </c>
      <c r="T14" s="338" t="s">
        <v>267</v>
      </c>
      <c r="U14" s="338" t="s">
        <v>186</v>
      </c>
      <c r="V14" s="339" t="s">
        <v>186</v>
      </c>
      <c r="W14" s="338" t="s">
        <v>220</v>
      </c>
      <c r="X14" s="338" t="s">
        <v>220</v>
      </c>
      <c r="Y14" s="338" t="s">
        <v>188</v>
      </c>
      <c r="Z14" s="338" t="s">
        <v>188</v>
      </c>
      <c r="AA14" s="338" t="s">
        <v>187</v>
      </c>
      <c r="AB14" s="338" t="s">
        <v>187</v>
      </c>
      <c r="AC14" s="338" t="s">
        <v>224</v>
      </c>
      <c r="AD14" s="338" t="s">
        <v>224</v>
      </c>
      <c r="AE14" s="338" t="s">
        <v>214</v>
      </c>
      <c r="AF14" s="338" t="s">
        <v>214</v>
      </c>
      <c r="AG14" s="338" t="s">
        <v>216</v>
      </c>
      <c r="AH14" s="338" t="s">
        <v>216</v>
      </c>
      <c r="AI14" s="338" t="s">
        <v>238</v>
      </c>
      <c r="AJ14" s="338" t="s">
        <v>238</v>
      </c>
      <c r="AK14" s="338" t="s">
        <v>189</v>
      </c>
      <c r="AL14" s="339" t="s">
        <v>189</v>
      </c>
      <c r="AM14" s="338" t="s">
        <v>225</v>
      </c>
      <c r="AN14" s="338" t="s">
        <v>225</v>
      </c>
      <c r="AO14" s="338" t="s">
        <v>227</v>
      </c>
      <c r="AP14" s="338" t="s">
        <v>227</v>
      </c>
      <c r="AQ14" s="338" t="s">
        <v>191</v>
      </c>
      <c r="AR14" s="338" t="s">
        <v>191</v>
      </c>
      <c r="AS14" s="338" t="s">
        <v>192</v>
      </c>
      <c r="AT14" s="338" t="s">
        <v>192</v>
      </c>
      <c r="AU14" s="338" t="s">
        <v>209</v>
      </c>
      <c r="AV14" s="338" t="s">
        <v>209</v>
      </c>
      <c r="AW14" s="338" t="s">
        <v>226</v>
      </c>
      <c r="AX14" s="338" t="s">
        <v>226</v>
      </c>
      <c r="AY14" s="338" t="s">
        <v>184</v>
      </c>
      <c r="AZ14" s="338" t="s">
        <v>184</v>
      </c>
      <c r="BA14" s="338" t="s">
        <v>222</v>
      </c>
      <c r="BB14" s="338" t="s">
        <v>222</v>
      </c>
      <c r="BC14" s="338" t="s">
        <v>212</v>
      </c>
      <c r="BD14" s="338" t="s">
        <v>212</v>
      </c>
      <c r="BE14" s="338" t="s">
        <v>268</v>
      </c>
      <c r="BF14" s="339" t="s">
        <v>268</v>
      </c>
      <c r="BG14" s="338" t="s">
        <v>212</v>
      </c>
      <c r="BH14" s="338" t="s">
        <v>212</v>
      </c>
      <c r="BI14" s="338" t="s">
        <v>193</v>
      </c>
      <c r="BJ14" s="338" t="s">
        <v>193</v>
      </c>
      <c r="BK14" s="338" t="s">
        <v>198</v>
      </c>
      <c r="BL14" s="338" t="s">
        <v>198</v>
      </c>
      <c r="BM14" s="338" t="s">
        <v>194</v>
      </c>
      <c r="BN14" s="338" t="s">
        <v>194</v>
      </c>
      <c r="BO14" s="338" t="s">
        <v>223</v>
      </c>
      <c r="BP14" s="338" t="s">
        <v>223</v>
      </c>
      <c r="BQ14" s="338" t="s">
        <v>269</v>
      </c>
      <c r="BR14" s="338" t="s">
        <v>269</v>
      </c>
      <c r="BS14" s="338" t="s">
        <v>240</v>
      </c>
      <c r="BT14" s="338" t="s">
        <v>240</v>
      </c>
      <c r="BU14" s="338" t="s">
        <v>270</v>
      </c>
      <c r="BV14" s="338" t="s">
        <v>270</v>
      </c>
      <c r="BW14" s="338" t="s">
        <v>271</v>
      </c>
      <c r="BX14" s="338" t="s">
        <v>271</v>
      </c>
      <c r="BY14" s="338" t="s">
        <v>221</v>
      </c>
      <c r="BZ14" s="338" t="s">
        <v>221</v>
      </c>
      <c r="CA14" s="338" t="s">
        <v>272</v>
      </c>
      <c r="CB14" s="338" t="s">
        <v>272</v>
      </c>
      <c r="CC14" s="338" t="s">
        <v>239</v>
      </c>
      <c r="CD14" s="338" t="s">
        <v>239</v>
      </c>
      <c r="CE14" s="339"/>
      <c r="CF14" s="339"/>
    </row>
    <row r="15" customFormat="false" ht="12.75" hidden="false" customHeight="false" outlineLevel="0" collapsed="false">
      <c r="A15" s="313"/>
      <c r="B15" s="313"/>
      <c r="C15" s="313"/>
      <c r="D15" s="337" t="s">
        <v>273</v>
      </c>
      <c r="E15" s="340"/>
      <c r="F15" s="340" t="s">
        <v>274</v>
      </c>
      <c r="G15" s="341" t="s">
        <v>275</v>
      </c>
      <c r="H15" s="340" t="s">
        <v>276</v>
      </c>
      <c r="I15" s="342" t="s">
        <v>276</v>
      </c>
      <c r="J15" s="342" t="s">
        <v>276</v>
      </c>
      <c r="K15" s="342" t="s">
        <v>276</v>
      </c>
      <c r="L15" s="342" t="s">
        <v>276</v>
      </c>
      <c r="M15" s="342" t="s">
        <v>276</v>
      </c>
      <c r="N15" s="342" t="s">
        <v>276</v>
      </c>
      <c r="O15" s="342" t="s">
        <v>276</v>
      </c>
      <c r="P15" s="342" t="s">
        <v>276</v>
      </c>
      <c r="Q15" s="342" t="s">
        <v>276</v>
      </c>
      <c r="R15" s="342" t="s">
        <v>276</v>
      </c>
      <c r="S15" s="342" t="s">
        <v>276</v>
      </c>
      <c r="T15" s="342" t="s">
        <v>276</v>
      </c>
      <c r="U15" s="340" t="s">
        <v>274</v>
      </c>
      <c r="V15" s="341" t="s">
        <v>274</v>
      </c>
      <c r="W15" s="340" t="s">
        <v>274</v>
      </c>
      <c r="X15" s="342" t="s">
        <v>274</v>
      </c>
      <c r="Y15" s="342" t="s">
        <v>274</v>
      </c>
      <c r="Z15" s="342" t="s">
        <v>274</v>
      </c>
      <c r="AA15" s="342" t="s">
        <v>274</v>
      </c>
      <c r="AB15" s="342" t="s">
        <v>274</v>
      </c>
      <c r="AC15" s="342" t="s">
        <v>274</v>
      </c>
      <c r="AD15" s="342" t="s">
        <v>274</v>
      </c>
      <c r="AE15" s="342" t="s">
        <v>274</v>
      </c>
      <c r="AF15" s="342" t="s">
        <v>274</v>
      </c>
      <c r="AG15" s="342" t="s">
        <v>274</v>
      </c>
      <c r="AH15" s="342" t="s">
        <v>274</v>
      </c>
      <c r="AI15" s="342" t="s">
        <v>274</v>
      </c>
      <c r="AJ15" s="342" t="s">
        <v>274</v>
      </c>
      <c r="AK15" s="340" t="s">
        <v>274</v>
      </c>
      <c r="AL15" s="341" t="s">
        <v>274</v>
      </c>
      <c r="AM15" s="340" t="s">
        <v>274</v>
      </c>
      <c r="AN15" s="342" t="s">
        <v>274</v>
      </c>
      <c r="AO15" s="342" t="s">
        <v>274</v>
      </c>
      <c r="AP15" s="342" t="s">
        <v>274</v>
      </c>
      <c r="AQ15" s="342" t="s">
        <v>274</v>
      </c>
      <c r="AR15" s="342" t="s">
        <v>274</v>
      </c>
      <c r="AS15" s="342" t="s">
        <v>274</v>
      </c>
      <c r="AT15" s="342" t="s">
        <v>274</v>
      </c>
      <c r="AU15" s="342" t="s">
        <v>274</v>
      </c>
      <c r="AV15" s="342" t="s">
        <v>274</v>
      </c>
      <c r="AW15" s="342" t="s">
        <v>274</v>
      </c>
      <c r="AX15" s="342" t="s">
        <v>274</v>
      </c>
      <c r="AY15" s="342" t="s">
        <v>274</v>
      </c>
      <c r="AZ15" s="342" t="s">
        <v>274</v>
      </c>
      <c r="BA15" s="342" t="s">
        <v>274</v>
      </c>
      <c r="BB15" s="342" t="s">
        <v>274</v>
      </c>
      <c r="BC15" s="342" t="s">
        <v>274</v>
      </c>
      <c r="BD15" s="342" t="s">
        <v>274</v>
      </c>
      <c r="BE15" s="340" t="s">
        <v>274</v>
      </c>
      <c r="BF15" s="341" t="s">
        <v>274</v>
      </c>
      <c r="BG15" s="342" t="s">
        <v>274</v>
      </c>
      <c r="BH15" s="342" t="s">
        <v>274</v>
      </c>
      <c r="BI15" s="342" t="s">
        <v>274</v>
      </c>
      <c r="BJ15" s="342" t="s">
        <v>274</v>
      </c>
      <c r="BK15" s="342" t="s">
        <v>274</v>
      </c>
      <c r="BL15" s="342" t="s">
        <v>274</v>
      </c>
      <c r="BM15" s="342" t="s">
        <v>274</v>
      </c>
      <c r="BN15" s="342" t="s">
        <v>274</v>
      </c>
      <c r="BO15" s="342" t="s">
        <v>274</v>
      </c>
      <c r="BP15" s="342" t="s">
        <v>274</v>
      </c>
      <c r="BQ15" s="342" t="s">
        <v>274</v>
      </c>
      <c r="BR15" s="342" t="s">
        <v>274</v>
      </c>
      <c r="BS15" s="342" t="s">
        <v>274</v>
      </c>
      <c r="BT15" s="342" t="s">
        <v>274</v>
      </c>
      <c r="BU15" s="342" t="s">
        <v>274</v>
      </c>
      <c r="BV15" s="342" t="s">
        <v>274</v>
      </c>
      <c r="BW15" s="342" t="s">
        <v>274</v>
      </c>
      <c r="BX15" s="342" t="s">
        <v>274</v>
      </c>
      <c r="BY15" s="342" t="s">
        <v>274</v>
      </c>
      <c r="BZ15" s="342" t="s">
        <v>274</v>
      </c>
      <c r="CA15" s="342" t="s">
        <v>274</v>
      </c>
      <c r="CB15" s="342" t="s">
        <v>274</v>
      </c>
      <c r="CC15" s="342" t="s">
        <v>274</v>
      </c>
      <c r="CD15" s="342" t="s">
        <v>274</v>
      </c>
      <c r="CE15" s="341"/>
      <c r="CF15" s="341"/>
    </row>
    <row r="16" customFormat="false" ht="12.75" hidden="false" customHeight="false" outlineLevel="0" collapsed="false">
      <c r="A16" s="313"/>
      <c r="B16" s="313"/>
      <c r="C16" s="313"/>
      <c r="D16" s="337" t="s">
        <v>277</v>
      </c>
      <c r="E16" s="340"/>
      <c r="F16" s="340" t="s">
        <v>278</v>
      </c>
      <c r="G16" s="343" t="s">
        <v>279</v>
      </c>
      <c r="H16" s="340" t="s">
        <v>278</v>
      </c>
      <c r="I16" s="340" t="s">
        <v>278</v>
      </c>
      <c r="J16" s="340" t="s">
        <v>278</v>
      </c>
      <c r="K16" s="340" t="s">
        <v>278</v>
      </c>
      <c r="L16" s="340" t="s">
        <v>278</v>
      </c>
      <c r="M16" s="340" t="s">
        <v>278</v>
      </c>
      <c r="N16" s="340" t="s">
        <v>278</v>
      </c>
      <c r="O16" s="340" t="s">
        <v>278</v>
      </c>
      <c r="P16" s="340" t="s">
        <v>278</v>
      </c>
      <c r="Q16" s="340" t="s">
        <v>278</v>
      </c>
      <c r="R16" s="340" t="s">
        <v>278</v>
      </c>
      <c r="S16" s="340" t="s">
        <v>278</v>
      </c>
      <c r="T16" s="340" t="s">
        <v>278</v>
      </c>
      <c r="U16" s="340" t="s">
        <v>280</v>
      </c>
      <c r="V16" s="343" t="s">
        <v>281</v>
      </c>
      <c r="W16" s="340" t="s">
        <v>280</v>
      </c>
      <c r="X16" s="340" t="s">
        <v>281</v>
      </c>
      <c r="Y16" s="340" t="s">
        <v>280</v>
      </c>
      <c r="Z16" s="340" t="s">
        <v>281</v>
      </c>
      <c r="AA16" s="340" t="s">
        <v>280</v>
      </c>
      <c r="AB16" s="340" t="s">
        <v>281</v>
      </c>
      <c r="AC16" s="340" t="s">
        <v>280</v>
      </c>
      <c r="AD16" s="340" t="s">
        <v>281</v>
      </c>
      <c r="AE16" s="340" t="s">
        <v>280</v>
      </c>
      <c r="AF16" s="340" t="s">
        <v>281</v>
      </c>
      <c r="AG16" s="340" t="s">
        <v>280</v>
      </c>
      <c r="AH16" s="340" t="s">
        <v>281</v>
      </c>
      <c r="AI16" s="340" t="s">
        <v>280</v>
      </c>
      <c r="AJ16" s="340" t="s">
        <v>281</v>
      </c>
      <c r="AK16" s="340" t="s">
        <v>280</v>
      </c>
      <c r="AL16" s="343" t="s">
        <v>281</v>
      </c>
      <c r="AM16" s="340" t="s">
        <v>280</v>
      </c>
      <c r="AN16" s="340" t="s">
        <v>281</v>
      </c>
      <c r="AO16" s="340" t="s">
        <v>280</v>
      </c>
      <c r="AP16" s="340" t="s">
        <v>281</v>
      </c>
      <c r="AQ16" s="340" t="s">
        <v>280</v>
      </c>
      <c r="AR16" s="340" t="s">
        <v>281</v>
      </c>
      <c r="AS16" s="340" t="s">
        <v>280</v>
      </c>
      <c r="AT16" s="340" t="s">
        <v>281</v>
      </c>
      <c r="AU16" s="340" t="s">
        <v>280</v>
      </c>
      <c r="AV16" s="340" t="s">
        <v>281</v>
      </c>
      <c r="AW16" s="340" t="s">
        <v>280</v>
      </c>
      <c r="AX16" s="340" t="s">
        <v>281</v>
      </c>
      <c r="AY16" s="340" t="s">
        <v>280</v>
      </c>
      <c r="AZ16" s="340" t="s">
        <v>281</v>
      </c>
      <c r="BA16" s="340" t="s">
        <v>280</v>
      </c>
      <c r="BB16" s="340" t="s">
        <v>281</v>
      </c>
      <c r="BC16" s="340" t="s">
        <v>280</v>
      </c>
      <c r="BD16" s="340" t="s">
        <v>281</v>
      </c>
      <c r="BE16" s="340" t="s">
        <v>280</v>
      </c>
      <c r="BF16" s="343" t="s">
        <v>281</v>
      </c>
      <c r="BG16" s="340" t="s">
        <v>280</v>
      </c>
      <c r="BH16" s="340" t="s">
        <v>281</v>
      </c>
      <c r="BI16" s="340" t="s">
        <v>280</v>
      </c>
      <c r="BJ16" s="340" t="s">
        <v>281</v>
      </c>
      <c r="BK16" s="340" t="s">
        <v>280</v>
      </c>
      <c r="BL16" s="340" t="s">
        <v>281</v>
      </c>
      <c r="BM16" s="340" t="s">
        <v>280</v>
      </c>
      <c r="BN16" s="340" t="s">
        <v>281</v>
      </c>
      <c r="BO16" s="340" t="s">
        <v>280</v>
      </c>
      <c r="BP16" s="340" t="s">
        <v>281</v>
      </c>
      <c r="BQ16" s="340" t="s">
        <v>280</v>
      </c>
      <c r="BR16" s="340" t="s">
        <v>281</v>
      </c>
      <c r="BS16" s="340" t="s">
        <v>280</v>
      </c>
      <c r="BT16" s="340" t="s">
        <v>281</v>
      </c>
      <c r="BU16" s="340" t="s">
        <v>280</v>
      </c>
      <c r="BV16" s="340" t="s">
        <v>281</v>
      </c>
      <c r="BW16" s="340" t="s">
        <v>280</v>
      </c>
      <c r="BX16" s="340" t="s">
        <v>281</v>
      </c>
      <c r="BY16" s="340" t="s">
        <v>280</v>
      </c>
      <c r="BZ16" s="340" t="s">
        <v>281</v>
      </c>
      <c r="CA16" s="340" t="s">
        <v>280</v>
      </c>
      <c r="CB16" s="340" t="s">
        <v>281</v>
      </c>
      <c r="CC16" s="340" t="s">
        <v>280</v>
      </c>
      <c r="CD16" s="340" t="s">
        <v>281</v>
      </c>
      <c r="CE16" s="343"/>
      <c r="CF16" s="343"/>
    </row>
    <row r="17" customFormat="false" ht="63.75" hidden="false" customHeight="false" outlineLevel="0" collapsed="false">
      <c r="A17" s="313"/>
      <c r="B17" s="313"/>
      <c r="C17" s="344"/>
      <c r="D17" s="337" t="s">
        <v>282</v>
      </c>
      <c r="E17" s="340"/>
      <c r="F17" s="340" t="s">
        <v>140</v>
      </c>
      <c r="G17" s="343" t="s">
        <v>141</v>
      </c>
      <c r="H17" s="340" t="s">
        <v>142</v>
      </c>
      <c r="I17" s="340" t="s">
        <v>256</v>
      </c>
      <c r="J17" s="340" t="s">
        <v>257</v>
      </c>
      <c r="K17" s="340" t="s">
        <v>258</v>
      </c>
      <c r="L17" s="340" t="s">
        <v>259</v>
      </c>
      <c r="M17" s="340" t="s">
        <v>260</v>
      </c>
      <c r="N17" s="340" t="s">
        <v>261</v>
      </c>
      <c r="O17" s="340" t="s">
        <v>262</v>
      </c>
      <c r="P17" s="340" t="s">
        <v>263</v>
      </c>
      <c r="Q17" s="340" t="s">
        <v>264</v>
      </c>
      <c r="R17" s="340" t="s">
        <v>265</v>
      </c>
      <c r="S17" s="340" t="s">
        <v>266</v>
      </c>
      <c r="T17" s="340" t="s">
        <v>267</v>
      </c>
      <c r="U17" s="340" t="s">
        <v>283</v>
      </c>
      <c r="V17" s="343" t="s">
        <v>284</v>
      </c>
      <c r="W17" s="340" t="s">
        <v>285</v>
      </c>
      <c r="X17" s="340" t="s">
        <v>286</v>
      </c>
      <c r="Y17" s="340" t="s">
        <v>287</v>
      </c>
      <c r="Z17" s="340" t="s">
        <v>288</v>
      </c>
      <c r="AA17" s="340" t="s">
        <v>289</v>
      </c>
      <c r="AB17" s="340" t="s">
        <v>290</v>
      </c>
      <c r="AC17" s="340" t="s">
        <v>291</v>
      </c>
      <c r="AD17" s="340" t="s">
        <v>292</v>
      </c>
      <c r="AE17" s="340" t="s">
        <v>293</v>
      </c>
      <c r="AF17" s="340" t="s">
        <v>294</v>
      </c>
      <c r="AG17" s="340" t="s">
        <v>295</v>
      </c>
      <c r="AH17" s="340" t="s">
        <v>296</v>
      </c>
      <c r="AI17" s="340" t="s">
        <v>297</v>
      </c>
      <c r="AJ17" s="340" t="s">
        <v>298</v>
      </c>
      <c r="AK17" s="340" t="s">
        <v>299</v>
      </c>
      <c r="AL17" s="343" t="s">
        <v>300</v>
      </c>
      <c r="AM17" s="340" t="s">
        <v>301</v>
      </c>
      <c r="AN17" s="340" t="s">
        <v>302</v>
      </c>
      <c r="AO17" s="340" t="s">
        <v>303</v>
      </c>
      <c r="AP17" s="340" t="s">
        <v>304</v>
      </c>
      <c r="AQ17" s="340" t="s">
        <v>305</v>
      </c>
      <c r="AR17" s="340" t="s">
        <v>306</v>
      </c>
      <c r="AS17" s="340" t="s">
        <v>307</v>
      </c>
      <c r="AT17" s="340" t="s">
        <v>308</v>
      </c>
      <c r="AU17" s="340" t="s">
        <v>309</v>
      </c>
      <c r="AV17" s="340" t="s">
        <v>310</v>
      </c>
      <c r="AW17" s="340" t="s">
        <v>311</v>
      </c>
      <c r="AX17" s="340" t="s">
        <v>312</v>
      </c>
      <c r="AY17" s="340" t="s">
        <v>313</v>
      </c>
      <c r="AZ17" s="340" t="s">
        <v>314</v>
      </c>
      <c r="BA17" s="340" t="s">
        <v>315</v>
      </c>
      <c r="BB17" s="340" t="s">
        <v>316</v>
      </c>
      <c r="BC17" s="340" t="s">
        <v>317</v>
      </c>
      <c r="BD17" s="340" t="s">
        <v>318</v>
      </c>
      <c r="BE17" s="340" t="s">
        <v>319</v>
      </c>
      <c r="BF17" s="343" t="s">
        <v>320</v>
      </c>
      <c r="BG17" s="340" t="s">
        <v>317</v>
      </c>
      <c r="BH17" s="340" t="s">
        <v>318</v>
      </c>
      <c r="BI17" s="338" t="s">
        <v>321</v>
      </c>
      <c r="BJ17" s="338" t="s">
        <v>322</v>
      </c>
      <c r="BK17" s="338" t="s">
        <v>323</v>
      </c>
      <c r="BL17" s="338" t="s">
        <v>324</v>
      </c>
      <c r="BM17" s="338" t="s">
        <v>325</v>
      </c>
      <c r="BN17" s="338" t="s">
        <v>326</v>
      </c>
      <c r="BO17" s="338" t="s">
        <v>327</v>
      </c>
      <c r="BP17" s="338" t="s">
        <v>328</v>
      </c>
      <c r="BQ17" s="340" t="s">
        <v>329</v>
      </c>
      <c r="BR17" s="340" t="s">
        <v>330</v>
      </c>
      <c r="BS17" s="340" t="s">
        <v>331</v>
      </c>
      <c r="BT17" s="340" t="s">
        <v>332</v>
      </c>
      <c r="BU17" s="340" t="s">
        <v>333</v>
      </c>
      <c r="BV17" s="340" t="s">
        <v>334</v>
      </c>
      <c r="BW17" s="340" t="s">
        <v>335</v>
      </c>
      <c r="BX17" s="340" t="s">
        <v>336</v>
      </c>
      <c r="BY17" s="340" t="s">
        <v>337</v>
      </c>
      <c r="BZ17" s="340" t="s">
        <v>338</v>
      </c>
      <c r="CA17" s="340" t="s">
        <v>339</v>
      </c>
      <c r="CB17" s="340" t="s">
        <v>340</v>
      </c>
      <c r="CC17" s="340" t="s">
        <v>341</v>
      </c>
      <c r="CD17" s="340" t="s">
        <v>342</v>
      </c>
      <c r="CE17" s="340" t="s">
        <v>343</v>
      </c>
      <c r="CF17" s="343"/>
    </row>
    <row r="18" customFormat="false" ht="12.75" hidden="false" customHeight="false" outlineLevel="0" collapsed="false">
      <c r="A18" s="345"/>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5"/>
      <c r="BA18" s="345"/>
      <c r="BB18" s="345"/>
      <c r="BC18" s="345"/>
      <c r="BD18" s="345"/>
      <c r="BE18" s="345"/>
      <c r="BF18" s="345"/>
      <c r="BG18" s="345"/>
      <c r="BH18" s="345"/>
      <c r="BI18" s="345"/>
      <c r="BJ18" s="345"/>
      <c r="BK18" s="345"/>
      <c r="BL18" s="345"/>
      <c r="BM18" s="345"/>
      <c r="BN18" s="345"/>
      <c r="BO18" s="345"/>
      <c r="BP18" s="345"/>
      <c r="BQ18" s="345"/>
      <c r="BR18" s="345"/>
      <c r="BS18" s="345"/>
      <c r="BT18" s="345"/>
      <c r="BU18" s="345"/>
      <c r="BV18" s="345"/>
      <c r="BW18" s="345"/>
      <c r="BX18" s="345"/>
      <c r="BY18" s="345"/>
      <c r="BZ18" s="345"/>
      <c r="CA18" s="345"/>
      <c r="CB18" s="345"/>
      <c r="CC18" s="345"/>
      <c r="CD18" s="345"/>
      <c r="CE18" s="345"/>
      <c r="CF18" s="345"/>
    </row>
    <row r="19" customFormat="false" ht="12.75" hidden="false" customHeight="false" outlineLevel="0" collapsed="false">
      <c r="A19" s="336"/>
      <c r="B19" s="336"/>
      <c r="C19" s="336"/>
      <c r="D19" s="346" t="n">
        <v>36770</v>
      </c>
      <c r="E19" s="335"/>
      <c r="F19" s="347" t="n">
        <v>4.234</v>
      </c>
      <c r="G19" s="348" t="n">
        <v>0.067736190794026</v>
      </c>
      <c r="H19" s="347" t="n">
        <v>0.48</v>
      </c>
      <c r="I19" s="347" t="n">
        <v>0.575</v>
      </c>
      <c r="J19" s="347" t="n">
        <v>0.575</v>
      </c>
      <c r="K19" s="347" t="n">
        <v>0.625</v>
      </c>
      <c r="L19" s="347" t="n">
        <v>0.47</v>
      </c>
      <c r="M19" s="347" t="n">
        <v>0.625</v>
      </c>
      <c r="N19" s="347" t="n">
        <v>0.675</v>
      </c>
      <c r="O19" s="347" t="n">
        <v>0.555</v>
      </c>
      <c r="P19" s="347" t="n">
        <v>0.47</v>
      </c>
      <c r="Q19" s="347" t="n">
        <v>0.575</v>
      </c>
      <c r="R19" s="348" t="n">
        <v>0.315</v>
      </c>
      <c r="S19" s="348" t="n">
        <v>0.625</v>
      </c>
      <c r="T19" s="347" t="n">
        <v>0.575</v>
      </c>
      <c r="U19" s="347" t="n">
        <v>-0.095</v>
      </c>
      <c r="V19" s="347" t="n">
        <v>0.01</v>
      </c>
      <c r="W19" s="347" t="n">
        <v>0.0575</v>
      </c>
      <c r="X19" s="347" t="n">
        <v>0</v>
      </c>
      <c r="Y19" s="347" t="n">
        <v>-0.0875</v>
      </c>
      <c r="Z19" s="347" t="n">
        <v>0.005</v>
      </c>
      <c r="AA19" s="347" t="n">
        <v>-0.976</v>
      </c>
      <c r="AB19" s="347" t="n">
        <v>0.155</v>
      </c>
      <c r="AC19" s="347" t="n">
        <v>-0.07</v>
      </c>
      <c r="AD19" s="347" t="n">
        <v>0.01</v>
      </c>
      <c r="AE19" s="347" t="n">
        <v>-0.135</v>
      </c>
      <c r="AF19" s="347" t="n">
        <v>0.0025</v>
      </c>
      <c r="AG19" s="347" t="n">
        <v>-0.09</v>
      </c>
      <c r="AH19" s="347" t="n">
        <v>0.005</v>
      </c>
      <c r="AI19" s="348" t="n">
        <v>0.1075</v>
      </c>
      <c r="AJ19" s="348" t="n">
        <v>0.005</v>
      </c>
      <c r="AK19" s="348" t="n">
        <v>-0.7075</v>
      </c>
      <c r="AL19" s="347" t="n">
        <v>0</v>
      </c>
      <c r="AM19" s="347" t="n">
        <v>-0.06</v>
      </c>
      <c r="AN19" s="347" t="n">
        <v>0.005</v>
      </c>
      <c r="AO19" s="347" t="n">
        <v>-0.06</v>
      </c>
      <c r="AP19" s="335" t="n">
        <v>0.0075</v>
      </c>
      <c r="AQ19" s="335" t="n">
        <v>0.5</v>
      </c>
      <c r="AR19" s="335" t="n">
        <v>-0.0075</v>
      </c>
      <c r="AS19" s="335" t="n">
        <v>0</v>
      </c>
      <c r="AT19" s="335" t="n">
        <v>0</v>
      </c>
      <c r="AU19" s="335" t="n">
        <v>-1.025</v>
      </c>
      <c r="AV19" s="335" t="n">
        <v>0.005</v>
      </c>
      <c r="AW19" s="335" t="n">
        <v>0.4625</v>
      </c>
      <c r="AX19" s="335" t="n">
        <v>-0.005</v>
      </c>
      <c r="AY19" s="335" t="n">
        <v>-0.03</v>
      </c>
      <c r="AZ19" s="335" t="n">
        <v>0.06</v>
      </c>
      <c r="BA19" s="335" t="n">
        <v>0.1675</v>
      </c>
      <c r="BB19" s="335" t="n">
        <v>0.005</v>
      </c>
      <c r="BC19" s="335" t="n">
        <v>-0.03</v>
      </c>
      <c r="BD19" s="335" t="n">
        <v>0.01</v>
      </c>
      <c r="BE19" s="335" t="n">
        <v>-0.0025</v>
      </c>
      <c r="BF19" s="335" t="n">
        <v>0</v>
      </c>
      <c r="BG19" s="335" t="n">
        <v>-0.03</v>
      </c>
      <c r="BH19" s="335" t="n">
        <v>0.01</v>
      </c>
      <c r="BI19" s="335" t="n">
        <v>-0.06</v>
      </c>
      <c r="BJ19" s="335" t="n">
        <v>0.025</v>
      </c>
      <c r="BK19" s="335" t="n">
        <v>-0.0425</v>
      </c>
      <c r="BL19" s="335" t="n">
        <v>0.019</v>
      </c>
      <c r="BM19" s="335" t="n">
        <v>-0.0025</v>
      </c>
      <c r="BN19" s="335" t="n">
        <v>0.01</v>
      </c>
      <c r="BO19" s="335" t="n">
        <v>0.35</v>
      </c>
      <c r="BP19" s="335" t="n">
        <v>0.035</v>
      </c>
      <c r="BQ19" s="335" t="n">
        <v>-0.925</v>
      </c>
      <c r="BR19" s="335" t="n">
        <v>0</v>
      </c>
      <c r="BS19" s="335" t="n">
        <v>0.2</v>
      </c>
      <c r="BT19" s="335" t="n">
        <v>0.005</v>
      </c>
      <c r="BU19" s="335" t="n">
        <v>0.2</v>
      </c>
      <c r="BV19" s="335" t="n">
        <v>0.005</v>
      </c>
      <c r="BW19" s="335" t="n">
        <v>-0.03</v>
      </c>
      <c r="BX19" s="335" t="n">
        <v>0.02</v>
      </c>
      <c r="BY19" s="335" t="n">
        <v>0.0025</v>
      </c>
      <c r="BZ19" s="335" t="n">
        <v>0.0125</v>
      </c>
      <c r="CA19" s="335" t="n">
        <v>-0.03</v>
      </c>
      <c r="CB19" s="335" t="n">
        <v>0.01</v>
      </c>
      <c r="CC19" s="335" t="n">
        <v>0.45</v>
      </c>
      <c r="CD19" s="335" t="n">
        <v>0</v>
      </c>
      <c r="CE19" s="349"/>
      <c r="CF19" s="336"/>
      <c r="CG19" s="346"/>
    </row>
    <row r="20" customFormat="false" ht="12.75" hidden="false" customHeight="false" outlineLevel="0" collapsed="false">
      <c r="D20" s="346" t="n">
        <v>36800</v>
      </c>
      <c r="F20" s="350" t="n">
        <v>4.239</v>
      </c>
      <c r="G20" s="351" t="n">
        <v>0.06804344634753</v>
      </c>
      <c r="H20" s="350" t="n">
        <v>0.52</v>
      </c>
      <c r="I20" s="350" t="n">
        <v>0.575</v>
      </c>
      <c r="J20" s="350" t="n">
        <v>0.575</v>
      </c>
      <c r="K20" s="350" t="n">
        <v>0.625</v>
      </c>
      <c r="L20" s="347" t="n">
        <v>0.47</v>
      </c>
      <c r="M20" s="347" t="n">
        <v>0.675</v>
      </c>
      <c r="N20" s="350" t="n">
        <v>0.725</v>
      </c>
      <c r="O20" s="350" t="n">
        <v>0.575</v>
      </c>
      <c r="P20" s="350" t="n">
        <v>0.47</v>
      </c>
      <c r="Q20" s="350" t="n">
        <v>0.575</v>
      </c>
      <c r="R20" s="351" t="n">
        <v>0.355</v>
      </c>
      <c r="S20" s="351" t="n">
        <v>0.675</v>
      </c>
      <c r="T20" s="350" t="n">
        <v>0.575</v>
      </c>
      <c r="U20" s="350" t="n">
        <v>-0.09</v>
      </c>
      <c r="V20" s="350" t="n">
        <v>0.01</v>
      </c>
      <c r="W20" s="350" t="n">
        <v>0.0625</v>
      </c>
      <c r="X20" s="350" t="n">
        <v>-0.005</v>
      </c>
      <c r="Y20" s="350" t="n">
        <v>-0.0875</v>
      </c>
      <c r="Z20" s="350" t="n">
        <v>0.005</v>
      </c>
      <c r="AA20" s="350" t="n">
        <v>-0.612</v>
      </c>
      <c r="AB20" s="350" t="n">
        <v>0.155</v>
      </c>
      <c r="AC20" s="350" t="n">
        <v>-0.07</v>
      </c>
      <c r="AD20" s="350" t="n">
        <v>0.01</v>
      </c>
      <c r="AE20" s="350" t="n">
        <v>-0.14</v>
      </c>
      <c r="AF20" s="350" t="n">
        <v>0.0025</v>
      </c>
      <c r="AG20" s="350" t="n">
        <v>-0.085</v>
      </c>
      <c r="AH20" s="350" t="n">
        <v>0.005</v>
      </c>
      <c r="AI20" s="351" t="n">
        <v>0.1225</v>
      </c>
      <c r="AJ20" s="351" t="n">
        <v>0.005</v>
      </c>
      <c r="AK20" s="351" t="n">
        <v>-0.5225</v>
      </c>
      <c r="AL20" s="350" t="n">
        <v>0</v>
      </c>
      <c r="AM20" s="350" t="n">
        <v>-0.12</v>
      </c>
      <c r="AN20" s="350" t="n">
        <v>0.005</v>
      </c>
      <c r="AO20" s="350" t="n">
        <v>0</v>
      </c>
      <c r="AP20" s="312" t="n">
        <v>0.0075</v>
      </c>
      <c r="AQ20" s="312" t="n">
        <v>0.4</v>
      </c>
      <c r="AR20" s="312" t="n">
        <v>-0.0075</v>
      </c>
      <c r="AS20" s="312" t="n">
        <v>0</v>
      </c>
      <c r="AT20" s="312" t="n">
        <v>0</v>
      </c>
      <c r="AU20" s="312" t="n">
        <v>-0.67</v>
      </c>
      <c r="AV20" s="312" t="n">
        <v>0.005</v>
      </c>
      <c r="AW20" s="312" t="n">
        <v>0.43</v>
      </c>
      <c r="AX20" s="312" t="n">
        <v>-0.005</v>
      </c>
      <c r="AY20" s="312" t="n">
        <v>-0.0275</v>
      </c>
      <c r="AZ20" s="312" t="n">
        <v>0.06</v>
      </c>
      <c r="BA20" s="312" t="n">
        <v>0.185</v>
      </c>
      <c r="BB20" s="312" t="n">
        <v>0.0075</v>
      </c>
      <c r="BC20" s="312" t="n">
        <v>-0.0275</v>
      </c>
      <c r="BD20" s="312" t="n">
        <v>0.01</v>
      </c>
      <c r="BE20" s="312" t="n">
        <v>0.0025</v>
      </c>
      <c r="BF20" s="312" t="n">
        <v>0</v>
      </c>
      <c r="BG20" s="312" t="n">
        <v>-0.0275</v>
      </c>
      <c r="BH20" s="312" t="n">
        <v>0.01</v>
      </c>
      <c r="BI20" s="312" t="n">
        <v>-0.07</v>
      </c>
      <c r="BJ20" s="312" t="n">
        <v>0.025</v>
      </c>
      <c r="BK20" s="312" t="n">
        <v>-0.04</v>
      </c>
      <c r="BL20" s="312" t="n">
        <v>0.02</v>
      </c>
      <c r="BM20" s="312" t="n">
        <v>0</v>
      </c>
      <c r="BN20" s="312" t="n">
        <v>0.01</v>
      </c>
      <c r="BO20" s="312" t="n">
        <v>0.44</v>
      </c>
      <c r="BP20" s="312" t="n">
        <v>0.035</v>
      </c>
      <c r="BQ20" s="312" t="n">
        <v>-0.57</v>
      </c>
      <c r="BR20" s="312" t="n">
        <v>0</v>
      </c>
      <c r="BS20" s="312" t="n">
        <v>0.24</v>
      </c>
      <c r="BT20" s="312" t="n">
        <v>0.0025</v>
      </c>
      <c r="BU20" s="312" t="n">
        <v>0.24</v>
      </c>
      <c r="BV20" s="312" t="n">
        <v>0.0025</v>
      </c>
      <c r="BW20" s="312" t="n">
        <v>-0.0275</v>
      </c>
      <c r="BX20" s="312" t="n">
        <v>0.02</v>
      </c>
      <c r="BY20" s="312" t="n">
        <v>0.0025</v>
      </c>
      <c r="BZ20" s="312" t="n">
        <v>0.0125</v>
      </c>
      <c r="CA20" s="312" t="n">
        <v>-0.03</v>
      </c>
      <c r="CB20" s="312" t="n">
        <v>0.01</v>
      </c>
      <c r="CC20" s="312" t="n">
        <v>0.35</v>
      </c>
      <c r="CD20" s="312" t="n">
        <v>0</v>
      </c>
      <c r="CE20" s="349"/>
      <c r="CF20" s="336"/>
      <c r="CG20" s="346"/>
    </row>
    <row r="21" customFormat="false" ht="12.75" hidden="false" customHeight="false" outlineLevel="0" collapsed="false">
      <c r="D21" s="346" t="n">
        <v>36831</v>
      </c>
      <c r="F21" s="350" t="n">
        <v>4.299</v>
      </c>
      <c r="G21" s="351" t="n">
        <v>0.068255998633162</v>
      </c>
      <c r="H21" s="350" t="n">
        <v>0.5475</v>
      </c>
      <c r="I21" s="350" t="n">
        <v>1.075</v>
      </c>
      <c r="J21" s="350" t="n">
        <v>1.075</v>
      </c>
      <c r="K21" s="350" t="n">
        <v>1.075</v>
      </c>
      <c r="L21" s="347" t="n">
        <v>1.025</v>
      </c>
      <c r="M21" s="347" t="n">
        <v>1.125</v>
      </c>
      <c r="N21" s="350" t="n">
        <v>1.225</v>
      </c>
      <c r="O21" s="350" t="n">
        <v>1.125</v>
      </c>
      <c r="P21" s="350" t="n">
        <v>1.025</v>
      </c>
      <c r="Q21" s="350" t="n">
        <v>1.225</v>
      </c>
      <c r="R21" s="351" t="n">
        <v>0.605</v>
      </c>
      <c r="S21" s="351" t="n">
        <v>1.05</v>
      </c>
      <c r="T21" s="350" t="n">
        <v>1.075</v>
      </c>
      <c r="U21" s="350" t="n">
        <v>-0.005</v>
      </c>
      <c r="V21" s="350" t="n">
        <v>0.0275</v>
      </c>
      <c r="W21" s="350" t="n">
        <v>0.085</v>
      </c>
      <c r="X21" s="350" t="n">
        <v>0</v>
      </c>
      <c r="Y21" s="350" t="n">
        <v>-0.0925</v>
      </c>
      <c r="Z21" s="350" t="n">
        <v>0.0125</v>
      </c>
      <c r="AA21" s="350" t="n">
        <v>-0.502</v>
      </c>
      <c r="AB21" s="350" t="n">
        <v>0.155</v>
      </c>
      <c r="AC21" s="350" t="n">
        <v>-0.075</v>
      </c>
      <c r="AD21" s="350" t="n">
        <v>0.01</v>
      </c>
      <c r="AE21" s="350" t="n">
        <v>-0.1275</v>
      </c>
      <c r="AF21" s="350" t="n">
        <v>0.0125</v>
      </c>
      <c r="AG21" s="350" t="n">
        <v>-0.07</v>
      </c>
      <c r="AH21" s="350" t="n">
        <v>0.01</v>
      </c>
      <c r="AI21" s="351" t="n">
        <v>0.1625</v>
      </c>
      <c r="AJ21" s="351" t="n">
        <v>0</v>
      </c>
      <c r="AK21" s="351" t="n">
        <v>-0.355</v>
      </c>
      <c r="AL21" s="350" t="n">
        <v>0.005</v>
      </c>
      <c r="AM21" s="350" t="n">
        <v>-0.1525</v>
      </c>
      <c r="AN21" s="350" t="n">
        <v>0.005</v>
      </c>
      <c r="AO21" s="350" t="n">
        <v>0.14</v>
      </c>
      <c r="AP21" s="312" t="n">
        <v>0.02</v>
      </c>
      <c r="AQ21" s="312" t="n">
        <v>0.26</v>
      </c>
      <c r="AR21" s="312" t="n">
        <v>-0.0075</v>
      </c>
      <c r="AS21" s="312" t="n">
        <v>0</v>
      </c>
      <c r="AT21" s="312" t="n">
        <v>0</v>
      </c>
      <c r="AU21" s="312" t="n">
        <v>-0.5175</v>
      </c>
      <c r="AV21" s="312" t="n">
        <v>0.0125</v>
      </c>
      <c r="AW21" s="312" t="n">
        <v>0.455</v>
      </c>
      <c r="AX21" s="312" t="n">
        <v>-0.0075</v>
      </c>
      <c r="AY21" s="312" t="n">
        <v>-0.0275</v>
      </c>
      <c r="AZ21" s="312" t="n">
        <v>0.06</v>
      </c>
      <c r="BA21" s="312" t="n">
        <v>0.275</v>
      </c>
      <c r="BB21" s="312" t="n">
        <v>0.0175</v>
      </c>
      <c r="BC21" s="312" t="n">
        <v>-0.0275</v>
      </c>
      <c r="BD21" s="312" t="n">
        <v>0.01</v>
      </c>
      <c r="BE21" s="312" t="n">
        <v>0.005</v>
      </c>
      <c r="BF21" s="312" t="n">
        <v>0</v>
      </c>
      <c r="BG21" s="312" t="n">
        <v>-0.0275</v>
      </c>
      <c r="BH21" s="312" t="n">
        <v>0.01</v>
      </c>
      <c r="BI21" s="312" t="n">
        <v>-0.0615</v>
      </c>
      <c r="BJ21" s="312" t="n">
        <v>0.025</v>
      </c>
      <c r="BK21" s="312" t="n">
        <v>-0.0225</v>
      </c>
      <c r="BL21" s="312" t="n">
        <v>0.02</v>
      </c>
      <c r="BM21" s="312" t="n">
        <v>0.0125</v>
      </c>
      <c r="BN21" s="312" t="n">
        <v>0.015</v>
      </c>
      <c r="BO21" s="312" t="n">
        <v>0.672</v>
      </c>
      <c r="BP21" s="312" t="n">
        <v>0.146</v>
      </c>
      <c r="BQ21" s="312" t="n">
        <v>-0.4375</v>
      </c>
      <c r="BR21" s="312" t="n">
        <v>0</v>
      </c>
      <c r="BS21" s="312" t="n">
        <v>0.3</v>
      </c>
      <c r="BT21" s="312" t="n">
        <v>0.02</v>
      </c>
      <c r="BU21" s="312" t="n">
        <v>0.49</v>
      </c>
      <c r="BV21" s="312" t="n">
        <v>0.015</v>
      </c>
      <c r="BW21" s="312" t="n">
        <v>-0.0425</v>
      </c>
      <c r="BX21" s="312" t="n">
        <v>0.0175</v>
      </c>
      <c r="BY21" s="312" t="n">
        <v>-0.01</v>
      </c>
      <c r="BZ21" s="312" t="n">
        <v>0.0075</v>
      </c>
      <c r="CA21" s="312" t="n">
        <v>-0.04</v>
      </c>
      <c r="CB21" s="312" t="n">
        <v>0.01</v>
      </c>
      <c r="CC21" s="312" t="n">
        <v>0.15</v>
      </c>
      <c r="CD21" s="312" t="n">
        <v>0</v>
      </c>
      <c r="CE21" s="349"/>
      <c r="CF21" s="336"/>
      <c r="CG21" s="346"/>
    </row>
    <row r="22" customFormat="false" ht="12.75" hidden="false" customHeight="false" outlineLevel="0" collapsed="false">
      <c r="D22" s="346" t="n">
        <v>36861</v>
      </c>
      <c r="F22" s="350" t="n">
        <v>4.373</v>
      </c>
      <c r="G22" s="351" t="n">
        <v>0.068466031936695</v>
      </c>
      <c r="H22" s="350" t="n">
        <v>0.555</v>
      </c>
      <c r="I22" s="350" t="n">
        <v>1.275</v>
      </c>
      <c r="J22" s="350" t="n">
        <v>1.275</v>
      </c>
      <c r="K22" s="350" t="n">
        <v>1.275</v>
      </c>
      <c r="L22" s="347" t="n">
        <v>1.225</v>
      </c>
      <c r="M22" s="347" t="n">
        <v>1.375</v>
      </c>
      <c r="N22" s="350" t="n">
        <v>1.525</v>
      </c>
      <c r="O22" s="350" t="n">
        <v>1.325</v>
      </c>
      <c r="P22" s="350" t="n">
        <v>1.225</v>
      </c>
      <c r="Q22" s="350" t="n">
        <v>1.625</v>
      </c>
      <c r="R22" s="351" t="n">
        <v>0.8</v>
      </c>
      <c r="S22" s="351" t="n">
        <v>1.35</v>
      </c>
      <c r="T22" s="350" t="n">
        <v>1.275</v>
      </c>
      <c r="U22" s="350" t="n">
        <v>0.015</v>
      </c>
      <c r="V22" s="350" t="n">
        <v>0.0275</v>
      </c>
      <c r="W22" s="350" t="n">
        <v>0.0975</v>
      </c>
      <c r="X22" s="350" t="n">
        <v>0.0025</v>
      </c>
      <c r="Y22" s="350" t="n">
        <v>-0.11</v>
      </c>
      <c r="Z22" s="350" t="n">
        <v>0.0125</v>
      </c>
      <c r="AA22" s="350" t="n">
        <v>-0.384</v>
      </c>
      <c r="AB22" s="350" t="n">
        <v>0.155</v>
      </c>
      <c r="AC22" s="350" t="n">
        <v>-0.075</v>
      </c>
      <c r="AD22" s="350" t="n">
        <v>0.01</v>
      </c>
      <c r="AE22" s="350" t="n">
        <v>-0.1375</v>
      </c>
      <c r="AF22" s="350" t="n">
        <v>0.005</v>
      </c>
      <c r="AG22" s="350" t="n">
        <v>-0.07</v>
      </c>
      <c r="AH22" s="350" t="n">
        <v>0.01</v>
      </c>
      <c r="AI22" s="351" t="n">
        <v>0.185</v>
      </c>
      <c r="AJ22" s="351" t="n">
        <v>0</v>
      </c>
      <c r="AK22" s="351" t="n">
        <v>-0.355</v>
      </c>
      <c r="AL22" s="350" t="n">
        <v>0.005</v>
      </c>
      <c r="AM22" s="350" t="n">
        <v>-0.1425</v>
      </c>
      <c r="AN22" s="350" t="n">
        <v>0.005</v>
      </c>
      <c r="AO22" s="350" t="n">
        <v>0.1175</v>
      </c>
      <c r="AP22" s="312" t="n">
        <v>0.02</v>
      </c>
      <c r="AQ22" s="312" t="n">
        <v>0.175</v>
      </c>
      <c r="AR22" s="312" t="n">
        <v>-0.0075</v>
      </c>
      <c r="AS22" s="312" t="n">
        <v>0</v>
      </c>
      <c r="AT22" s="312" t="n">
        <v>0</v>
      </c>
      <c r="AU22" s="312" t="n">
        <v>-0.4075</v>
      </c>
      <c r="AV22" s="312" t="n">
        <v>0.0125</v>
      </c>
      <c r="AW22" s="312" t="n">
        <v>0.37</v>
      </c>
      <c r="AX22" s="312" t="n">
        <v>-0.0075</v>
      </c>
      <c r="AY22" s="312" t="n">
        <v>-0.0275</v>
      </c>
      <c r="AZ22" s="312" t="n">
        <v>0.06</v>
      </c>
      <c r="BA22" s="312" t="n">
        <v>0.3</v>
      </c>
      <c r="BB22" s="312" t="n">
        <v>0.0225</v>
      </c>
      <c r="BC22" s="312" t="n">
        <v>-0.0275</v>
      </c>
      <c r="BD22" s="312" t="n">
        <v>0.01</v>
      </c>
      <c r="BE22" s="312" t="n">
        <v>0.005</v>
      </c>
      <c r="BF22" s="312" t="n">
        <v>0</v>
      </c>
      <c r="BG22" s="312" t="n">
        <v>-0.0275</v>
      </c>
      <c r="BH22" s="312" t="n">
        <v>0.01</v>
      </c>
      <c r="BI22" s="312" t="n">
        <v>-0.0655</v>
      </c>
      <c r="BJ22" s="312" t="n">
        <v>0.025</v>
      </c>
      <c r="BK22" s="312" t="n">
        <v>-0.0225</v>
      </c>
      <c r="BL22" s="312" t="n">
        <v>0.021</v>
      </c>
      <c r="BM22" s="312" t="n">
        <v>0.0125</v>
      </c>
      <c r="BN22" s="312" t="n">
        <v>0.015</v>
      </c>
      <c r="BO22" s="312" t="n">
        <v>1.54</v>
      </c>
      <c r="BP22" s="312" t="n">
        <v>0.2</v>
      </c>
      <c r="BQ22" s="312" t="n">
        <v>-0.3275</v>
      </c>
      <c r="BR22" s="312" t="n">
        <v>0</v>
      </c>
      <c r="BS22" s="312" t="n">
        <v>0.355</v>
      </c>
      <c r="BT22" s="312" t="n">
        <v>0.0225</v>
      </c>
      <c r="BU22" s="312" t="n">
        <v>0.79</v>
      </c>
      <c r="BV22" s="312" t="n">
        <v>0.0175</v>
      </c>
      <c r="BW22" s="312" t="n">
        <v>-0.0425</v>
      </c>
      <c r="BX22" s="312" t="n">
        <v>0.0175</v>
      </c>
      <c r="BY22" s="312" t="n">
        <v>-0.01</v>
      </c>
      <c r="BZ22" s="312" t="n">
        <v>0.0075</v>
      </c>
      <c r="CA22" s="312" t="n">
        <v>-0.04</v>
      </c>
      <c r="CB22" s="312" t="n">
        <v>0.01</v>
      </c>
      <c r="CC22" s="312" t="n">
        <v>0.15</v>
      </c>
      <c r="CD22" s="312" t="n">
        <v>0</v>
      </c>
      <c r="CE22" s="349"/>
      <c r="CF22" s="336"/>
      <c r="CG22" s="346"/>
      <c r="CH22" s="0" t="n">
        <f aca="false">SUM(CF22:CF26)/5</f>
        <v>0</v>
      </c>
    </row>
    <row r="23" customFormat="false" ht="12.75" hidden="false" customHeight="false" outlineLevel="0" collapsed="false">
      <c r="D23" s="346" t="n">
        <v>36892</v>
      </c>
      <c r="F23" s="350" t="n">
        <v>4.353</v>
      </c>
      <c r="G23" s="351" t="n">
        <v>0.068634447859866</v>
      </c>
      <c r="H23" s="350" t="n">
        <v>0.5725</v>
      </c>
      <c r="I23" s="350" t="n">
        <v>1.275</v>
      </c>
      <c r="J23" s="350" t="n">
        <v>1.275</v>
      </c>
      <c r="K23" s="350" t="n">
        <v>1.275</v>
      </c>
      <c r="L23" s="347" t="n">
        <v>1.225</v>
      </c>
      <c r="M23" s="347" t="n">
        <v>1.375</v>
      </c>
      <c r="N23" s="350" t="n">
        <v>1.725</v>
      </c>
      <c r="O23" s="350" t="n">
        <v>1.325</v>
      </c>
      <c r="P23" s="350" t="n">
        <v>1.225</v>
      </c>
      <c r="Q23" s="350" t="n">
        <v>1.625</v>
      </c>
      <c r="R23" s="351" t="n">
        <v>0.825</v>
      </c>
      <c r="S23" s="351" t="n">
        <v>1.35</v>
      </c>
      <c r="T23" s="350" t="n">
        <v>1.275</v>
      </c>
      <c r="U23" s="350" t="n">
        <v>0.0275</v>
      </c>
      <c r="V23" s="350" t="n">
        <v>0.0275</v>
      </c>
      <c r="W23" s="350" t="n">
        <v>0.1175</v>
      </c>
      <c r="X23" s="350" t="n">
        <v>0.005</v>
      </c>
      <c r="Y23" s="350" t="n">
        <v>-0.1175</v>
      </c>
      <c r="Z23" s="350" t="n">
        <v>0.0125</v>
      </c>
      <c r="AA23" s="350" t="n">
        <v>-0.374</v>
      </c>
      <c r="AB23" s="350" t="n">
        <v>0.155</v>
      </c>
      <c r="AC23" s="350" t="n">
        <v>-0.075</v>
      </c>
      <c r="AD23" s="350" t="n">
        <v>0.01</v>
      </c>
      <c r="AE23" s="350" t="n">
        <v>-0.145</v>
      </c>
      <c r="AF23" s="350" t="n">
        <v>0.0025</v>
      </c>
      <c r="AG23" s="350" t="n">
        <v>-0.07</v>
      </c>
      <c r="AH23" s="350" t="n">
        <v>0.01</v>
      </c>
      <c r="AI23" s="351" t="n">
        <v>0.205</v>
      </c>
      <c r="AJ23" s="351" t="n">
        <v>0</v>
      </c>
      <c r="AK23" s="351" t="n">
        <v>-0.345</v>
      </c>
      <c r="AL23" s="350" t="n">
        <v>0.005</v>
      </c>
      <c r="AM23" s="350" t="n">
        <v>-0.1425</v>
      </c>
      <c r="AN23" s="350" t="n">
        <v>0.005</v>
      </c>
      <c r="AO23" s="350" t="n">
        <v>0.11</v>
      </c>
      <c r="AP23" s="312" t="n">
        <v>0.02</v>
      </c>
      <c r="AQ23" s="312" t="n">
        <v>0.1575</v>
      </c>
      <c r="AR23" s="312" t="n">
        <v>-0.0075</v>
      </c>
      <c r="AS23" s="312" t="n">
        <v>0</v>
      </c>
      <c r="AT23" s="312" t="n">
        <v>0</v>
      </c>
      <c r="AU23" s="312" t="n">
        <v>-0.4175</v>
      </c>
      <c r="AV23" s="312" t="n">
        <v>0.0125</v>
      </c>
      <c r="AW23" s="312" t="n">
        <v>0.3525</v>
      </c>
      <c r="AX23" s="312" t="n">
        <v>-0.0075</v>
      </c>
      <c r="AY23" s="312" t="n">
        <v>-0.0275</v>
      </c>
      <c r="AZ23" s="312" t="n">
        <v>0.06</v>
      </c>
      <c r="BA23" s="312" t="n">
        <v>0.305</v>
      </c>
      <c r="BB23" s="312" t="n">
        <v>0.0225</v>
      </c>
      <c r="BC23" s="312" t="n">
        <v>-0.0275</v>
      </c>
      <c r="BD23" s="312" t="n">
        <v>0.01</v>
      </c>
      <c r="BE23" s="312" t="n">
        <v>0.005</v>
      </c>
      <c r="BF23" s="312" t="n">
        <v>0</v>
      </c>
      <c r="BG23" s="312" t="n">
        <v>-0.0275</v>
      </c>
      <c r="BH23" s="312" t="n">
        <v>0.01</v>
      </c>
      <c r="BI23" s="312" t="n">
        <v>-0.0615</v>
      </c>
      <c r="BJ23" s="312" t="n">
        <v>0.02</v>
      </c>
      <c r="BK23" s="312" t="n">
        <v>-0.0225</v>
      </c>
      <c r="BL23" s="312" t="n">
        <v>0.022</v>
      </c>
      <c r="BM23" s="312" t="n">
        <v>0.0125</v>
      </c>
      <c r="BN23" s="312" t="n">
        <v>0.015</v>
      </c>
      <c r="BO23" s="312" t="n">
        <v>2.05</v>
      </c>
      <c r="BP23" s="312" t="n">
        <v>0.3</v>
      </c>
      <c r="BQ23" s="312" t="n">
        <v>-0.3375</v>
      </c>
      <c r="BR23" s="312" t="n">
        <v>0</v>
      </c>
      <c r="BS23" s="312" t="n">
        <v>0.435</v>
      </c>
      <c r="BT23" s="312" t="n">
        <v>0.03</v>
      </c>
      <c r="BU23" s="312" t="n">
        <v>1.02</v>
      </c>
      <c r="BV23" s="312" t="n">
        <v>0.0225</v>
      </c>
      <c r="BW23" s="312" t="n">
        <v>-0.0425</v>
      </c>
      <c r="BX23" s="312" t="n">
        <v>0.0175</v>
      </c>
      <c r="BY23" s="312" t="n">
        <v>-0.01</v>
      </c>
      <c r="BZ23" s="312" t="n">
        <v>0.0075</v>
      </c>
      <c r="CA23" s="312" t="n">
        <v>-0.04</v>
      </c>
      <c r="CB23" s="312" t="n">
        <v>0.01</v>
      </c>
      <c r="CC23" s="312" t="n">
        <v>0.15</v>
      </c>
      <c r="CD23" s="312" t="n">
        <v>0</v>
      </c>
      <c r="CE23" s="349"/>
      <c r="CF23" s="336"/>
      <c r="CG23" s="346"/>
    </row>
    <row r="24" customFormat="false" ht="12.75" hidden="false" customHeight="false" outlineLevel="0" collapsed="false">
      <c r="D24" s="346" t="n">
        <v>36923</v>
      </c>
      <c r="F24" s="350" t="n">
        <v>4.12</v>
      </c>
      <c r="G24" s="351" t="n">
        <v>0.068898329163349</v>
      </c>
      <c r="H24" s="350" t="n">
        <v>0.5575</v>
      </c>
      <c r="I24" s="350" t="n">
        <v>1.275</v>
      </c>
      <c r="J24" s="350" t="n">
        <v>1.275</v>
      </c>
      <c r="K24" s="350" t="n">
        <v>1.275</v>
      </c>
      <c r="L24" s="347" t="n">
        <v>1.225</v>
      </c>
      <c r="M24" s="347" t="n">
        <v>1.375</v>
      </c>
      <c r="N24" s="350" t="n">
        <v>1.725</v>
      </c>
      <c r="O24" s="350" t="n">
        <v>1.325</v>
      </c>
      <c r="P24" s="350" t="n">
        <v>1.225</v>
      </c>
      <c r="Q24" s="350" t="n">
        <v>1.625</v>
      </c>
      <c r="R24" s="351" t="n">
        <v>0.825</v>
      </c>
      <c r="S24" s="351" t="n">
        <v>1.35</v>
      </c>
      <c r="T24" s="350" t="n">
        <v>1.275</v>
      </c>
      <c r="U24" s="350" t="n">
        <v>0.0325</v>
      </c>
      <c r="V24" s="350" t="n">
        <v>0.0275</v>
      </c>
      <c r="W24" s="350" t="n">
        <v>0.1275</v>
      </c>
      <c r="X24" s="350" t="n">
        <v>0.0075</v>
      </c>
      <c r="Y24" s="350" t="n">
        <v>-0.1</v>
      </c>
      <c r="Z24" s="350" t="n">
        <v>0.0125</v>
      </c>
      <c r="AA24" s="350" t="n">
        <v>-0.302</v>
      </c>
      <c r="AB24" s="350" t="n">
        <v>0.155</v>
      </c>
      <c r="AC24" s="350" t="n">
        <v>-0.075</v>
      </c>
      <c r="AD24" s="350" t="n">
        <v>0.01</v>
      </c>
      <c r="AE24" s="350" t="n">
        <v>-0.13</v>
      </c>
      <c r="AF24" s="350" t="n">
        <v>0.005</v>
      </c>
      <c r="AG24" s="350" t="n">
        <v>-0.07</v>
      </c>
      <c r="AH24" s="350" t="n">
        <v>0.01</v>
      </c>
      <c r="AI24" s="351" t="n">
        <v>0.225</v>
      </c>
      <c r="AJ24" s="351" t="n">
        <v>0</v>
      </c>
      <c r="AK24" s="351" t="n">
        <v>-0.345</v>
      </c>
      <c r="AL24" s="350" t="n">
        <v>0.005</v>
      </c>
      <c r="AM24" s="350" t="n">
        <v>-0.145</v>
      </c>
      <c r="AN24" s="350" t="n">
        <v>0.005</v>
      </c>
      <c r="AO24" s="350" t="n">
        <v>0.14</v>
      </c>
      <c r="AP24" s="312" t="n">
        <v>0.02</v>
      </c>
      <c r="AQ24" s="312" t="n">
        <v>0.1575</v>
      </c>
      <c r="AR24" s="312" t="n">
        <v>-0.0075</v>
      </c>
      <c r="AS24" s="312" t="n">
        <v>0</v>
      </c>
      <c r="AT24" s="312" t="n">
        <v>0</v>
      </c>
      <c r="AU24" s="312" t="n">
        <v>-0.4375</v>
      </c>
      <c r="AV24" s="312" t="n">
        <v>0.0125</v>
      </c>
      <c r="AW24" s="312" t="n">
        <v>0.3525</v>
      </c>
      <c r="AX24" s="312" t="n">
        <v>-0.0075</v>
      </c>
      <c r="AY24" s="312" t="n">
        <v>-0.0275</v>
      </c>
      <c r="AZ24" s="312" t="n">
        <v>0.06</v>
      </c>
      <c r="BA24" s="312" t="n">
        <v>0.3</v>
      </c>
      <c r="BB24" s="312" t="n">
        <v>0.0225</v>
      </c>
      <c r="BC24" s="312" t="n">
        <v>-0.0275</v>
      </c>
      <c r="BD24" s="312" t="n">
        <v>0.01</v>
      </c>
      <c r="BE24" s="312" t="n">
        <v>0.005</v>
      </c>
      <c r="BF24" s="312" t="n">
        <v>0</v>
      </c>
      <c r="BG24" s="312" t="n">
        <v>-0.0275</v>
      </c>
      <c r="BH24" s="312" t="n">
        <v>0.01</v>
      </c>
      <c r="BI24" s="312" t="n">
        <v>-0.0645</v>
      </c>
      <c r="BJ24" s="312" t="n">
        <v>0.02</v>
      </c>
      <c r="BK24" s="312" t="n">
        <v>-0.0225</v>
      </c>
      <c r="BL24" s="312" t="n">
        <v>0.023</v>
      </c>
      <c r="BM24" s="312" t="n">
        <v>0.0125</v>
      </c>
      <c r="BN24" s="312" t="n">
        <v>0.015</v>
      </c>
      <c r="BO24" s="312" t="n">
        <v>1.95</v>
      </c>
      <c r="BP24" s="312" t="n">
        <v>0.3</v>
      </c>
      <c r="BQ24" s="312" t="n">
        <v>-0.3575</v>
      </c>
      <c r="BR24" s="312" t="n">
        <v>0</v>
      </c>
      <c r="BS24" s="312" t="n">
        <v>0.395</v>
      </c>
      <c r="BT24" s="312" t="n">
        <v>0.03</v>
      </c>
      <c r="BU24" s="312" t="n">
        <v>1.02</v>
      </c>
      <c r="BV24" s="312" t="n">
        <v>0.0175</v>
      </c>
      <c r="BW24" s="312" t="n">
        <v>-0.0425</v>
      </c>
      <c r="BX24" s="312" t="n">
        <v>0.0175</v>
      </c>
      <c r="BY24" s="312" t="n">
        <v>-0.01</v>
      </c>
      <c r="BZ24" s="312" t="n">
        <v>0.0075</v>
      </c>
      <c r="CA24" s="312" t="n">
        <v>-0.04</v>
      </c>
      <c r="CB24" s="312" t="n">
        <v>0.01</v>
      </c>
      <c r="CC24" s="312" t="n">
        <v>0.15</v>
      </c>
      <c r="CD24" s="312" t="n">
        <v>0</v>
      </c>
      <c r="CE24" s="349"/>
      <c r="CF24" s="336"/>
      <c r="CG24" s="346"/>
    </row>
    <row r="25" customFormat="false" ht="12.75" hidden="false" customHeight="false" outlineLevel="0" collapsed="false">
      <c r="B25" s="312"/>
      <c r="D25" s="346" t="n">
        <v>36951</v>
      </c>
      <c r="F25" s="350" t="n">
        <v>3.895</v>
      </c>
      <c r="G25" s="351" t="n">
        <v>0.069136673586296</v>
      </c>
      <c r="H25" s="350" t="n">
        <v>0.495</v>
      </c>
      <c r="I25" s="350" t="n">
        <v>1.025</v>
      </c>
      <c r="J25" s="350" t="n">
        <v>1.025</v>
      </c>
      <c r="K25" s="350" t="n">
        <v>1.025</v>
      </c>
      <c r="L25" s="347" t="n">
        <v>0.975</v>
      </c>
      <c r="M25" s="347" t="n">
        <v>1.075</v>
      </c>
      <c r="N25" s="350" t="n">
        <v>1.275</v>
      </c>
      <c r="O25" s="350" t="n">
        <v>1.025</v>
      </c>
      <c r="P25" s="350" t="n">
        <v>0.975</v>
      </c>
      <c r="Q25" s="350" t="n">
        <v>1.225</v>
      </c>
      <c r="R25" s="351" t="n">
        <v>0.515</v>
      </c>
      <c r="S25" s="351" t="n">
        <v>1</v>
      </c>
      <c r="T25" s="350" t="n">
        <v>1.025</v>
      </c>
      <c r="U25" s="350" t="n">
        <v>0.03</v>
      </c>
      <c r="V25" s="350" t="n">
        <v>0.0275</v>
      </c>
      <c r="W25" s="350" t="n">
        <v>0.1225</v>
      </c>
      <c r="X25" s="350" t="n">
        <v>0.01</v>
      </c>
      <c r="Y25" s="350" t="n">
        <v>-0.0925</v>
      </c>
      <c r="Z25" s="350" t="n">
        <v>0.0125</v>
      </c>
      <c r="AA25" s="350" t="n">
        <v>-0.306</v>
      </c>
      <c r="AB25" s="350" t="n">
        <v>0.155</v>
      </c>
      <c r="AC25" s="350" t="n">
        <v>-0.075</v>
      </c>
      <c r="AD25" s="350" t="n">
        <v>0.01</v>
      </c>
      <c r="AE25" s="350" t="n">
        <v>-0.1225</v>
      </c>
      <c r="AF25" s="350" t="n">
        <v>0.0025</v>
      </c>
      <c r="AG25" s="350" t="n">
        <v>-0.07</v>
      </c>
      <c r="AH25" s="350" t="n">
        <v>0.01</v>
      </c>
      <c r="AI25" s="351" t="n">
        <v>0.2225</v>
      </c>
      <c r="AJ25" s="351" t="n">
        <v>0</v>
      </c>
      <c r="AK25" s="351" t="n">
        <v>-0.35</v>
      </c>
      <c r="AL25" s="350" t="n">
        <v>0.005</v>
      </c>
      <c r="AM25" s="350" t="n">
        <v>-0.1575</v>
      </c>
      <c r="AN25" s="350" t="n">
        <v>0.005</v>
      </c>
      <c r="AO25" s="350" t="n">
        <v>0.14</v>
      </c>
      <c r="AP25" s="312" t="n">
        <v>0.02</v>
      </c>
      <c r="AQ25" s="312" t="n">
        <v>0.1625</v>
      </c>
      <c r="AR25" s="312" t="n">
        <v>-0.0075</v>
      </c>
      <c r="AS25" s="312" t="n">
        <v>0</v>
      </c>
      <c r="AT25" s="312" t="n">
        <v>0</v>
      </c>
      <c r="AU25" s="312" t="n">
        <v>-0.4475</v>
      </c>
      <c r="AV25" s="312" t="n">
        <v>0.0125</v>
      </c>
      <c r="AW25" s="312" t="n">
        <v>0.3575</v>
      </c>
      <c r="AX25" s="312" t="n">
        <v>-0.0075</v>
      </c>
      <c r="AY25" s="312" t="n">
        <v>-0.0275</v>
      </c>
      <c r="AZ25" s="312" t="n">
        <v>0.06</v>
      </c>
      <c r="BA25" s="312" t="n">
        <v>0.275</v>
      </c>
      <c r="BB25" s="312" t="n">
        <v>0.0225</v>
      </c>
      <c r="BC25" s="312" t="n">
        <v>-0.0275</v>
      </c>
      <c r="BD25" s="312" t="n">
        <v>0.01</v>
      </c>
      <c r="BE25" s="312" t="n">
        <v>0.005</v>
      </c>
      <c r="BF25" s="312" t="n">
        <v>0</v>
      </c>
      <c r="BG25" s="312" t="n">
        <v>-0.0275</v>
      </c>
      <c r="BH25" s="312" t="n">
        <v>0.01</v>
      </c>
      <c r="BI25" s="312" t="n">
        <v>-0.0815</v>
      </c>
      <c r="BJ25" s="312" t="n">
        <v>0.025</v>
      </c>
      <c r="BK25" s="312" t="n">
        <v>-0.0225</v>
      </c>
      <c r="BL25" s="312" t="n">
        <v>0.024</v>
      </c>
      <c r="BM25" s="312" t="n">
        <v>0.0125</v>
      </c>
      <c r="BN25" s="312" t="n">
        <v>0.015</v>
      </c>
      <c r="BO25" s="312" t="n">
        <v>0.97</v>
      </c>
      <c r="BP25" s="312" t="n">
        <v>0.16</v>
      </c>
      <c r="BQ25" s="312" t="n">
        <v>-0.3675</v>
      </c>
      <c r="BR25" s="312" t="n">
        <v>0</v>
      </c>
      <c r="BS25" s="312" t="n">
        <v>0.34</v>
      </c>
      <c r="BT25" s="312" t="n">
        <v>0.02</v>
      </c>
      <c r="BU25" s="312" t="n">
        <v>0.695</v>
      </c>
      <c r="BV25" s="312" t="n">
        <v>0.0025</v>
      </c>
      <c r="BW25" s="312" t="n">
        <v>-0.0425</v>
      </c>
      <c r="BX25" s="312" t="n">
        <v>0.0175</v>
      </c>
      <c r="BY25" s="312" t="n">
        <v>-0.01</v>
      </c>
      <c r="BZ25" s="312" t="n">
        <v>0.0075</v>
      </c>
      <c r="CA25" s="312" t="n">
        <v>-0.04</v>
      </c>
      <c r="CB25" s="312" t="n">
        <v>0.01</v>
      </c>
      <c r="CC25" s="312" t="n">
        <v>0.15</v>
      </c>
      <c r="CD25" s="312" t="n">
        <v>0</v>
      </c>
      <c r="CE25" s="349"/>
      <c r="CF25" s="336"/>
      <c r="CG25" s="346"/>
    </row>
    <row r="26" customFormat="false" ht="12.75" hidden="false" customHeight="false" outlineLevel="0" collapsed="false">
      <c r="D26" s="346" t="n">
        <v>36982</v>
      </c>
      <c r="F26" s="350" t="n">
        <v>3.665</v>
      </c>
      <c r="G26" s="351" t="n">
        <v>0.069316933902243</v>
      </c>
      <c r="H26" s="350" t="n">
        <v>0.4025</v>
      </c>
      <c r="I26" s="350" t="n">
        <v>0.45</v>
      </c>
      <c r="J26" s="350" t="n">
        <v>0.5</v>
      </c>
      <c r="K26" s="350" t="n">
        <v>0.45</v>
      </c>
      <c r="L26" s="347" t="n">
        <v>0.5</v>
      </c>
      <c r="M26" s="347" t="n">
        <v>0.5</v>
      </c>
      <c r="N26" s="350" t="n">
        <v>0.5</v>
      </c>
      <c r="O26" s="350" t="n">
        <v>0.5</v>
      </c>
      <c r="P26" s="350" t="n">
        <v>0.5</v>
      </c>
      <c r="Q26" s="350" t="n">
        <v>0.55</v>
      </c>
      <c r="R26" s="351" t="n">
        <v>0.25</v>
      </c>
      <c r="S26" s="351" t="n">
        <v>0.5</v>
      </c>
      <c r="T26" s="350" t="n">
        <v>0.45</v>
      </c>
      <c r="U26" s="350" t="n">
        <v>-0.11</v>
      </c>
      <c r="V26" s="350" t="n">
        <v>0.01</v>
      </c>
      <c r="W26" s="350" t="n">
        <v>0.065</v>
      </c>
      <c r="X26" s="350" t="n">
        <v>-0.0025</v>
      </c>
      <c r="Y26" s="350" t="n">
        <v>-0.07</v>
      </c>
      <c r="Z26" s="350" t="n">
        <v>0.01</v>
      </c>
      <c r="AA26" s="350" t="n">
        <v>-0.41</v>
      </c>
      <c r="AB26" s="350" t="n">
        <v>0.155</v>
      </c>
      <c r="AC26" s="350" t="n">
        <v>-0.06</v>
      </c>
      <c r="AD26" s="350" t="n">
        <v>0.01</v>
      </c>
      <c r="AE26" s="350" t="n">
        <v>-0.14</v>
      </c>
      <c r="AF26" s="350" t="n">
        <v>0.01</v>
      </c>
      <c r="AG26" s="350" t="n">
        <v>-0.0625</v>
      </c>
      <c r="AH26" s="350" t="n">
        <v>0.0175</v>
      </c>
      <c r="AI26" s="351" t="n">
        <v>0.135</v>
      </c>
      <c r="AJ26" s="351" t="n">
        <v>0</v>
      </c>
      <c r="AK26" s="351" t="n">
        <v>-0.37</v>
      </c>
      <c r="AL26" s="350" t="n">
        <v>0</v>
      </c>
      <c r="AM26" s="350" t="n">
        <v>-0.0925</v>
      </c>
      <c r="AN26" s="350" t="n">
        <v>0.005</v>
      </c>
      <c r="AO26" s="350" t="n">
        <v>0.045</v>
      </c>
      <c r="AP26" s="312" t="n">
        <v>0.0075</v>
      </c>
      <c r="AQ26" s="312" t="n">
        <v>0.1425</v>
      </c>
      <c r="AR26" s="312" t="n">
        <v>0.005</v>
      </c>
      <c r="AS26" s="312" t="n">
        <v>0</v>
      </c>
      <c r="AT26" s="312" t="n">
        <v>0</v>
      </c>
      <c r="AU26" s="312" t="n">
        <v>-0.63</v>
      </c>
      <c r="AV26" s="312" t="n">
        <v>0</v>
      </c>
      <c r="AW26" s="312" t="n">
        <v>0.215</v>
      </c>
      <c r="AX26" s="312" t="n">
        <v>-0.01</v>
      </c>
      <c r="AY26" s="312" t="n">
        <v>-0.025</v>
      </c>
      <c r="AZ26" s="312" t="n">
        <v>0.06</v>
      </c>
      <c r="BA26" s="312" t="n">
        <v>0.195</v>
      </c>
      <c r="BB26" s="312" t="n">
        <v>0.0175</v>
      </c>
      <c r="BC26" s="312" t="n">
        <v>-0.025</v>
      </c>
      <c r="BD26" s="312" t="n">
        <v>0.01</v>
      </c>
      <c r="BE26" s="312" t="n">
        <v>0.005</v>
      </c>
      <c r="BF26" s="312" t="n">
        <v>0</v>
      </c>
      <c r="BG26" s="312" t="n">
        <v>-0.025</v>
      </c>
      <c r="BH26" s="312" t="n">
        <v>0.01</v>
      </c>
      <c r="BI26" s="312" t="n">
        <v>-0.078</v>
      </c>
      <c r="BJ26" s="312" t="n">
        <v>0.026</v>
      </c>
      <c r="BK26" s="312" t="n">
        <v>-0.03</v>
      </c>
      <c r="BL26" s="312" t="n">
        <v>0.016</v>
      </c>
      <c r="BM26" s="312" t="n">
        <v>0.005</v>
      </c>
      <c r="BN26" s="312" t="n">
        <v>0.01</v>
      </c>
      <c r="BO26" s="312" t="n">
        <v>0.52</v>
      </c>
      <c r="BP26" s="312" t="n">
        <v>0.02</v>
      </c>
      <c r="BQ26" s="312" t="n">
        <v>-0.09</v>
      </c>
      <c r="BR26" s="312" t="n">
        <v>0</v>
      </c>
      <c r="BS26" s="312" t="n">
        <v>0.23</v>
      </c>
      <c r="BT26" s="312" t="n">
        <v>0.005</v>
      </c>
      <c r="BU26" s="312" t="n">
        <v>0.23</v>
      </c>
      <c r="BV26" s="312" t="n">
        <v>0.005</v>
      </c>
      <c r="BW26" s="312" t="n">
        <v>-0.0325</v>
      </c>
      <c r="BX26" s="312" t="n">
        <v>0.02</v>
      </c>
      <c r="BY26" s="312" t="n">
        <v>0.005</v>
      </c>
      <c r="BZ26" s="312" t="n">
        <v>0.01</v>
      </c>
      <c r="CA26" s="312" t="n">
        <v>-0.0225</v>
      </c>
      <c r="CB26" s="312" t="n">
        <v>0.01</v>
      </c>
      <c r="CC26" s="312" t="n">
        <v>0.4</v>
      </c>
      <c r="CD26" s="312" t="n">
        <v>0</v>
      </c>
      <c r="CE26" s="349"/>
      <c r="CF26" s="336"/>
      <c r="CG26" s="346"/>
    </row>
    <row r="27" customFormat="false" ht="12.75" hidden="false" customHeight="false" outlineLevel="0" collapsed="false">
      <c r="D27" s="346" t="n">
        <v>37012</v>
      </c>
      <c r="F27" s="350" t="n">
        <v>3.589</v>
      </c>
      <c r="G27" s="351" t="n">
        <v>0.069354975450426</v>
      </c>
      <c r="H27" s="350" t="n">
        <v>0.365</v>
      </c>
      <c r="I27" s="350" t="n">
        <v>0.5</v>
      </c>
      <c r="J27" s="350" t="n">
        <v>0.55</v>
      </c>
      <c r="K27" s="350" t="n">
        <v>0.45</v>
      </c>
      <c r="L27" s="347" t="n">
        <v>0.45</v>
      </c>
      <c r="M27" s="347" t="n">
        <v>0.5</v>
      </c>
      <c r="N27" s="350" t="n">
        <v>0.55</v>
      </c>
      <c r="O27" s="350" t="n">
        <v>0.5</v>
      </c>
      <c r="P27" s="350" t="n">
        <v>0.45</v>
      </c>
      <c r="Q27" s="350" t="n">
        <v>0.5</v>
      </c>
      <c r="R27" s="351" t="n">
        <v>0.2</v>
      </c>
      <c r="S27" s="351" t="n">
        <v>0.55</v>
      </c>
      <c r="T27" s="350" t="n">
        <v>0.5</v>
      </c>
      <c r="U27" s="350" t="n">
        <v>-0.105</v>
      </c>
      <c r="V27" s="350" t="n">
        <v>0.01</v>
      </c>
      <c r="W27" s="350" t="n">
        <v>0.0525</v>
      </c>
      <c r="X27" s="350" t="n">
        <v>-0.0025</v>
      </c>
      <c r="Y27" s="350" t="n">
        <v>-0.07</v>
      </c>
      <c r="Z27" s="350" t="n">
        <v>0.01</v>
      </c>
      <c r="AA27" s="350" t="n">
        <v>-0.41</v>
      </c>
      <c r="AB27" s="350" t="n">
        <v>0.155</v>
      </c>
      <c r="AC27" s="350" t="n">
        <v>-0.06</v>
      </c>
      <c r="AD27" s="350" t="n">
        <v>0.01</v>
      </c>
      <c r="AE27" s="350" t="n">
        <v>-0.135</v>
      </c>
      <c r="AF27" s="350" t="n">
        <v>0.0075</v>
      </c>
      <c r="AG27" s="350" t="n">
        <v>-0.0625</v>
      </c>
      <c r="AH27" s="350" t="n">
        <v>0.0175</v>
      </c>
      <c r="AI27" s="351" t="n">
        <v>0.1225</v>
      </c>
      <c r="AJ27" s="351" t="n">
        <v>0</v>
      </c>
      <c r="AK27" s="351" t="n">
        <v>-0.37</v>
      </c>
      <c r="AL27" s="350" t="n">
        <v>0</v>
      </c>
      <c r="AM27" s="350" t="n">
        <v>-0.0925</v>
      </c>
      <c r="AN27" s="350" t="n">
        <v>0.005</v>
      </c>
      <c r="AO27" s="350" t="n">
        <v>0.045</v>
      </c>
      <c r="AP27" s="312" t="n">
        <v>0.0075</v>
      </c>
      <c r="AQ27" s="312" t="n">
        <v>0.1525</v>
      </c>
      <c r="AR27" s="312" t="n">
        <v>0.005</v>
      </c>
      <c r="AS27" s="312" t="n">
        <v>0</v>
      </c>
      <c r="AT27" s="312" t="n">
        <v>0</v>
      </c>
      <c r="AU27" s="312" t="n">
        <v>-0.63</v>
      </c>
      <c r="AV27" s="312" t="n">
        <v>0</v>
      </c>
      <c r="AW27" s="312" t="n">
        <v>0.23</v>
      </c>
      <c r="AX27" s="312" t="n">
        <v>-0.01</v>
      </c>
      <c r="AY27" s="312" t="n">
        <v>-0.025</v>
      </c>
      <c r="AZ27" s="312" t="n">
        <v>0.06</v>
      </c>
      <c r="BA27" s="312" t="n">
        <v>0.185</v>
      </c>
      <c r="BB27" s="312" t="n">
        <v>0.01</v>
      </c>
      <c r="BC27" s="312" t="n">
        <v>-0.025</v>
      </c>
      <c r="BD27" s="312" t="n">
        <v>0.01</v>
      </c>
      <c r="BE27" s="312" t="n">
        <v>0.005</v>
      </c>
      <c r="BF27" s="312" t="n">
        <v>0</v>
      </c>
      <c r="BG27" s="312" t="n">
        <v>-0.025</v>
      </c>
      <c r="BH27" s="312" t="n">
        <v>0.01</v>
      </c>
      <c r="BI27" s="312" t="n">
        <v>-0.078</v>
      </c>
      <c r="BJ27" s="312" t="n">
        <v>0.026</v>
      </c>
      <c r="BK27" s="312" t="n">
        <v>-0.03</v>
      </c>
      <c r="BL27" s="312" t="n">
        <v>0.016</v>
      </c>
      <c r="BM27" s="312" t="n">
        <v>0.005</v>
      </c>
      <c r="BN27" s="312" t="n">
        <v>0.01</v>
      </c>
      <c r="BO27" s="312" t="n">
        <v>0.405</v>
      </c>
      <c r="BP27" s="312" t="n">
        <v>0.02</v>
      </c>
      <c r="BQ27" s="312" t="n">
        <v>-0.249</v>
      </c>
      <c r="BR27" s="312" t="n">
        <v>0</v>
      </c>
      <c r="BS27" s="312" t="n">
        <v>0.22</v>
      </c>
      <c r="BT27" s="312" t="n">
        <v>0.005</v>
      </c>
      <c r="BU27" s="312" t="n">
        <v>0.22</v>
      </c>
      <c r="BV27" s="312" t="n">
        <v>0.005</v>
      </c>
      <c r="BW27" s="312" t="n">
        <v>-0.03275</v>
      </c>
      <c r="BX27" s="312" t="n">
        <v>0.02</v>
      </c>
      <c r="BY27" s="312" t="n">
        <v>0.00475</v>
      </c>
      <c r="BZ27" s="312" t="n">
        <v>0.01</v>
      </c>
      <c r="CA27" s="312" t="n">
        <v>-0.02275</v>
      </c>
      <c r="CB27" s="312" t="n">
        <v>0.01</v>
      </c>
      <c r="CC27" s="312" t="n">
        <v>0.55</v>
      </c>
      <c r="CD27" s="312" t="n">
        <v>0</v>
      </c>
      <c r="CE27" s="349"/>
      <c r="CF27" s="336"/>
      <c r="CG27" s="346"/>
      <c r="CH27" s="0" t="n">
        <f aca="false">SUM(CF27:CF33)/7</f>
        <v>0</v>
      </c>
    </row>
    <row r="28" customFormat="false" ht="12.75" hidden="false" customHeight="false" outlineLevel="0" collapsed="false">
      <c r="D28" s="346" t="n">
        <v>37043</v>
      </c>
      <c r="F28" s="350" t="n">
        <v>3.57</v>
      </c>
      <c r="G28" s="351" t="n">
        <v>0.069394285050718</v>
      </c>
      <c r="H28" s="350" t="n">
        <v>0.36</v>
      </c>
      <c r="I28" s="350" t="n">
        <v>0.5</v>
      </c>
      <c r="J28" s="350" t="n">
        <v>0.55</v>
      </c>
      <c r="K28" s="350" t="n">
        <v>0.45</v>
      </c>
      <c r="L28" s="347" t="n">
        <v>0.55</v>
      </c>
      <c r="M28" s="347" t="n">
        <v>0.5</v>
      </c>
      <c r="N28" s="350" t="n">
        <v>0.55</v>
      </c>
      <c r="O28" s="350" t="n">
        <v>0.55</v>
      </c>
      <c r="P28" s="350" t="n">
        <v>0.55</v>
      </c>
      <c r="Q28" s="350" t="n">
        <v>0.55</v>
      </c>
      <c r="R28" s="351" t="n">
        <v>0.2</v>
      </c>
      <c r="S28" s="351" t="n">
        <v>0.55</v>
      </c>
      <c r="T28" s="350" t="n">
        <v>0.5</v>
      </c>
      <c r="U28" s="350" t="n">
        <v>-0.1</v>
      </c>
      <c r="V28" s="350" t="n">
        <v>0.01</v>
      </c>
      <c r="W28" s="350" t="n">
        <v>0.05</v>
      </c>
      <c r="X28" s="350" t="n">
        <v>-0.0025</v>
      </c>
      <c r="Y28" s="350" t="n">
        <v>-0.07</v>
      </c>
      <c r="Z28" s="350" t="n">
        <v>0.01</v>
      </c>
      <c r="AA28" s="350" t="n">
        <v>-0.41</v>
      </c>
      <c r="AB28" s="350" t="n">
        <v>0.155</v>
      </c>
      <c r="AC28" s="350" t="n">
        <v>-0.06</v>
      </c>
      <c r="AD28" s="350" t="n">
        <v>0.01</v>
      </c>
      <c r="AE28" s="350" t="n">
        <v>-0.13</v>
      </c>
      <c r="AF28" s="350" t="n">
        <v>0.005</v>
      </c>
      <c r="AG28" s="350" t="n">
        <v>-0.0625</v>
      </c>
      <c r="AH28" s="350" t="n">
        <v>0.0175</v>
      </c>
      <c r="AI28" s="351" t="n">
        <v>0.1175</v>
      </c>
      <c r="AJ28" s="351" t="n">
        <v>0</v>
      </c>
      <c r="AK28" s="351" t="n">
        <v>-0.37</v>
      </c>
      <c r="AL28" s="350" t="n">
        <v>0</v>
      </c>
      <c r="AM28" s="350" t="n">
        <v>-0.0925</v>
      </c>
      <c r="AN28" s="350" t="n">
        <v>0.005</v>
      </c>
      <c r="AO28" s="350" t="n">
        <v>0.045</v>
      </c>
      <c r="AP28" s="312" t="n">
        <v>0.0075</v>
      </c>
      <c r="AQ28" s="312" t="n">
        <v>0.1725</v>
      </c>
      <c r="AR28" s="312" t="n">
        <v>0.005</v>
      </c>
      <c r="AS28" s="312" t="n">
        <v>0</v>
      </c>
      <c r="AT28" s="312" t="n">
        <v>0</v>
      </c>
      <c r="AU28" s="312" t="n">
        <v>-0.63</v>
      </c>
      <c r="AV28" s="312" t="n">
        <v>0</v>
      </c>
      <c r="AW28" s="312" t="n">
        <v>0.27</v>
      </c>
      <c r="AX28" s="312" t="n">
        <v>-0.01</v>
      </c>
      <c r="AY28" s="312" t="n">
        <v>-0.025</v>
      </c>
      <c r="AZ28" s="312" t="n">
        <v>0.06</v>
      </c>
      <c r="BA28" s="312" t="n">
        <v>0.185</v>
      </c>
      <c r="BB28" s="312" t="n">
        <v>0.0125</v>
      </c>
      <c r="BC28" s="312" t="n">
        <v>-0.025</v>
      </c>
      <c r="BD28" s="312" t="n">
        <v>0.01</v>
      </c>
      <c r="BE28" s="312" t="n">
        <v>0.005</v>
      </c>
      <c r="BF28" s="312" t="n">
        <v>0</v>
      </c>
      <c r="BG28" s="312" t="n">
        <v>-0.025</v>
      </c>
      <c r="BH28" s="312" t="n">
        <v>0.01</v>
      </c>
      <c r="BI28" s="312" t="n">
        <v>-0.094</v>
      </c>
      <c r="BJ28" s="312" t="n">
        <v>0.026</v>
      </c>
      <c r="BK28" s="312" t="n">
        <v>-0.03</v>
      </c>
      <c r="BL28" s="312" t="n">
        <v>0.017</v>
      </c>
      <c r="BM28" s="312" t="n">
        <v>0.005</v>
      </c>
      <c r="BN28" s="312" t="n">
        <v>0.01</v>
      </c>
      <c r="BO28" s="312" t="n">
        <v>0.395</v>
      </c>
      <c r="BP28" s="312" t="n">
        <v>0.035</v>
      </c>
      <c r="BQ28" s="312" t="n">
        <v>-0.636</v>
      </c>
      <c r="BR28" s="312" t="n">
        <v>0</v>
      </c>
      <c r="BS28" s="312" t="n">
        <v>0.22</v>
      </c>
      <c r="BT28" s="312" t="n">
        <v>0.005</v>
      </c>
      <c r="BU28" s="312" t="n">
        <v>0.22</v>
      </c>
      <c r="BV28" s="312" t="n">
        <v>0.005</v>
      </c>
      <c r="BW28" s="312" t="n">
        <v>-0.03275</v>
      </c>
      <c r="BX28" s="312" t="n">
        <v>0.02</v>
      </c>
      <c r="BY28" s="312" t="n">
        <v>0.00475</v>
      </c>
      <c r="BZ28" s="312" t="n">
        <v>0.01</v>
      </c>
      <c r="CA28" s="312" t="n">
        <v>-0.02275</v>
      </c>
      <c r="CB28" s="312" t="n">
        <v>0.01</v>
      </c>
      <c r="CC28" s="312" t="n">
        <v>0.6</v>
      </c>
      <c r="CD28" s="312" t="n">
        <v>0</v>
      </c>
      <c r="CE28" s="349"/>
      <c r="CF28" s="336"/>
      <c r="CG28" s="346"/>
    </row>
    <row r="29" customFormat="false" ht="12.75" hidden="false" customHeight="false" outlineLevel="0" collapsed="false">
      <c r="D29" s="346" t="n">
        <v>37073</v>
      </c>
      <c r="F29" s="350" t="n">
        <v>3.55</v>
      </c>
      <c r="G29" s="351" t="n">
        <v>0.069430034419207</v>
      </c>
      <c r="H29" s="350" t="n">
        <v>0.36</v>
      </c>
      <c r="I29" s="350" t="n">
        <v>0.55</v>
      </c>
      <c r="J29" s="350" t="n">
        <v>0.55</v>
      </c>
      <c r="K29" s="350" t="n">
        <v>0.45</v>
      </c>
      <c r="L29" s="347" t="n">
        <v>0.55</v>
      </c>
      <c r="M29" s="347" t="n">
        <v>0.55</v>
      </c>
      <c r="N29" s="350" t="n">
        <v>0.55</v>
      </c>
      <c r="O29" s="350" t="n">
        <v>0.55</v>
      </c>
      <c r="P29" s="350" t="n">
        <v>0.55</v>
      </c>
      <c r="Q29" s="350" t="n">
        <v>0.55</v>
      </c>
      <c r="R29" s="351" t="n">
        <v>0.4</v>
      </c>
      <c r="S29" s="351" t="n">
        <v>0.6</v>
      </c>
      <c r="T29" s="350" t="n">
        <v>0.55</v>
      </c>
      <c r="U29" s="350" t="n">
        <v>-0.095</v>
      </c>
      <c r="V29" s="350" t="n">
        <v>0.01</v>
      </c>
      <c r="W29" s="350" t="n">
        <v>0.04</v>
      </c>
      <c r="X29" s="350" t="n">
        <v>0</v>
      </c>
      <c r="Y29" s="350" t="n">
        <v>-0.07</v>
      </c>
      <c r="Z29" s="350" t="n">
        <v>0.01</v>
      </c>
      <c r="AA29" s="350" t="n">
        <v>-0.41</v>
      </c>
      <c r="AB29" s="350" t="n">
        <v>0.155</v>
      </c>
      <c r="AC29" s="350" t="n">
        <v>-0.06</v>
      </c>
      <c r="AD29" s="350" t="n">
        <v>0.01</v>
      </c>
      <c r="AE29" s="350" t="n">
        <v>-0.125</v>
      </c>
      <c r="AF29" s="350" t="n">
        <v>0.0025</v>
      </c>
      <c r="AG29" s="350" t="n">
        <v>-0.0625</v>
      </c>
      <c r="AH29" s="350" t="n">
        <v>0.0175</v>
      </c>
      <c r="AI29" s="351" t="n">
        <v>0.11</v>
      </c>
      <c r="AJ29" s="351" t="n">
        <v>0</v>
      </c>
      <c r="AK29" s="351" t="n">
        <v>-0.37</v>
      </c>
      <c r="AL29" s="350" t="n">
        <v>0</v>
      </c>
      <c r="AM29" s="350" t="n">
        <v>-0.0925</v>
      </c>
      <c r="AN29" s="350" t="n">
        <v>0.005</v>
      </c>
      <c r="AO29" s="350" t="n">
        <v>0.045</v>
      </c>
      <c r="AP29" s="312" t="n">
        <v>0.0075</v>
      </c>
      <c r="AQ29" s="312" t="n">
        <v>0.4925</v>
      </c>
      <c r="AR29" s="312" t="n">
        <v>0.005</v>
      </c>
      <c r="AS29" s="312" t="n">
        <v>0</v>
      </c>
      <c r="AT29" s="312" t="n">
        <v>0</v>
      </c>
      <c r="AU29" s="312" t="n">
        <v>-0.665</v>
      </c>
      <c r="AV29" s="312" t="n">
        <v>0</v>
      </c>
      <c r="AW29" s="312" t="n">
        <v>0.6</v>
      </c>
      <c r="AX29" s="312" t="n">
        <v>-0.01</v>
      </c>
      <c r="AY29" s="312" t="n">
        <v>-0.025</v>
      </c>
      <c r="AZ29" s="312" t="n">
        <v>0.06</v>
      </c>
      <c r="BA29" s="312" t="n">
        <v>0.185</v>
      </c>
      <c r="BB29" s="312" t="n">
        <v>0.0125</v>
      </c>
      <c r="BC29" s="312" t="n">
        <v>-0.025</v>
      </c>
      <c r="BD29" s="312" t="n">
        <v>0.01</v>
      </c>
      <c r="BE29" s="312" t="n">
        <v>0.005</v>
      </c>
      <c r="BF29" s="312" t="n">
        <v>0</v>
      </c>
      <c r="BG29" s="312" t="n">
        <v>-0.025</v>
      </c>
      <c r="BH29" s="312" t="n">
        <v>0.01</v>
      </c>
      <c r="BI29" s="312" t="n">
        <v>-0.087</v>
      </c>
      <c r="BJ29" s="312" t="n">
        <v>0.026</v>
      </c>
      <c r="BK29" s="312" t="n">
        <v>-0.03</v>
      </c>
      <c r="BL29" s="312" t="n">
        <v>0.018</v>
      </c>
      <c r="BM29" s="312" t="n">
        <v>0.005</v>
      </c>
      <c r="BN29" s="312" t="n">
        <v>0.01</v>
      </c>
      <c r="BO29" s="312" t="n">
        <v>0.46</v>
      </c>
      <c r="BP29" s="312" t="n">
        <v>0.035</v>
      </c>
      <c r="BQ29" s="312" t="n">
        <v>-0.329</v>
      </c>
      <c r="BR29" s="312" t="n">
        <v>0</v>
      </c>
      <c r="BS29" s="312" t="n">
        <v>0.2325</v>
      </c>
      <c r="BT29" s="312" t="n">
        <v>0.0075</v>
      </c>
      <c r="BU29" s="312" t="n">
        <v>0.2325</v>
      </c>
      <c r="BV29" s="312" t="n">
        <v>0.0075</v>
      </c>
      <c r="BW29" s="312" t="n">
        <v>-0.03275</v>
      </c>
      <c r="BX29" s="312" t="n">
        <v>0.02</v>
      </c>
      <c r="BY29" s="312" t="n">
        <v>0.00475</v>
      </c>
      <c r="BZ29" s="312" t="n">
        <v>0.01</v>
      </c>
      <c r="CA29" s="312" t="n">
        <v>-0.02275</v>
      </c>
      <c r="CB29" s="312" t="n">
        <v>0.01</v>
      </c>
      <c r="CC29" s="312" t="n">
        <v>0.85</v>
      </c>
      <c r="CD29" s="312" t="n">
        <v>0</v>
      </c>
      <c r="CE29" s="349"/>
      <c r="CF29" s="336"/>
      <c r="CG29" s="346"/>
    </row>
    <row r="30" customFormat="false" ht="12.75" hidden="false" customHeight="false" outlineLevel="0" collapsed="false">
      <c r="D30" s="346" t="n">
        <v>37104</v>
      </c>
      <c r="F30" s="350" t="n">
        <v>3.55</v>
      </c>
      <c r="G30" s="351" t="n">
        <v>0.069462674578446</v>
      </c>
      <c r="H30" s="350" t="n">
        <v>0.36</v>
      </c>
      <c r="I30" s="350" t="n">
        <v>0.6</v>
      </c>
      <c r="J30" s="350" t="n">
        <v>0.6</v>
      </c>
      <c r="K30" s="350" t="n">
        <v>0.55</v>
      </c>
      <c r="L30" s="347" t="n">
        <v>0.65</v>
      </c>
      <c r="M30" s="347" t="n">
        <v>0.6</v>
      </c>
      <c r="N30" s="350" t="n">
        <v>0.65</v>
      </c>
      <c r="O30" s="350" t="n">
        <v>0.6</v>
      </c>
      <c r="P30" s="350" t="n">
        <v>0.65</v>
      </c>
      <c r="Q30" s="350" t="n">
        <v>0.5</v>
      </c>
      <c r="R30" s="351" t="n">
        <v>0.33</v>
      </c>
      <c r="S30" s="351" t="n">
        <v>0.65</v>
      </c>
      <c r="T30" s="350" t="n">
        <v>0.6</v>
      </c>
      <c r="U30" s="350" t="n">
        <v>-0.09</v>
      </c>
      <c r="V30" s="350" t="n">
        <v>0.01</v>
      </c>
      <c r="W30" s="350" t="n">
        <v>0.0525</v>
      </c>
      <c r="X30" s="350" t="n">
        <v>0.0025</v>
      </c>
      <c r="Y30" s="350" t="n">
        <v>-0.07</v>
      </c>
      <c r="Z30" s="350" t="n">
        <v>0.01</v>
      </c>
      <c r="AA30" s="350" t="n">
        <v>-0.41</v>
      </c>
      <c r="AB30" s="350" t="n">
        <v>0.155</v>
      </c>
      <c r="AC30" s="350" t="n">
        <v>-0.06</v>
      </c>
      <c r="AD30" s="350" t="n">
        <v>0.01</v>
      </c>
      <c r="AE30" s="350" t="n">
        <v>-0.12</v>
      </c>
      <c r="AF30" s="350" t="n">
        <v>0.0025</v>
      </c>
      <c r="AG30" s="350" t="n">
        <v>-0.0625</v>
      </c>
      <c r="AH30" s="350" t="n">
        <v>0.0175</v>
      </c>
      <c r="AI30" s="351" t="n">
        <v>0.1075</v>
      </c>
      <c r="AJ30" s="351" t="n">
        <v>0</v>
      </c>
      <c r="AK30" s="351" t="n">
        <v>-0.37</v>
      </c>
      <c r="AL30" s="350" t="n">
        <v>0</v>
      </c>
      <c r="AM30" s="350" t="n">
        <v>-0.0925</v>
      </c>
      <c r="AN30" s="350" t="n">
        <v>0.005</v>
      </c>
      <c r="AO30" s="350" t="n">
        <v>0.045</v>
      </c>
      <c r="AP30" s="312" t="n">
        <v>0.0075</v>
      </c>
      <c r="AQ30" s="312" t="n">
        <v>0.5425</v>
      </c>
      <c r="AR30" s="312" t="n">
        <v>0.005</v>
      </c>
      <c r="AS30" s="312" t="n">
        <v>0</v>
      </c>
      <c r="AT30" s="312" t="n">
        <v>0</v>
      </c>
      <c r="AU30" s="312" t="n">
        <v>-0.665</v>
      </c>
      <c r="AV30" s="312" t="n">
        <v>0</v>
      </c>
      <c r="AW30" s="312" t="n">
        <v>0.655</v>
      </c>
      <c r="AX30" s="312" t="n">
        <v>-0.01</v>
      </c>
      <c r="AY30" s="312" t="n">
        <v>-0.025</v>
      </c>
      <c r="AZ30" s="312" t="n">
        <v>0.06</v>
      </c>
      <c r="BA30" s="312" t="n">
        <v>0.185</v>
      </c>
      <c r="BB30" s="312" t="n">
        <v>0.0125</v>
      </c>
      <c r="BC30" s="312" t="n">
        <v>-0.025</v>
      </c>
      <c r="BD30" s="312" t="n">
        <v>0.01</v>
      </c>
      <c r="BE30" s="312" t="n">
        <v>0.005</v>
      </c>
      <c r="BF30" s="312" t="n">
        <v>0</v>
      </c>
      <c r="BG30" s="312" t="n">
        <v>-0.025</v>
      </c>
      <c r="BH30" s="312" t="n">
        <v>0.01</v>
      </c>
      <c r="BI30" s="312" t="n">
        <v>-0.078</v>
      </c>
      <c r="BJ30" s="312" t="n">
        <v>0.026</v>
      </c>
      <c r="BK30" s="312" t="n">
        <v>-0.03</v>
      </c>
      <c r="BL30" s="312" t="n">
        <v>0.019</v>
      </c>
      <c r="BM30" s="312" t="n">
        <v>0.005</v>
      </c>
      <c r="BN30" s="312" t="n">
        <v>0.01</v>
      </c>
      <c r="BO30" s="312" t="n">
        <v>0.46</v>
      </c>
      <c r="BP30" s="312" t="n">
        <v>0.035</v>
      </c>
      <c r="BQ30" s="312" t="n">
        <v>-0.61</v>
      </c>
      <c r="BR30" s="312" t="n">
        <v>0</v>
      </c>
      <c r="BS30" s="312" t="n">
        <v>0.2325</v>
      </c>
      <c r="BT30" s="312" t="n">
        <v>0.0075</v>
      </c>
      <c r="BU30" s="312" t="n">
        <v>0.2325</v>
      </c>
      <c r="BV30" s="312" t="n">
        <v>0.0075</v>
      </c>
      <c r="BW30" s="312" t="n">
        <v>-0.03275</v>
      </c>
      <c r="BX30" s="312" t="n">
        <v>0.02</v>
      </c>
      <c r="BY30" s="312" t="n">
        <v>0.00475</v>
      </c>
      <c r="BZ30" s="312" t="n">
        <v>0.01</v>
      </c>
      <c r="CA30" s="312" t="n">
        <v>-0.02275</v>
      </c>
      <c r="CB30" s="312" t="n">
        <v>0.01</v>
      </c>
      <c r="CC30" s="312" t="n">
        <v>0.85</v>
      </c>
      <c r="CD30" s="312" t="n">
        <v>0</v>
      </c>
      <c r="CE30" s="349"/>
      <c r="CF30" s="336"/>
      <c r="CG30" s="346"/>
    </row>
    <row r="31" customFormat="false" ht="12.75" hidden="false" customHeight="false" outlineLevel="0" collapsed="false">
      <c r="D31" s="346" t="n">
        <v>37135</v>
      </c>
      <c r="F31" s="350" t="n">
        <v>3.53</v>
      </c>
      <c r="G31" s="351" t="n">
        <v>0.069495314738039</v>
      </c>
      <c r="H31" s="350" t="n">
        <v>0.36</v>
      </c>
      <c r="I31" s="350" t="n">
        <v>0.6</v>
      </c>
      <c r="J31" s="350" t="n">
        <v>0.6</v>
      </c>
      <c r="K31" s="350" t="n">
        <v>0.6</v>
      </c>
      <c r="L31" s="347" t="n">
        <v>0.6</v>
      </c>
      <c r="M31" s="347" t="n">
        <v>0.6</v>
      </c>
      <c r="N31" s="350" t="n">
        <v>0.65</v>
      </c>
      <c r="O31" s="350" t="n">
        <v>0.65</v>
      </c>
      <c r="P31" s="350" t="n">
        <v>0.6</v>
      </c>
      <c r="Q31" s="350" t="n">
        <v>0.55</v>
      </c>
      <c r="R31" s="351" t="n">
        <v>0.3</v>
      </c>
      <c r="S31" s="351" t="n">
        <v>0.65</v>
      </c>
      <c r="T31" s="350" t="n">
        <v>0.6</v>
      </c>
      <c r="U31" s="350" t="n">
        <v>-0.085</v>
      </c>
      <c r="V31" s="350" t="n">
        <v>0.01</v>
      </c>
      <c r="W31" s="350" t="n">
        <v>0.0525</v>
      </c>
      <c r="X31" s="350" t="n">
        <v>0.0025</v>
      </c>
      <c r="Y31" s="350" t="n">
        <v>-0.07</v>
      </c>
      <c r="Z31" s="350" t="n">
        <v>0.01</v>
      </c>
      <c r="AA31" s="350" t="n">
        <v>-0.41</v>
      </c>
      <c r="AB31" s="350" t="n">
        <v>0.155</v>
      </c>
      <c r="AC31" s="350" t="n">
        <v>-0.06</v>
      </c>
      <c r="AD31" s="350" t="n">
        <v>0.01</v>
      </c>
      <c r="AE31" s="350" t="n">
        <v>-0.115</v>
      </c>
      <c r="AF31" s="350" t="n">
        <v>0.0025</v>
      </c>
      <c r="AG31" s="350" t="n">
        <v>-0.0625</v>
      </c>
      <c r="AH31" s="350" t="n">
        <v>0.0175</v>
      </c>
      <c r="AI31" s="351" t="n">
        <v>0.1075</v>
      </c>
      <c r="AJ31" s="351" t="n">
        <v>0</v>
      </c>
      <c r="AK31" s="351" t="n">
        <v>-0.37</v>
      </c>
      <c r="AL31" s="350" t="n">
        <v>0</v>
      </c>
      <c r="AM31" s="350" t="n">
        <v>-0.0925</v>
      </c>
      <c r="AN31" s="350" t="n">
        <v>0.005</v>
      </c>
      <c r="AO31" s="350" t="n">
        <v>0.045</v>
      </c>
      <c r="AP31" s="312" t="n">
        <v>0.0075</v>
      </c>
      <c r="AQ31" s="312" t="n">
        <v>0.52</v>
      </c>
      <c r="AR31" s="312" t="n">
        <v>0.005</v>
      </c>
      <c r="AS31" s="312" t="n">
        <v>0</v>
      </c>
      <c r="AT31" s="312" t="n">
        <v>0</v>
      </c>
      <c r="AU31" s="312" t="n">
        <v>-0.665</v>
      </c>
      <c r="AV31" s="312" t="n">
        <v>0</v>
      </c>
      <c r="AW31" s="312" t="n">
        <v>0.6325</v>
      </c>
      <c r="AX31" s="312" t="n">
        <v>-0.01</v>
      </c>
      <c r="AY31" s="312" t="n">
        <v>-0.025</v>
      </c>
      <c r="AZ31" s="312" t="n">
        <v>0.06</v>
      </c>
      <c r="BA31" s="312" t="n">
        <v>0.18</v>
      </c>
      <c r="BB31" s="312" t="n">
        <v>0.0125</v>
      </c>
      <c r="BC31" s="312" t="n">
        <v>-0.025</v>
      </c>
      <c r="BD31" s="312" t="n">
        <v>0.01</v>
      </c>
      <c r="BE31" s="312" t="n">
        <v>0.005</v>
      </c>
      <c r="BF31" s="312" t="n">
        <v>0</v>
      </c>
      <c r="BG31" s="312" t="n">
        <v>-0.025</v>
      </c>
      <c r="BH31" s="312" t="n">
        <v>0.01</v>
      </c>
      <c r="BI31" s="312" t="n">
        <v>-0.058</v>
      </c>
      <c r="BJ31" s="312" t="n">
        <v>0.025</v>
      </c>
      <c r="BK31" s="312" t="n">
        <v>-0.03</v>
      </c>
      <c r="BL31" s="312" t="n">
        <v>0.019</v>
      </c>
      <c r="BM31" s="312" t="n">
        <v>0.005</v>
      </c>
      <c r="BN31" s="312" t="n">
        <v>0.01</v>
      </c>
      <c r="BO31" s="312" t="n">
        <v>0.395</v>
      </c>
      <c r="BP31" s="312" t="n">
        <v>0.035</v>
      </c>
      <c r="BQ31" s="312" t="n">
        <v>-0.905</v>
      </c>
      <c r="BR31" s="312" t="n">
        <v>0</v>
      </c>
      <c r="BS31" s="312" t="n">
        <v>0.21</v>
      </c>
      <c r="BT31" s="312" t="n">
        <v>0.005</v>
      </c>
      <c r="BU31" s="312" t="n">
        <v>0.21</v>
      </c>
      <c r="BV31" s="312" t="n">
        <v>0.005</v>
      </c>
      <c r="BW31" s="312" t="n">
        <v>-0.03525</v>
      </c>
      <c r="BX31" s="312" t="n">
        <v>0.02</v>
      </c>
      <c r="BY31" s="312" t="n">
        <v>0.00225</v>
      </c>
      <c r="BZ31" s="312" t="n">
        <v>0.01</v>
      </c>
      <c r="CA31" s="312" t="n">
        <v>-0.02525</v>
      </c>
      <c r="CB31" s="312" t="n">
        <v>0.01</v>
      </c>
      <c r="CC31" s="312" t="n">
        <v>0.55</v>
      </c>
      <c r="CD31" s="312" t="n">
        <v>0</v>
      </c>
      <c r="CE31" s="349"/>
      <c r="CF31" s="336"/>
      <c r="CG31" s="346"/>
    </row>
    <row r="32" customFormat="false" ht="12.75" hidden="false" customHeight="false" outlineLevel="0" collapsed="false">
      <c r="D32" s="346" t="n">
        <v>37165</v>
      </c>
      <c r="F32" s="350" t="n">
        <v>3.52</v>
      </c>
      <c r="G32" s="351" t="n">
        <v>0.069523254685335</v>
      </c>
      <c r="H32" s="350" t="n">
        <v>0.37</v>
      </c>
      <c r="I32" s="350" t="n">
        <v>0.65</v>
      </c>
      <c r="J32" s="350" t="n">
        <v>0.65</v>
      </c>
      <c r="K32" s="350" t="n">
        <v>0.6</v>
      </c>
      <c r="L32" s="347" t="n">
        <v>0.65</v>
      </c>
      <c r="M32" s="347" t="n">
        <v>0.65</v>
      </c>
      <c r="N32" s="350" t="n">
        <v>0.7</v>
      </c>
      <c r="O32" s="350" t="n">
        <v>0.7</v>
      </c>
      <c r="P32" s="350" t="n">
        <v>0.65</v>
      </c>
      <c r="Q32" s="350" t="n">
        <v>0.55</v>
      </c>
      <c r="R32" s="351" t="n">
        <v>0.35</v>
      </c>
      <c r="S32" s="351" t="n">
        <v>0.7</v>
      </c>
      <c r="T32" s="350" t="n">
        <v>0.65</v>
      </c>
      <c r="U32" s="350" t="n">
        <v>-0.08</v>
      </c>
      <c r="V32" s="350" t="n">
        <v>0.01</v>
      </c>
      <c r="W32" s="350" t="n">
        <v>0.0725</v>
      </c>
      <c r="X32" s="350" t="n">
        <v>0.0025</v>
      </c>
      <c r="Y32" s="350" t="n">
        <v>-0.07</v>
      </c>
      <c r="Z32" s="350" t="n">
        <v>0.01</v>
      </c>
      <c r="AA32" s="350" t="n">
        <v>-0.41</v>
      </c>
      <c r="AB32" s="350" t="n">
        <v>0.155</v>
      </c>
      <c r="AC32" s="350" t="n">
        <v>-0.06</v>
      </c>
      <c r="AD32" s="350" t="n">
        <v>0.01</v>
      </c>
      <c r="AE32" s="350" t="n">
        <v>-0.11</v>
      </c>
      <c r="AF32" s="350" t="n">
        <v>0.0025</v>
      </c>
      <c r="AG32" s="350" t="n">
        <v>-0.0625</v>
      </c>
      <c r="AH32" s="350" t="n">
        <v>0.0175</v>
      </c>
      <c r="AI32" s="351" t="n">
        <v>0.1225</v>
      </c>
      <c r="AJ32" s="351" t="n">
        <v>0</v>
      </c>
      <c r="AK32" s="351" t="n">
        <v>-0.37</v>
      </c>
      <c r="AL32" s="350" t="n">
        <v>0</v>
      </c>
      <c r="AM32" s="350" t="n">
        <v>-0.0925</v>
      </c>
      <c r="AN32" s="350" t="n">
        <v>0.005</v>
      </c>
      <c r="AO32" s="350" t="n">
        <v>0.045</v>
      </c>
      <c r="AP32" s="312" t="n">
        <v>0.0075</v>
      </c>
      <c r="AQ32" s="312" t="n">
        <v>0.29</v>
      </c>
      <c r="AR32" s="312" t="n">
        <v>0.005</v>
      </c>
      <c r="AS32" s="312" t="n">
        <v>0</v>
      </c>
      <c r="AT32" s="312" t="n">
        <v>0</v>
      </c>
      <c r="AU32" s="312" t="n">
        <v>-0.665</v>
      </c>
      <c r="AV32" s="312" t="n">
        <v>0.005</v>
      </c>
      <c r="AW32" s="312" t="n">
        <v>0.3975</v>
      </c>
      <c r="AX32" s="312" t="n">
        <v>-0.01</v>
      </c>
      <c r="AY32" s="312" t="n">
        <v>-0.025</v>
      </c>
      <c r="AZ32" s="312" t="n">
        <v>0.06</v>
      </c>
      <c r="BA32" s="312" t="n">
        <v>0.185</v>
      </c>
      <c r="BB32" s="312" t="n">
        <v>0.0125</v>
      </c>
      <c r="BC32" s="312" t="n">
        <v>-0.025</v>
      </c>
      <c r="BD32" s="312" t="n">
        <v>0.01</v>
      </c>
      <c r="BE32" s="312" t="n">
        <v>0.005</v>
      </c>
      <c r="BF32" s="312" t="n">
        <v>0</v>
      </c>
      <c r="BG32" s="312" t="n">
        <v>-0.025</v>
      </c>
      <c r="BH32" s="312" t="n">
        <v>0.01</v>
      </c>
      <c r="BI32" s="312" t="n">
        <v>-0.068</v>
      </c>
      <c r="BJ32" s="312" t="n">
        <v>0.025</v>
      </c>
      <c r="BK32" s="312" t="n">
        <v>-0.03</v>
      </c>
      <c r="BL32" s="312" t="n">
        <v>0.02</v>
      </c>
      <c r="BM32" s="312" t="n">
        <v>0.005</v>
      </c>
      <c r="BN32" s="312" t="n">
        <v>0.01</v>
      </c>
      <c r="BO32" s="312" t="n">
        <v>0.461</v>
      </c>
      <c r="BP32" s="312" t="n">
        <v>0.035</v>
      </c>
      <c r="BQ32" s="312" t="n">
        <v>-0.55</v>
      </c>
      <c r="BR32" s="312" t="n">
        <v>0</v>
      </c>
      <c r="BS32" s="312" t="n">
        <v>0.23</v>
      </c>
      <c r="BT32" s="312" t="n">
        <v>0.0025</v>
      </c>
      <c r="BU32" s="312" t="n">
        <v>0.23</v>
      </c>
      <c r="BV32" s="312" t="n">
        <v>0.0025</v>
      </c>
      <c r="BW32" s="312" t="n">
        <v>-0.03525</v>
      </c>
      <c r="BX32" s="312" t="n">
        <v>0.02</v>
      </c>
      <c r="BY32" s="312" t="n">
        <v>0.00225</v>
      </c>
      <c r="BZ32" s="312" t="n">
        <v>0.01</v>
      </c>
      <c r="CA32" s="312" t="n">
        <v>-0.02525</v>
      </c>
      <c r="CB32" s="312" t="n">
        <v>0.01</v>
      </c>
      <c r="CC32" s="312" t="n">
        <v>0.25</v>
      </c>
      <c r="CD32" s="312" t="n">
        <v>0</v>
      </c>
      <c r="CE32" s="349"/>
      <c r="CF32" s="336"/>
      <c r="CG32" s="346"/>
    </row>
    <row r="33" customFormat="false" ht="12.75" hidden="false" customHeight="false" outlineLevel="0" collapsed="false">
      <c r="D33" s="346" t="n">
        <v>37196</v>
      </c>
      <c r="F33" s="350" t="n">
        <v>3.617</v>
      </c>
      <c r="G33" s="351" t="n">
        <v>0.069546158631486</v>
      </c>
      <c r="H33" s="350" t="n">
        <v>0.38</v>
      </c>
      <c r="I33" s="350" t="n">
        <v>0.95</v>
      </c>
      <c r="J33" s="350" t="n">
        <v>1</v>
      </c>
      <c r="K33" s="350" t="n">
        <v>0.95</v>
      </c>
      <c r="L33" s="347" t="n">
        <v>0.95</v>
      </c>
      <c r="M33" s="347" t="n">
        <v>1.05</v>
      </c>
      <c r="N33" s="350" t="n">
        <v>1.1</v>
      </c>
      <c r="O33" s="350" t="n">
        <v>1</v>
      </c>
      <c r="P33" s="350" t="n">
        <v>0.95</v>
      </c>
      <c r="Q33" s="350" t="n">
        <v>1.1</v>
      </c>
      <c r="R33" s="351" t="n">
        <v>0.48</v>
      </c>
      <c r="S33" s="351" t="n">
        <v>0.95</v>
      </c>
      <c r="T33" s="350" t="n">
        <v>0.95</v>
      </c>
      <c r="U33" s="350" t="n">
        <v>0.015</v>
      </c>
      <c r="V33" s="350" t="n">
        <v>0.035</v>
      </c>
      <c r="W33" s="350" t="n">
        <v>0.0875</v>
      </c>
      <c r="X33" s="350" t="n">
        <v>0</v>
      </c>
      <c r="Y33" s="350" t="n">
        <v>-0.0975</v>
      </c>
      <c r="Z33" s="350" t="n">
        <v>0.0145</v>
      </c>
      <c r="AA33" s="350" t="n">
        <v>-0.315</v>
      </c>
      <c r="AB33" s="350" t="n">
        <v>0.155</v>
      </c>
      <c r="AC33" s="350" t="n">
        <v>-0.0775</v>
      </c>
      <c r="AD33" s="350" t="n">
        <v>0.01</v>
      </c>
      <c r="AE33" s="350" t="n">
        <v>-0.12</v>
      </c>
      <c r="AF33" s="350" t="n">
        <v>0.0125</v>
      </c>
      <c r="AG33" s="350" t="n">
        <v>-0.0625</v>
      </c>
      <c r="AH33" s="350" t="n">
        <v>0.0125</v>
      </c>
      <c r="AI33" s="351" t="n">
        <v>0.1825</v>
      </c>
      <c r="AJ33" s="351" t="n">
        <v>0</v>
      </c>
      <c r="AK33" s="351" t="n">
        <v>-0.2275</v>
      </c>
      <c r="AL33" s="350" t="n">
        <v>0.005</v>
      </c>
      <c r="AM33" s="350" t="n">
        <v>-0.125</v>
      </c>
      <c r="AN33" s="350" t="n">
        <v>0.005</v>
      </c>
      <c r="AO33" s="350" t="n">
        <v>0.205</v>
      </c>
      <c r="AP33" s="312" t="n">
        <v>0.02</v>
      </c>
      <c r="AQ33" s="312" t="n">
        <v>0.155</v>
      </c>
      <c r="AR33" s="312" t="n">
        <v>0.0145</v>
      </c>
      <c r="AS33" s="312" t="n">
        <v>0</v>
      </c>
      <c r="AT33" s="312" t="n">
        <v>0</v>
      </c>
      <c r="AU33" s="312" t="n">
        <v>-0.355</v>
      </c>
      <c r="AV33" s="312" t="n">
        <v>0.0125</v>
      </c>
      <c r="AW33" s="312" t="n">
        <v>0.35</v>
      </c>
      <c r="AX33" s="312" t="n">
        <v>-0.01</v>
      </c>
      <c r="AY33" s="312" t="n">
        <v>-0.028</v>
      </c>
      <c r="AZ33" s="312" t="n">
        <v>0.06</v>
      </c>
      <c r="BA33" s="312" t="n">
        <v>0.2675</v>
      </c>
      <c r="BB33" s="312" t="n">
        <v>0.0175</v>
      </c>
      <c r="BC33" s="312" t="n">
        <v>-0.028</v>
      </c>
      <c r="BD33" s="312" t="n">
        <v>0.01</v>
      </c>
      <c r="BE33" s="312" t="n">
        <v>0.005</v>
      </c>
      <c r="BF33" s="312" t="n">
        <v>0</v>
      </c>
      <c r="BG33" s="312" t="n">
        <v>-0.028</v>
      </c>
      <c r="BH33" s="312" t="n">
        <v>0.01</v>
      </c>
      <c r="BI33" s="312" t="n">
        <v>-0.0665</v>
      </c>
      <c r="BJ33" s="312" t="n">
        <v>0.025</v>
      </c>
      <c r="BK33" s="312" t="n">
        <v>-0.0225</v>
      </c>
      <c r="BL33" s="312" t="n">
        <v>0.02</v>
      </c>
      <c r="BM33" s="312" t="n">
        <v>0.0125</v>
      </c>
      <c r="BN33" s="312" t="n">
        <v>0.0125</v>
      </c>
      <c r="BO33" s="312" t="n">
        <v>0.76</v>
      </c>
      <c r="BP33" s="312" t="n">
        <v>0.146</v>
      </c>
      <c r="BQ33" s="312" t="n">
        <v>-0.4175</v>
      </c>
      <c r="BR33" s="312" t="n">
        <v>0</v>
      </c>
      <c r="BS33" s="312" t="n">
        <v>0.285</v>
      </c>
      <c r="BT33" s="312" t="n">
        <v>0.02</v>
      </c>
      <c r="BU33" s="312" t="n">
        <v>0.55</v>
      </c>
      <c r="BV33" s="312" t="n">
        <v>0.015</v>
      </c>
      <c r="BW33" s="312" t="n">
        <v>-0.045</v>
      </c>
      <c r="BX33" s="312" t="n">
        <v>0.0175</v>
      </c>
      <c r="BY33" s="312" t="n">
        <v>-0.01</v>
      </c>
      <c r="BZ33" s="312" t="n">
        <v>0.0075</v>
      </c>
      <c r="CA33" s="312" t="n">
        <v>-0.0375</v>
      </c>
      <c r="CB33" s="312" t="n">
        <v>0.01</v>
      </c>
      <c r="CC33" s="312" t="n">
        <v>0.22</v>
      </c>
      <c r="CD33" s="312" t="n">
        <v>0</v>
      </c>
      <c r="CE33" s="349"/>
      <c r="CF33" s="336"/>
      <c r="CG33" s="346"/>
    </row>
    <row r="34" customFormat="false" ht="12.75" hidden="false" customHeight="false" outlineLevel="0" collapsed="false">
      <c r="D34" s="346" t="n">
        <v>37226</v>
      </c>
      <c r="F34" s="350" t="n">
        <v>3.697</v>
      </c>
      <c r="G34" s="351" t="n">
        <v>0.069568323740829</v>
      </c>
      <c r="H34" s="350" t="n">
        <v>0.3825</v>
      </c>
      <c r="I34" s="350" t="n">
        <v>1.15</v>
      </c>
      <c r="J34" s="350" t="n">
        <v>1.2</v>
      </c>
      <c r="K34" s="350" t="n">
        <v>1.15</v>
      </c>
      <c r="L34" s="347" t="n">
        <v>1.15</v>
      </c>
      <c r="M34" s="347" t="n">
        <v>1.3</v>
      </c>
      <c r="N34" s="350" t="n">
        <v>1.4</v>
      </c>
      <c r="O34" s="350" t="n">
        <v>1.2</v>
      </c>
      <c r="P34" s="350" t="n">
        <v>1.15</v>
      </c>
      <c r="Q34" s="350" t="n">
        <v>1.5</v>
      </c>
      <c r="R34" s="351" t="n">
        <v>0.675</v>
      </c>
      <c r="S34" s="351" t="n">
        <v>1.25</v>
      </c>
      <c r="T34" s="350" t="n">
        <v>1.15</v>
      </c>
      <c r="U34" s="350" t="n">
        <v>0.0225</v>
      </c>
      <c r="V34" s="350" t="n">
        <v>0.035</v>
      </c>
      <c r="W34" s="350" t="n">
        <v>0.1275</v>
      </c>
      <c r="X34" s="350" t="n">
        <v>0.0025</v>
      </c>
      <c r="Y34" s="350" t="n">
        <v>-0.0975</v>
      </c>
      <c r="Z34" s="350" t="n">
        <v>0.0145</v>
      </c>
      <c r="AA34" s="350" t="n">
        <v>-0.315</v>
      </c>
      <c r="AB34" s="350" t="n">
        <v>0.155</v>
      </c>
      <c r="AC34" s="350" t="n">
        <v>-0.0775</v>
      </c>
      <c r="AD34" s="350" t="n">
        <v>0.01</v>
      </c>
      <c r="AE34" s="350" t="n">
        <v>-0.1225</v>
      </c>
      <c r="AF34" s="350" t="n">
        <v>0.005</v>
      </c>
      <c r="AG34" s="350" t="n">
        <v>-0.0625</v>
      </c>
      <c r="AH34" s="350" t="n">
        <v>0.0125</v>
      </c>
      <c r="AI34" s="351" t="n">
        <v>0.2225</v>
      </c>
      <c r="AJ34" s="351" t="n">
        <v>0</v>
      </c>
      <c r="AK34" s="351" t="n">
        <v>-0.2275</v>
      </c>
      <c r="AL34" s="350" t="n">
        <v>0.005</v>
      </c>
      <c r="AM34" s="350" t="n">
        <v>-0.125</v>
      </c>
      <c r="AN34" s="350" t="n">
        <v>0.005</v>
      </c>
      <c r="AO34" s="350" t="n">
        <v>0.205</v>
      </c>
      <c r="AP34" s="312" t="n">
        <v>0.02</v>
      </c>
      <c r="AQ34" s="312" t="n">
        <v>0.155</v>
      </c>
      <c r="AR34" s="312" t="n">
        <v>0.0145</v>
      </c>
      <c r="AS34" s="312" t="n">
        <v>0</v>
      </c>
      <c r="AT34" s="312" t="n">
        <v>0</v>
      </c>
      <c r="AU34" s="312" t="n">
        <v>-0.355</v>
      </c>
      <c r="AV34" s="312" t="n">
        <v>0.0125</v>
      </c>
      <c r="AW34" s="312" t="n">
        <v>0.35</v>
      </c>
      <c r="AX34" s="312" t="n">
        <v>-0.01</v>
      </c>
      <c r="AY34" s="312" t="n">
        <v>-0.0255</v>
      </c>
      <c r="AZ34" s="312" t="n">
        <v>0.06</v>
      </c>
      <c r="BA34" s="312" t="n">
        <v>0.3025</v>
      </c>
      <c r="BB34" s="312" t="n">
        <v>0.0225</v>
      </c>
      <c r="BC34" s="312" t="n">
        <v>-0.0255</v>
      </c>
      <c r="BD34" s="312" t="n">
        <v>0.01</v>
      </c>
      <c r="BE34" s="312" t="n">
        <v>0.005</v>
      </c>
      <c r="BF34" s="312" t="n">
        <v>0</v>
      </c>
      <c r="BG34" s="312" t="n">
        <v>-0.0255</v>
      </c>
      <c r="BH34" s="312" t="n">
        <v>0.01</v>
      </c>
      <c r="BI34" s="312" t="n">
        <v>-0.0705</v>
      </c>
      <c r="BJ34" s="312" t="n">
        <v>0.025</v>
      </c>
      <c r="BK34" s="312" t="n">
        <v>-0.0225</v>
      </c>
      <c r="BL34" s="312" t="n">
        <v>0.021</v>
      </c>
      <c r="BM34" s="312" t="n">
        <v>0.0125</v>
      </c>
      <c r="BN34" s="312" t="n">
        <v>0.0125</v>
      </c>
      <c r="BO34" s="312" t="n">
        <v>1.2</v>
      </c>
      <c r="BP34" s="312" t="n">
        <v>0.2</v>
      </c>
      <c r="BQ34" s="312" t="n">
        <v>-0.3075</v>
      </c>
      <c r="BR34" s="312" t="n">
        <v>0</v>
      </c>
      <c r="BS34" s="312" t="n">
        <v>0.375</v>
      </c>
      <c r="BT34" s="312" t="n">
        <v>0.0225</v>
      </c>
      <c r="BU34" s="312" t="n">
        <v>0.87</v>
      </c>
      <c r="BV34" s="312" t="n">
        <v>0.0175</v>
      </c>
      <c r="BW34" s="312" t="n">
        <v>-0.045</v>
      </c>
      <c r="BX34" s="312" t="n">
        <v>0.0175</v>
      </c>
      <c r="BY34" s="312" t="n">
        <v>-0.01</v>
      </c>
      <c r="BZ34" s="312" t="n">
        <v>0.0075</v>
      </c>
      <c r="CA34" s="312" t="n">
        <v>-0.0375</v>
      </c>
      <c r="CB34" s="312" t="n">
        <v>0.01</v>
      </c>
      <c r="CC34" s="312" t="n">
        <v>0.2</v>
      </c>
      <c r="CD34" s="312" t="n">
        <v>0</v>
      </c>
      <c r="CE34" s="349"/>
      <c r="CF34" s="336"/>
      <c r="CG34" s="346"/>
      <c r="CH34" s="0" t="n">
        <f aca="false">SUM(CF34:CF38)/5</f>
        <v>0</v>
      </c>
    </row>
    <row r="35" customFormat="false" ht="12.75" hidden="false" customHeight="false" outlineLevel="0" collapsed="false">
      <c r="D35" s="311" t="n">
        <v>37257</v>
      </c>
      <c r="F35" s="350" t="n">
        <v>3.692</v>
      </c>
      <c r="G35" s="351" t="n">
        <v>0.069601561285392</v>
      </c>
      <c r="H35" s="350" t="n">
        <v>0.385</v>
      </c>
      <c r="I35" s="350" t="n">
        <v>1.15</v>
      </c>
      <c r="J35" s="350" t="n">
        <v>1.2</v>
      </c>
      <c r="K35" s="350" t="n">
        <v>1.15</v>
      </c>
      <c r="L35" s="347" t="n">
        <v>1.15</v>
      </c>
      <c r="M35" s="347" t="n">
        <v>1.3</v>
      </c>
      <c r="N35" s="350" t="n">
        <v>1.6</v>
      </c>
      <c r="O35" s="350" t="n">
        <v>1.2</v>
      </c>
      <c r="P35" s="350" t="n">
        <v>1.15</v>
      </c>
      <c r="Q35" s="350" t="n">
        <v>1.5</v>
      </c>
      <c r="R35" s="351" t="n">
        <v>0.7</v>
      </c>
      <c r="S35" s="351" t="n">
        <v>1.25</v>
      </c>
      <c r="T35" s="350" t="n">
        <v>1.15</v>
      </c>
      <c r="U35" s="350" t="n">
        <v>0.0375</v>
      </c>
      <c r="V35" s="350" t="n">
        <v>0.035</v>
      </c>
      <c r="W35" s="350" t="n">
        <v>0.14</v>
      </c>
      <c r="X35" s="350" t="n">
        <v>0.005</v>
      </c>
      <c r="Y35" s="350" t="n">
        <v>-0.0975</v>
      </c>
      <c r="Z35" s="350" t="n">
        <v>0.0145</v>
      </c>
      <c r="AA35" s="350" t="n">
        <v>-0.315</v>
      </c>
      <c r="AB35" s="350" t="n">
        <v>0.155</v>
      </c>
      <c r="AC35" s="350" t="n">
        <v>-0.0775</v>
      </c>
      <c r="AD35" s="350" t="n">
        <v>0.01</v>
      </c>
      <c r="AE35" s="350" t="n">
        <v>-0.125</v>
      </c>
      <c r="AF35" s="350" t="n">
        <v>0.0025</v>
      </c>
      <c r="AG35" s="350" t="n">
        <v>-0.0625</v>
      </c>
      <c r="AH35" s="350" t="n">
        <v>0.0125</v>
      </c>
      <c r="AI35" s="351" t="n">
        <v>0.235</v>
      </c>
      <c r="AJ35" s="351" t="n">
        <v>0</v>
      </c>
      <c r="AK35" s="351" t="n">
        <v>-0.2175</v>
      </c>
      <c r="AL35" s="350" t="n">
        <v>0.005</v>
      </c>
      <c r="AM35" s="350" t="n">
        <v>-0.125</v>
      </c>
      <c r="AN35" s="350" t="n">
        <v>0.01</v>
      </c>
      <c r="AO35" s="350" t="n">
        <v>0.215</v>
      </c>
      <c r="AP35" s="312" t="n">
        <v>0.02</v>
      </c>
      <c r="AQ35" s="312" t="n">
        <v>0.165</v>
      </c>
      <c r="AR35" s="312" t="n">
        <v>0.0145</v>
      </c>
      <c r="AS35" s="312" t="n">
        <v>0</v>
      </c>
      <c r="AT35" s="312" t="n">
        <v>0</v>
      </c>
      <c r="AU35" s="312" t="n">
        <v>-0.345</v>
      </c>
      <c r="AV35" s="312" t="n">
        <v>0.0125</v>
      </c>
      <c r="AW35" s="312" t="n">
        <v>0.36</v>
      </c>
      <c r="AX35" s="312" t="n">
        <v>-0.01</v>
      </c>
      <c r="AY35" s="312" t="n">
        <v>-0.0255</v>
      </c>
      <c r="AZ35" s="312" t="n">
        <v>0.06</v>
      </c>
      <c r="BA35" s="312" t="n">
        <v>0.3075</v>
      </c>
      <c r="BB35" s="312" t="n">
        <v>0.0225</v>
      </c>
      <c r="BC35" s="312" t="n">
        <v>-0.0255</v>
      </c>
      <c r="BD35" s="312" t="n">
        <v>0.01</v>
      </c>
      <c r="BE35" s="312" t="n">
        <v>0.005</v>
      </c>
      <c r="BF35" s="312" t="n">
        <v>0</v>
      </c>
      <c r="BG35" s="312" t="n">
        <v>-0.0255</v>
      </c>
      <c r="BH35" s="312" t="n">
        <v>0.01</v>
      </c>
      <c r="BI35" s="312" t="n">
        <v>-0.0665</v>
      </c>
      <c r="BJ35" s="312" t="n">
        <v>0.02</v>
      </c>
      <c r="BK35" s="312" t="n">
        <v>-0.0205</v>
      </c>
      <c r="BL35" s="312" t="n">
        <v>0.022</v>
      </c>
      <c r="BM35" s="312" t="n">
        <v>0.0125</v>
      </c>
      <c r="BN35" s="312" t="n">
        <v>0.0125</v>
      </c>
      <c r="BO35" s="312" t="n">
        <v>1.45</v>
      </c>
      <c r="BP35" s="312" t="n">
        <v>0.3</v>
      </c>
      <c r="BQ35" s="312" t="n">
        <v>-0.335</v>
      </c>
      <c r="BR35" s="312" t="n">
        <v>0</v>
      </c>
      <c r="BS35" s="312" t="n">
        <v>0.455</v>
      </c>
      <c r="BT35" s="312" t="n">
        <v>0.03</v>
      </c>
      <c r="BU35" s="312" t="n">
        <v>1.02</v>
      </c>
      <c r="BV35" s="312" t="n">
        <v>0.0225</v>
      </c>
      <c r="BW35" s="312" t="n">
        <v>-0.045</v>
      </c>
      <c r="BX35" s="312" t="n">
        <v>0.0175</v>
      </c>
      <c r="BY35" s="312" t="n">
        <v>-0.01</v>
      </c>
      <c r="BZ35" s="312" t="n">
        <v>0.0075</v>
      </c>
      <c r="CA35" s="312" t="n">
        <v>-0.0375</v>
      </c>
      <c r="CB35" s="312" t="n">
        <v>0.01</v>
      </c>
      <c r="CC35" s="312" t="n">
        <v>0.075</v>
      </c>
      <c r="CD35" s="312" t="n">
        <v>0</v>
      </c>
      <c r="CE35" s="349"/>
      <c r="CF35" s="336"/>
      <c r="CG35" s="311"/>
    </row>
    <row r="36" customFormat="false" ht="12.75" hidden="false" customHeight="false" outlineLevel="0" collapsed="false">
      <c r="D36" s="311" t="n">
        <v>37288</v>
      </c>
      <c r="F36" s="350" t="n">
        <v>3.532</v>
      </c>
      <c r="G36" s="351" t="n">
        <v>0.069649106889406</v>
      </c>
      <c r="H36" s="350" t="n">
        <v>0.375</v>
      </c>
      <c r="I36" s="350" t="n">
        <v>1.15</v>
      </c>
      <c r="J36" s="350" t="n">
        <v>1.2</v>
      </c>
      <c r="K36" s="350" t="n">
        <v>1.15</v>
      </c>
      <c r="L36" s="347" t="n">
        <v>1.15</v>
      </c>
      <c r="M36" s="347" t="n">
        <v>1.3</v>
      </c>
      <c r="N36" s="350" t="n">
        <v>1.6</v>
      </c>
      <c r="O36" s="350" t="n">
        <v>1.2</v>
      </c>
      <c r="P36" s="350" t="n">
        <v>1.15</v>
      </c>
      <c r="Q36" s="350" t="n">
        <v>1.5</v>
      </c>
      <c r="R36" s="351" t="n">
        <v>0.7</v>
      </c>
      <c r="S36" s="351" t="n">
        <v>1.25</v>
      </c>
      <c r="T36" s="350" t="n">
        <v>1.15</v>
      </c>
      <c r="U36" s="350" t="n">
        <v>0.0375</v>
      </c>
      <c r="V36" s="350" t="n">
        <v>0.035</v>
      </c>
      <c r="W36" s="350" t="n">
        <v>0.1175</v>
      </c>
      <c r="X36" s="350" t="n">
        <v>0.0075</v>
      </c>
      <c r="Y36" s="350" t="n">
        <v>-0.0975</v>
      </c>
      <c r="Z36" s="350" t="n">
        <v>0.0145</v>
      </c>
      <c r="AA36" s="350" t="n">
        <v>-0.315</v>
      </c>
      <c r="AB36" s="350" t="n">
        <v>0.155</v>
      </c>
      <c r="AC36" s="350" t="n">
        <v>-0.0775</v>
      </c>
      <c r="AD36" s="350" t="n">
        <v>0.01</v>
      </c>
      <c r="AE36" s="350" t="n">
        <v>-0.1275</v>
      </c>
      <c r="AF36" s="350" t="n">
        <v>0.005</v>
      </c>
      <c r="AG36" s="350" t="n">
        <v>-0.0625</v>
      </c>
      <c r="AH36" s="350" t="n">
        <v>0.0125</v>
      </c>
      <c r="AI36" s="351" t="n">
        <v>0.2125</v>
      </c>
      <c r="AJ36" s="351" t="n">
        <v>0</v>
      </c>
      <c r="AK36" s="351" t="n">
        <v>-0.2175</v>
      </c>
      <c r="AL36" s="350" t="n">
        <v>0.005</v>
      </c>
      <c r="AM36" s="350" t="n">
        <v>-0.125</v>
      </c>
      <c r="AN36" s="350" t="n">
        <v>0.01</v>
      </c>
      <c r="AO36" s="350" t="n">
        <v>0.215</v>
      </c>
      <c r="AP36" s="312" t="n">
        <v>0.02</v>
      </c>
      <c r="AQ36" s="312" t="n">
        <v>0.165</v>
      </c>
      <c r="AR36" s="312" t="n">
        <v>0.0145</v>
      </c>
      <c r="AS36" s="312" t="n">
        <v>0</v>
      </c>
      <c r="AT36" s="312" t="n">
        <v>0</v>
      </c>
      <c r="AU36" s="312" t="n">
        <v>-0.345</v>
      </c>
      <c r="AV36" s="312" t="n">
        <v>0.0125</v>
      </c>
      <c r="AW36" s="312" t="n">
        <v>0.36</v>
      </c>
      <c r="AX36" s="312" t="n">
        <v>-0.01</v>
      </c>
      <c r="AY36" s="312" t="n">
        <v>-0.0255</v>
      </c>
      <c r="AZ36" s="312" t="n">
        <v>0.06</v>
      </c>
      <c r="BA36" s="312" t="n">
        <v>0.3075</v>
      </c>
      <c r="BB36" s="312" t="n">
        <v>0.0225</v>
      </c>
      <c r="BC36" s="312" t="n">
        <v>-0.0255</v>
      </c>
      <c r="BD36" s="312" t="n">
        <v>0.01</v>
      </c>
      <c r="BE36" s="312" t="n">
        <v>0.005</v>
      </c>
      <c r="BF36" s="312" t="n">
        <v>0</v>
      </c>
      <c r="BG36" s="312" t="n">
        <v>-0.0255</v>
      </c>
      <c r="BH36" s="312" t="n">
        <v>0.01</v>
      </c>
      <c r="BI36" s="312" t="n">
        <v>-0.0695</v>
      </c>
      <c r="BJ36" s="312" t="n">
        <v>0.02</v>
      </c>
      <c r="BK36" s="312" t="n">
        <v>-0.0205</v>
      </c>
      <c r="BL36" s="312" t="n">
        <v>0.023</v>
      </c>
      <c r="BM36" s="312" t="n">
        <v>0.0125</v>
      </c>
      <c r="BN36" s="312" t="n">
        <v>0.0125</v>
      </c>
      <c r="BO36" s="312" t="n">
        <v>1.45</v>
      </c>
      <c r="BP36" s="312" t="n">
        <v>0.3</v>
      </c>
      <c r="BQ36" s="312" t="n">
        <v>-0.355</v>
      </c>
      <c r="BR36" s="312" t="n">
        <v>0</v>
      </c>
      <c r="BS36" s="312" t="n">
        <v>0.45</v>
      </c>
      <c r="BT36" s="312" t="n">
        <v>0.03</v>
      </c>
      <c r="BU36" s="312" t="n">
        <v>1.02</v>
      </c>
      <c r="BV36" s="312" t="n">
        <v>0.0175</v>
      </c>
      <c r="BW36" s="312" t="n">
        <v>-0.045</v>
      </c>
      <c r="BX36" s="312" t="n">
        <v>0.0175</v>
      </c>
      <c r="BY36" s="312" t="n">
        <v>-0.01</v>
      </c>
      <c r="BZ36" s="312" t="n">
        <v>0.0075</v>
      </c>
      <c r="CA36" s="312" t="n">
        <v>-0.0375</v>
      </c>
      <c r="CB36" s="312" t="n">
        <v>0.01</v>
      </c>
      <c r="CC36" s="312" t="n">
        <v>0.1</v>
      </c>
      <c r="CD36" s="312" t="n">
        <v>0</v>
      </c>
      <c r="CE36" s="349"/>
      <c r="CF36" s="336"/>
      <c r="CG36" s="311"/>
    </row>
    <row r="37" customFormat="false" ht="12.75" hidden="false" customHeight="false" outlineLevel="0" collapsed="false">
      <c r="D37" s="311" t="n">
        <v>37316</v>
      </c>
      <c r="F37" s="350" t="n">
        <v>3.377</v>
      </c>
      <c r="G37" s="351" t="n">
        <v>0.069692051306576</v>
      </c>
      <c r="H37" s="350" t="n">
        <v>0.35</v>
      </c>
      <c r="I37" s="350" t="n">
        <v>0.9</v>
      </c>
      <c r="J37" s="350" t="n">
        <v>0.95</v>
      </c>
      <c r="K37" s="350" t="n">
        <v>0.9</v>
      </c>
      <c r="L37" s="347" t="n">
        <v>0.9</v>
      </c>
      <c r="M37" s="347" t="n">
        <v>1</v>
      </c>
      <c r="N37" s="350" t="n">
        <v>1.15</v>
      </c>
      <c r="O37" s="350" t="n">
        <v>0.9</v>
      </c>
      <c r="P37" s="350" t="n">
        <v>0.9</v>
      </c>
      <c r="Q37" s="350" t="n">
        <v>1.1</v>
      </c>
      <c r="R37" s="351" t="n">
        <v>0.39</v>
      </c>
      <c r="S37" s="351" t="n">
        <v>0.9</v>
      </c>
      <c r="T37" s="350" t="n">
        <v>0.9</v>
      </c>
      <c r="U37" s="350" t="n">
        <v>0.0375</v>
      </c>
      <c r="V37" s="350" t="n">
        <v>0.035</v>
      </c>
      <c r="W37" s="350" t="n">
        <v>0.115</v>
      </c>
      <c r="X37" s="350" t="n">
        <v>0.01</v>
      </c>
      <c r="Y37" s="350" t="n">
        <v>-0.0975</v>
      </c>
      <c r="Z37" s="350" t="n">
        <v>0.0145</v>
      </c>
      <c r="AA37" s="350" t="n">
        <v>-0.315</v>
      </c>
      <c r="AB37" s="350" t="n">
        <v>0.155</v>
      </c>
      <c r="AC37" s="350" t="n">
        <v>-0.0775</v>
      </c>
      <c r="AD37" s="350" t="n">
        <v>0.01</v>
      </c>
      <c r="AE37" s="350" t="n">
        <v>-0.13</v>
      </c>
      <c r="AF37" s="350" t="n">
        <v>0.0025</v>
      </c>
      <c r="AG37" s="350" t="n">
        <v>-0.0625</v>
      </c>
      <c r="AH37" s="350" t="n">
        <v>0.0125</v>
      </c>
      <c r="AI37" s="351" t="n">
        <v>0.21</v>
      </c>
      <c r="AJ37" s="351" t="n">
        <v>0</v>
      </c>
      <c r="AK37" s="351" t="n">
        <v>-0.2175</v>
      </c>
      <c r="AL37" s="350" t="n">
        <v>0.005</v>
      </c>
      <c r="AM37" s="350" t="n">
        <v>-0.125</v>
      </c>
      <c r="AN37" s="350" t="n">
        <v>0.01</v>
      </c>
      <c r="AO37" s="350" t="n">
        <v>0.215</v>
      </c>
      <c r="AP37" s="312" t="n">
        <v>0.02</v>
      </c>
      <c r="AQ37" s="312" t="n">
        <v>0.165</v>
      </c>
      <c r="AR37" s="312" t="n">
        <v>0.0145</v>
      </c>
      <c r="AS37" s="312" t="n">
        <v>0</v>
      </c>
      <c r="AT37" s="312" t="n">
        <v>0</v>
      </c>
      <c r="AU37" s="312" t="n">
        <v>-0.345</v>
      </c>
      <c r="AV37" s="312" t="n">
        <v>0.0125</v>
      </c>
      <c r="AW37" s="312" t="n">
        <v>0.36</v>
      </c>
      <c r="AX37" s="312" t="n">
        <v>-0.01</v>
      </c>
      <c r="AY37" s="312" t="n">
        <v>-0.0255</v>
      </c>
      <c r="AZ37" s="312" t="n">
        <v>0.06</v>
      </c>
      <c r="BA37" s="312" t="n">
        <v>0.2665</v>
      </c>
      <c r="BB37" s="312" t="n">
        <v>0.0225</v>
      </c>
      <c r="BC37" s="312" t="n">
        <v>-0.0255</v>
      </c>
      <c r="BD37" s="312" t="n">
        <v>0.01</v>
      </c>
      <c r="BE37" s="312" t="n">
        <v>0.005</v>
      </c>
      <c r="BF37" s="312" t="n">
        <v>0</v>
      </c>
      <c r="BG37" s="312" t="n">
        <v>-0.0255</v>
      </c>
      <c r="BH37" s="312" t="n">
        <v>0.01</v>
      </c>
      <c r="BI37" s="312" t="n">
        <v>-0.0865</v>
      </c>
      <c r="BJ37" s="312" t="n">
        <v>0.025</v>
      </c>
      <c r="BK37" s="312" t="n">
        <v>-0.0205</v>
      </c>
      <c r="BL37" s="312" t="n">
        <v>0.024</v>
      </c>
      <c r="BM37" s="312" t="n">
        <v>0.0125</v>
      </c>
      <c r="BN37" s="312" t="n">
        <v>0.0125</v>
      </c>
      <c r="BO37" s="312" t="n">
        <v>0.86</v>
      </c>
      <c r="BP37" s="312" t="n">
        <v>0.16</v>
      </c>
      <c r="BQ37" s="312" t="n">
        <v>-0.365</v>
      </c>
      <c r="BR37" s="312" t="n">
        <v>0</v>
      </c>
      <c r="BS37" s="312" t="n">
        <v>0.34</v>
      </c>
      <c r="BT37" s="312" t="n">
        <v>0.02</v>
      </c>
      <c r="BU37" s="312" t="n">
        <v>0.7025</v>
      </c>
      <c r="BV37" s="312" t="n">
        <v>0.0025</v>
      </c>
      <c r="BW37" s="312" t="n">
        <v>-0.045</v>
      </c>
      <c r="BX37" s="312" t="n">
        <v>0.0175</v>
      </c>
      <c r="BY37" s="312" t="n">
        <v>-0.01</v>
      </c>
      <c r="BZ37" s="312" t="n">
        <v>0.0075</v>
      </c>
      <c r="CA37" s="312" t="n">
        <v>-0.0375</v>
      </c>
      <c r="CB37" s="312" t="n">
        <v>0.01</v>
      </c>
      <c r="CC37" s="312" t="n">
        <v>0.25</v>
      </c>
      <c r="CD37" s="312" t="n">
        <v>0</v>
      </c>
      <c r="CE37" s="349"/>
      <c r="CF37" s="336"/>
      <c r="CG37" s="311"/>
    </row>
    <row r="38" customFormat="false" ht="12.75" hidden="false" customHeight="false" outlineLevel="0" collapsed="false">
      <c r="D38" s="311" t="n">
        <v>37347</v>
      </c>
      <c r="F38" s="350" t="n">
        <v>3.227</v>
      </c>
      <c r="G38" s="351" t="n">
        <v>0.069722226634656</v>
      </c>
      <c r="H38" s="350" t="n">
        <v>0.2875</v>
      </c>
      <c r="I38" s="350" t="n">
        <v>0.4</v>
      </c>
      <c r="J38" s="350" t="n">
        <v>0.45</v>
      </c>
      <c r="K38" s="350" t="n">
        <v>0.4</v>
      </c>
      <c r="L38" s="347" t="n">
        <v>0.45</v>
      </c>
      <c r="M38" s="347" t="n">
        <v>0.45</v>
      </c>
      <c r="N38" s="350" t="n">
        <v>0.45</v>
      </c>
      <c r="O38" s="350" t="n">
        <v>0.45</v>
      </c>
      <c r="P38" s="350" t="n">
        <v>0.45</v>
      </c>
      <c r="Q38" s="350" t="n">
        <v>0.5</v>
      </c>
      <c r="R38" s="351" t="n">
        <v>0.305</v>
      </c>
      <c r="S38" s="351" t="n">
        <v>0.45</v>
      </c>
      <c r="T38" s="350" t="n">
        <v>0.4</v>
      </c>
      <c r="U38" s="350" t="n">
        <v>-0.06</v>
      </c>
      <c r="V38" s="350" t="n">
        <v>0.01</v>
      </c>
      <c r="W38" s="350" t="n">
        <v>0.075</v>
      </c>
      <c r="X38" s="350" t="n">
        <v>-0.0025</v>
      </c>
      <c r="Y38" s="350" t="n">
        <v>-0.0625</v>
      </c>
      <c r="Z38" s="350" t="n">
        <v>0.012</v>
      </c>
      <c r="AA38" s="350" t="n">
        <v>-0.475</v>
      </c>
      <c r="AB38" s="350" t="n">
        <v>0.155</v>
      </c>
      <c r="AC38" s="350" t="n">
        <v>-0.0575</v>
      </c>
      <c r="AD38" s="350" t="n">
        <v>0.01</v>
      </c>
      <c r="AE38" s="350" t="n">
        <v>-0.1225</v>
      </c>
      <c r="AF38" s="350" t="n">
        <v>0.01</v>
      </c>
      <c r="AG38" s="350" t="n">
        <v>-0.0575</v>
      </c>
      <c r="AH38" s="350" t="n">
        <v>0.02</v>
      </c>
      <c r="AI38" s="351" t="n">
        <v>0.145</v>
      </c>
      <c r="AJ38" s="351" t="n">
        <v>0</v>
      </c>
      <c r="AK38" s="351" t="n">
        <v>-0.215</v>
      </c>
      <c r="AL38" s="350" t="n">
        <v>0</v>
      </c>
      <c r="AM38" s="350" t="n">
        <v>-0.115</v>
      </c>
      <c r="AN38" s="350" t="n">
        <v>0.01</v>
      </c>
      <c r="AO38" s="350" t="n">
        <v>0.055</v>
      </c>
      <c r="AP38" s="312" t="n">
        <v>0.0075</v>
      </c>
      <c r="AQ38" s="312" t="n">
        <v>0.265</v>
      </c>
      <c r="AR38" s="312" t="n">
        <v>0.007</v>
      </c>
      <c r="AS38" s="312" t="n">
        <v>0</v>
      </c>
      <c r="AT38" s="312" t="n">
        <v>0</v>
      </c>
      <c r="AU38" s="312" t="n">
        <v>-0.5</v>
      </c>
      <c r="AV38" s="312" t="n">
        <v>0</v>
      </c>
      <c r="AW38" s="312" t="n">
        <v>0.41</v>
      </c>
      <c r="AX38" s="312" t="n">
        <v>-0.01</v>
      </c>
      <c r="AY38" s="312" t="n">
        <v>-0.025</v>
      </c>
      <c r="AZ38" s="312" t="n">
        <v>0.06</v>
      </c>
      <c r="BA38" s="312" t="n">
        <v>0.195</v>
      </c>
      <c r="BB38" s="312" t="n">
        <v>0.0175</v>
      </c>
      <c r="BC38" s="312" t="n">
        <v>-0.025</v>
      </c>
      <c r="BD38" s="312" t="n">
        <v>0.01</v>
      </c>
      <c r="BE38" s="312" t="n">
        <v>0.006</v>
      </c>
      <c r="BF38" s="312" t="n">
        <v>0</v>
      </c>
      <c r="BG38" s="312" t="n">
        <v>-0.025</v>
      </c>
      <c r="BH38" s="312" t="n">
        <v>0.01</v>
      </c>
      <c r="BI38" s="312" t="n">
        <v>-0.078</v>
      </c>
      <c r="BJ38" s="312" t="n">
        <v>0.026</v>
      </c>
      <c r="BK38" s="312" t="n">
        <v>-0.028</v>
      </c>
      <c r="BL38" s="312" t="n">
        <v>0.016</v>
      </c>
      <c r="BM38" s="312" t="n">
        <v>0.006</v>
      </c>
      <c r="BN38" s="312" t="n">
        <v>0.01</v>
      </c>
      <c r="BO38" s="312" t="n">
        <v>0.45</v>
      </c>
      <c r="BP38" s="312" t="n">
        <v>0.02</v>
      </c>
      <c r="BQ38" s="312" t="n">
        <v>-0.0875</v>
      </c>
      <c r="BR38" s="312" t="n">
        <v>0</v>
      </c>
      <c r="BS38" s="312" t="n">
        <v>0.25</v>
      </c>
      <c r="BT38" s="312" t="n">
        <v>0.005</v>
      </c>
      <c r="BU38" s="312" t="n">
        <v>0.23</v>
      </c>
      <c r="BV38" s="312" t="n">
        <v>0.005</v>
      </c>
      <c r="BW38" s="312" t="n">
        <v>-0.03</v>
      </c>
      <c r="BX38" s="312" t="n">
        <v>0.02</v>
      </c>
      <c r="BY38" s="312" t="n">
        <v>0.005</v>
      </c>
      <c r="BZ38" s="312" t="n">
        <v>0.01</v>
      </c>
      <c r="CA38" s="312" t="n">
        <v>-0.02</v>
      </c>
      <c r="CB38" s="312" t="n">
        <v>0.01</v>
      </c>
      <c r="CC38" s="312" t="n">
        <v>0.45</v>
      </c>
      <c r="CD38" s="312" t="n">
        <v>0</v>
      </c>
      <c r="CE38" s="349"/>
      <c r="CF38" s="336"/>
      <c r="CG38" s="311"/>
    </row>
    <row r="39" customFormat="false" ht="12.75" hidden="false" customHeight="false" outlineLevel="0" collapsed="false">
      <c r="D39" s="311" t="n">
        <v>37377</v>
      </c>
      <c r="F39" s="350" t="n">
        <v>3.173</v>
      </c>
      <c r="G39" s="351" t="n">
        <v>0.069725713675655</v>
      </c>
      <c r="H39" s="350" t="n">
        <v>0.2725</v>
      </c>
      <c r="I39" s="350" t="n">
        <v>0.45</v>
      </c>
      <c r="J39" s="350" t="n">
        <v>0.5</v>
      </c>
      <c r="K39" s="350" t="n">
        <v>0.4</v>
      </c>
      <c r="L39" s="347" t="n">
        <v>0.4</v>
      </c>
      <c r="M39" s="347" t="n">
        <v>0.45</v>
      </c>
      <c r="N39" s="350" t="n">
        <v>0.5</v>
      </c>
      <c r="O39" s="350" t="n">
        <v>0.45</v>
      </c>
      <c r="P39" s="350" t="n">
        <v>0.4</v>
      </c>
      <c r="Q39" s="350" t="n">
        <v>0.45</v>
      </c>
      <c r="R39" s="351" t="n">
        <v>0.26</v>
      </c>
      <c r="S39" s="351" t="n">
        <v>0.5</v>
      </c>
      <c r="T39" s="350" t="n">
        <v>0.45</v>
      </c>
      <c r="U39" s="350" t="n">
        <v>-0.075</v>
      </c>
      <c r="V39" s="350" t="n">
        <v>0.01</v>
      </c>
      <c r="W39" s="350" t="n">
        <v>0.065</v>
      </c>
      <c r="X39" s="350" t="n">
        <v>-0.0025</v>
      </c>
      <c r="Y39" s="350" t="n">
        <v>-0.0625</v>
      </c>
      <c r="Z39" s="350" t="n">
        <v>0.012</v>
      </c>
      <c r="AA39" s="350" t="n">
        <v>-0.475</v>
      </c>
      <c r="AB39" s="350" t="n">
        <v>0.155</v>
      </c>
      <c r="AC39" s="350" t="n">
        <v>-0.0575</v>
      </c>
      <c r="AD39" s="350" t="n">
        <v>0.01</v>
      </c>
      <c r="AE39" s="350" t="n">
        <v>-0.1225</v>
      </c>
      <c r="AF39" s="350" t="n">
        <v>0.0075</v>
      </c>
      <c r="AG39" s="350" t="n">
        <v>-0.0575</v>
      </c>
      <c r="AH39" s="350" t="n">
        <v>0.02</v>
      </c>
      <c r="AI39" s="351" t="n">
        <v>0.135</v>
      </c>
      <c r="AJ39" s="351" t="n">
        <v>0</v>
      </c>
      <c r="AK39" s="351" t="n">
        <v>-0.215</v>
      </c>
      <c r="AL39" s="350" t="n">
        <v>0</v>
      </c>
      <c r="AM39" s="350" t="n">
        <v>-0.095</v>
      </c>
      <c r="AN39" s="350" t="n">
        <v>0.01</v>
      </c>
      <c r="AO39" s="350" t="n">
        <v>0.055</v>
      </c>
      <c r="AP39" s="312" t="n">
        <v>0.0075</v>
      </c>
      <c r="AQ39" s="312" t="n">
        <v>0.265</v>
      </c>
      <c r="AR39" s="312" t="n">
        <v>0.007</v>
      </c>
      <c r="AS39" s="312" t="n">
        <v>0</v>
      </c>
      <c r="AT39" s="312" t="n">
        <v>0</v>
      </c>
      <c r="AU39" s="312" t="n">
        <v>-0.5</v>
      </c>
      <c r="AV39" s="312" t="n">
        <v>0</v>
      </c>
      <c r="AW39" s="312" t="n">
        <v>0.41</v>
      </c>
      <c r="AX39" s="312" t="n">
        <v>-0.01</v>
      </c>
      <c r="AY39" s="312" t="n">
        <v>-0.025</v>
      </c>
      <c r="AZ39" s="312" t="n">
        <v>0.06</v>
      </c>
      <c r="BA39" s="312" t="n">
        <v>0.1825</v>
      </c>
      <c r="BB39" s="312" t="n">
        <v>0.01</v>
      </c>
      <c r="BC39" s="312" t="n">
        <v>-0.025</v>
      </c>
      <c r="BD39" s="312" t="n">
        <v>0.01</v>
      </c>
      <c r="BE39" s="312" t="n">
        <v>0.006</v>
      </c>
      <c r="BF39" s="312" t="n">
        <v>0</v>
      </c>
      <c r="BG39" s="312" t="n">
        <v>-0.025</v>
      </c>
      <c r="BH39" s="312" t="n">
        <v>0.01</v>
      </c>
      <c r="BI39" s="312" t="n">
        <v>-0.078</v>
      </c>
      <c r="BJ39" s="312" t="n">
        <v>0.026</v>
      </c>
      <c r="BK39" s="312" t="n">
        <v>-0.028</v>
      </c>
      <c r="BL39" s="312" t="n">
        <v>0.016</v>
      </c>
      <c r="BM39" s="312" t="n">
        <v>0.006</v>
      </c>
      <c r="BN39" s="312" t="n">
        <v>0.01</v>
      </c>
      <c r="BO39" s="312" t="n">
        <v>0.405</v>
      </c>
      <c r="BP39" s="312" t="n">
        <v>0.02</v>
      </c>
      <c r="BQ39" s="312" t="n">
        <v>-0.2465</v>
      </c>
      <c r="BR39" s="312" t="n">
        <v>0</v>
      </c>
      <c r="BS39" s="312" t="n">
        <v>0.2025</v>
      </c>
      <c r="BT39" s="312" t="n">
        <v>0.005</v>
      </c>
      <c r="BU39" s="312" t="n">
        <v>0.2025</v>
      </c>
      <c r="BV39" s="312" t="n">
        <v>0.005</v>
      </c>
      <c r="BW39" s="312" t="n">
        <v>-0.03025</v>
      </c>
      <c r="BX39" s="312" t="n">
        <v>0.02</v>
      </c>
      <c r="BY39" s="312" t="n">
        <v>0.00475</v>
      </c>
      <c r="BZ39" s="312" t="n">
        <v>0.01</v>
      </c>
      <c r="CA39" s="312" t="n">
        <v>-0.02025</v>
      </c>
      <c r="CB39" s="312" t="n">
        <v>0.01</v>
      </c>
      <c r="CC39" s="312" t="n">
        <v>0.6</v>
      </c>
      <c r="CD39" s="312" t="n">
        <v>0</v>
      </c>
      <c r="CE39" s="349"/>
      <c r="CF39" s="336"/>
      <c r="CG39" s="311"/>
      <c r="CH39" s="0" t="n">
        <f aca="false">SUM(CF39:CF45)/7</f>
        <v>0</v>
      </c>
    </row>
    <row r="40" customFormat="false" ht="12.75" hidden="false" customHeight="false" outlineLevel="0" collapsed="false">
      <c r="D40" s="311" t="n">
        <v>37408</v>
      </c>
      <c r="F40" s="350" t="n">
        <v>3.149</v>
      </c>
      <c r="G40" s="351" t="n">
        <v>0.069729316951359</v>
      </c>
      <c r="H40" s="350" t="n">
        <v>0.27</v>
      </c>
      <c r="I40" s="350" t="n">
        <v>0.45</v>
      </c>
      <c r="J40" s="350" t="n">
        <v>0.5</v>
      </c>
      <c r="K40" s="350" t="n">
        <v>0.4</v>
      </c>
      <c r="L40" s="347" t="n">
        <v>0.5</v>
      </c>
      <c r="M40" s="347" t="n">
        <v>0.45</v>
      </c>
      <c r="N40" s="350" t="n">
        <v>0.5</v>
      </c>
      <c r="O40" s="350" t="n">
        <v>0.5</v>
      </c>
      <c r="P40" s="350" t="n">
        <v>0.5</v>
      </c>
      <c r="Q40" s="350" t="n">
        <v>0.5</v>
      </c>
      <c r="R40" s="351" t="n">
        <v>0.26</v>
      </c>
      <c r="S40" s="351" t="n">
        <v>0.5</v>
      </c>
      <c r="T40" s="350" t="n">
        <v>0.45</v>
      </c>
      <c r="U40" s="350" t="n">
        <v>-0.085</v>
      </c>
      <c r="V40" s="350" t="n">
        <v>0.01</v>
      </c>
      <c r="W40" s="350" t="n">
        <v>0.06</v>
      </c>
      <c r="X40" s="350" t="n">
        <v>-0.0025</v>
      </c>
      <c r="Y40" s="350" t="n">
        <v>-0.0625</v>
      </c>
      <c r="Z40" s="350" t="n">
        <v>0.012</v>
      </c>
      <c r="AA40" s="350" t="n">
        <v>-0.475</v>
      </c>
      <c r="AB40" s="350" t="n">
        <v>0.155</v>
      </c>
      <c r="AC40" s="350" t="n">
        <v>-0.0575</v>
      </c>
      <c r="AD40" s="350" t="n">
        <v>0.01</v>
      </c>
      <c r="AE40" s="350" t="n">
        <v>-0.1225</v>
      </c>
      <c r="AF40" s="350" t="n">
        <v>0.005</v>
      </c>
      <c r="AG40" s="350" t="n">
        <v>-0.0575</v>
      </c>
      <c r="AH40" s="350" t="n">
        <v>0.02</v>
      </c>
      <c r="AI40" s="351" t="n">
        <v>0.13</v>
      </c>
      <c r="AJ40" s="351" t="n">
        <v>0</v>
      </c>
      <c r="AK40" s="351" t="n">
        <v>-0.215</v>
      </c>
      <c r="AL40" s="350" t="n">
        <v>0</v>
      </c>
      <c r="AM40" s="350" t="n">
        <v>-0.095</v>
      </c>
      <c r="AN40" s="350" t="n">
        <v>0.01</v>
      </c>
      <c r="AO40" s="350" t="n">
        <v>0.055</v>
      </c>
      <c r="AP40" s="312" t="n">
        <v>0.0075</v>
      </c>
      <c r="AQ40" s="312" t="n">
        <v>0.265</v>
      </c>
      <c r="AR40" s="312" t="n">
        <v>0.007</v>
      </c>
      <c r="AS40" s="312" t="n">
        <v>0</v>
      </c>
      <c r="AT40" s="312" t="n">
        <v>0</v>
      </c>
      <c r="AU40" s="312" t="n">
        <v>-0.5</v>
      </c>
      <c r="AV40" s="312" t="n">
        <v>0</v>
      </c>
      <c r="AW40" s="312" t="n">
        <v>0.41</v>
      </c>
      <c r="AX40" s="312" t="n">
        <v>-0.01</v>
      </c>
      <c r="AY40" s="312" t="n">
        <v>-0.025</v>
      </c>
      <c r="AZ40" s="312" t="n">
        <v>0.06</v>
      </c>
      <c r="BA40" s="312" t="n">
        <v>0.1825</v>
      </c>
      <c r="BB40" s="312" t="n">
        <v>0.0125</v>
      </c>
      <c r="BC40" s="312" t="n">
        <v>-0.025</v>
      </c>
      <c r="BD40" s="312" t="n">
        <v>0.01</v>
      </c>
      <c r="BE40" s="312" t="n">
        <v>0.006</v>
      </c>
      <c r="BF40" s="312" t="n">
        <v>0</v>
      </c>
      <c r="BG40" s="312" t="n">
        <v>-0.025</v>
      </c>
      <c r="BH40" s="312" t="n">
        <v>0.01</v>
      </c>
      <c r="BI40" s="312" t="n">
        <v>-0.094</v>
      </c>
      <c r="BJ40" s="312" t="n">
        <v>0.026</v>
      </c>
      <c r="BK40" s="312" t="n">
        <v>-0.028</v>
      </c>
      <c r="BL40" s="312" t="n">
        <v>0.017</v>
      </c>
      <c r="BM40" s="312" t="n">
        <v>0.006</v>
      </c>
      <c r="BN40" s="312" t="n">
        <v>0.01</v>
      </c>
      <c r="BO40" s="312" t="n">
        <v>0.395</v>
      </c>
      <c r="BP40" s="312" t="n">
        <v>0.035</v>
      </c>
      <c r="BQ40" s="312" t="n">
        <v>-0.6335</v>
      </c>
      <c r="BR40" s="312" t="n">
        <v>0</v>
      </c>
      <c r="BS40" s="312" t="n">
        <v>0.2025</v>
      </c>
      <c r="BT40" s="312" t="n">
        <v>0.005</v>
      </c>
      <c r="BU40" s="312" t="n">
        <v>0.2025</v>
      </c>
      <c r="BV40" s="312" t="n">
        <v>0.005</v>
      </c>
      <c r="BW40" s="312" t="n">
        <v>-0.03025</v>
      </c>
      <c r="BX40" s="312" t="n">
        <v>0.02</v>
      </c>
      <c r="BY40" s="312" t="n">
        <v>0.00475</v>
      </c>
      <c r="BZ40" s="312" t="n">
        <v>0.01</v>
      </c>
      <c r="CA40" s="312" t="n">
        <v>-0.02025</v>
      </c>
      <c r="CB40" s="312" t="n">
        <v>0.01</v>
      </c>
      <c r="CC40" s="312" t="n">
        <v>0.7</v>
      </c>
      <c r="CD40" s="312" t="n">
        <v>0</v>
      </c>
      <c r="CE40" s="349"/>
      <c r="CF40" s="336"/>
      <c r="CG40" s="311"/>
    </row>
    <row r="41" customFormat="false" ht="12.75" hidden="false" customHeight="false" outlineLevel="0" collapsed="false">
      <c r="D41" s="311" t="n">
        <v>37438</v>
      </c>
      <c r="F41" s="350" t="n">
        <v>3.143</v>
      </c>
      <c r="G41" s="351" t="n">
        <v>0.069731858434381</v>
      </c>
      <c r="H41" s="350" t="n">
        <v>0.27</v>
      </c>
      <c r="I41" s="350" t="n">
        <v>0.5</v>
      </c>
      <c r="J41" s="350" t="n">
        <v>0.5</v>
      </c>
      <c r="K41" s="350" t="n">
        <v>0.4</v>
      </c>
      <c r="L41" s="347" t="n">
        <v>0.5</v>
      </c>
      <c r="M41" s="347" t="n">
        <v>0.5</v>
      </c>
      <c r="N41" s="350" t="n">
        <v>0.5</v>
      </c>
      <c r="O41" s="350" t="n">
        <v>0.5</v>
      </c>
      <c r="P41" s="350" t="n">
        <v>0.5</v>
      </c>
      <c r="Q41" s="350" t="n">
        <v>0.5</v>
      </c>
      <c r="R41" s="351" t="n">
        <v>0.35</v>
      </c>
      <c r="S41" s="351" t="n">
        <v>0.55</v>
      </c>
      <c r="T41" s="350" t="n">
        <v>0.5</v>
      </c>
      <c r="U41" s="350" t="n">
        <v>-0.085</v>
      </c>
      <c r="V41" s="350" t="n">
        <v>0.01</v>
      </c>
      <c r="W41" s="350" t="n">
        <v>0.05</v>
      </c>
      <c r="X41" s="350" t="n">
        <v>0</v>
      </c>
      <c r="Y41" s="350" t="n">
        <v>-0.0625</v>
      </c>
      <c r="Z41" s="350" t="n">
        <v>0.012</v>
      </c>
      <c r="AA41" s="350" t="n">
        <v>-0.475</v>
      </c>
      <c r="AB41" s="350" t="n">
        <v>0.155</v>
      </c>
      <c r="AC41" s="350" t="n">
        <v>-0.0575</v>
      </c>
      <c r="AD41" s="350" t="n">
        <v>0.01</v>
      </c>
      <c r="AE41" s="350" t="n">
        <v>-0.1225</v>
      </c>
      <c r="AF41" s="350" t="n">
        <v>0.0025</v>
      </c>
      <c r="AG41" s="350" t="n">
        <v>-0.0575</v>
      </c>
      <c r="AH41" s="350" t="n">
        <v>0.02</v>
      </c>
      <c r="AI41" s="351" t="n">
        <v>0.12</v>
      </c>
      <c r="AJ41" s="351" t="n">
        <v>0</v>
      </c>
      <c r="AK41" s="351" t="n">
        <v>-0.215</v>
      </c>
      <c r="AL41" s="350" t="n">
        <v>0</v>
      </c>
      <c r="AM41" s="350" t="n">
        <v>-0.095</v>
      </c>
      <c r="AN41" s="350" t="n">
        <v>0.01</v>
      </c>
      <c r="AO41" s="350" t="n">
        <v>0.055</v>
      </c>
      <c r="AP41" s="312" t="n">
        <v>0.0075</v>
      </c>
      <c r="AQ41" s="312" t="n">
        <v>0.265</v>
      </c>
      <c r="AR41" s="312" t="n">
        <v>0.007</v>
      </c>
      <c r="AS41" s="312" t="n">
        <v>0</v>
      </c>
      <c r="AT41" s="312" t="n">
        <v>0</v>
      </c>
      <c r="AU41" s="312" t="n">
        <v>-0.5</v>
      </c>
      <c r="AV41" s="312" t="n">
        <v>0</v>
      </c>
      <c r="AW41" s="312" t="n">
        <v>0.41</v>
      </c>
      <c r="AX41" s="312" t="n">
        <v>-0.01</v>
      </c>
      <c r="AY41" s="312" t="n">
        <v>-0.025</v>
      </c>
      <c r="AZ41" s="312" t="n">
        <v>0.06</v>
      </c>
      <c r="BA41" s="312" t="n">
        <v>0.1825</v>
      </c>
      <c r="BB41" s="312" t="n">
        <v>0.0125</v>
      </c>
      <c r="BC41" s="312" t="n">
        <v>-0.025</v>
      </c>
      <c r="BD41" s="312" t="n">
        <v>0.01</v>
      </c>
      <c r="BE41" s="312" t="n">
        <v>0.006</v>
      </c>
      <c r="BF41" s="312" t="n">
        <v>0</v>
      </c>
      <c r="BG41" s="312" t="n">
        <v>-0.025</v>
      </c>
      <c r="BH41" s="312" t="n">
        <v>0.01</v>
      </c>
      <c r="BI41" s="312" t="n">
        <v>-0.087</v>
      </c>
      <c r="BJ41" s="312" t="n">
        <v>0.026</v>
      </c>
      <c r="BK41" s="312" t="n">
        <v>-0.028</v>
      </c>
      <c r="BL41" s="312" t="n">
        <v>0.018</v>
      </c>
      <c r="BM41" s="312" t="n">
        <v>0.006</v>
      </c>
      <c r="BN41" s="312" t="n">
        <v>0.01</v>
      </c>
      <c r="BO41" s="312" t="n">
        <v>0.43</v>
      </c>
      <c r="BP41" s="312" t="n">
        <v>0.035</v>
      </c>
      <c r="BQ41" s="312" t="n">
        <v>-0.3265</v>
      </c>
      <c r="BR41" s="312" t="n">
        <v>0</v>
      </c>
      <c r="BS41" s="312" t="n">
        <v>0.215</v>
      </c>
      <c r="BT41" s="312" t="n">
        <v>0.0075</v>
      </c>
      <c r="BU41" s="312" t="n">
        <v>0.215</v>
      </c>
      <c r="BV41" s="312" t="n">
        <v>0.0075</v>
      </c>
      <c r="BW41" s="312" t="n">
        <v>-0.03025</v>
      </c>
      <c r="BX41" s="312" t="n">
        <v>0.02</v>
      </c>
      <c r="BY41" s="312" t="n">
        <v>0.00475</v>
      </c>
      <c r="BZ41" s="312" t="n">
        <v>0.01</v>
      </c>
      <c r="CA41" s="312" t="n">
        <v>-0.02025</v>
      </c>
      <c r="CB41" s="312" t="n">
        <v>0.01</v>
      </c>
      <c r="CC41" s="312" t="n">
        <v>0.9</v>
      </c>
      <c r="CD41" s="312" t="n">
        <v>0</v>
      </c>
      <c r="CE41" s="349"/>
      <c r="CF41" s="336"/>
      <c r="CG41" s="311"/>
    </row>
    <row r="42" customFormat="false" ht="12.75" hidden="false" customHeight="false" outlineLevel="0" collapsed="false">
      <c r="D42" s="311" t="n">
        <v>37469</v>
      </c>
      <c r="F42" s="350" t="n">
        <v>3.143</v>
      </c>
      <c r="G42" s="351" t="n">
        <v>0.069732928915693</v>
      </c>
      <c r="H42" s="350" t="n">
        <v>0.27</v>
      </c>
      <c r="I42" s="350" t="n">
        <v>0.55</v>
      </c>
      <c r="J42" s="350" t="n">
        <v>0.55</v>
      </c>
      <c r="K42" s="350" t="n">
        <v>0.5</v>
      </c>
      <c r="L42" s="347" t="n">
        <v>0.6</v>
      </c>
      <c r="M42" s="347" t="n">
        <v>0.55</v>
      </c>
      <c r="N42" s="350" t="n">
        <v>0.6</v>
      </c>
      <c r="O42" s="350" t="n">
        <v>0.55</v>
      </c>
      <c r="P42" s="350" t="n">
        <v>0.6</v>
      </c>
      <c r="Q42" s="350" t="n">
        <v>0.45</v>
      </c>
      <c r="R42" s="351" t="n">
        <v>0.38</v>
      </c>
      <c r="S42" s="351" t="n">
        <v>0.6</v>
      </c>
      <c r="T42" s="350" t="n">
        <v>0.55</v>
      </c>
      <c r="U42" s="350" t="n">
        <v>-0.085</v>
      </c>
      <c r="V42" s="350" t="n">
        <v>0.01</v>
      </c>
      <c r="W42" s="350" t="n">
        <v>0.0475</v>
      </c>
      <c r="X42" s="350" t="n">
        <v>0.0025</v>
      </c>
      <c r="Y42" s="350" t="n">
        <v>-0.0625</v>
      </c>
      <c r="Z42" s="350" t="n">
        <v>0.012</v>
      </c>
      <c r="AA42" s="350" t="n">
        <v>-0.475</v>
      </c>
      <c r="AB42" s="350" t="n">
        <v>0.155</v>
      </c>
      <c r="AC42" s="350" t="n">
        <v>-0.0575</v>
      </c>
      <c r="AD42" s="350" t="n">
        <v>0.01</v>
      </c>
      <c r="AE42" s="350" t="n">
        <v>-0.1225</v>
      </c>
      <c r="AF42" s="350" t="n">
        <v>0.0025</v>
      </c>
      <c r="AG42" s="350" t="n">
        <v>-0.0575</v>
      </c>
      <c r="AH42" s="350" t="n">
        <v>0.02</v>
      </c>
      <c r="AI42" s="351" t="n">
        <v>0.1175</v>
      </c>
      <c r="AJ42" s="351" t="n">
        <v>0</v>
      </c>
      <c r="AK42" s="351" t="n">
        <v>-0.215</v>
      </c>
      <c r="AL42" s="350" t="n">
        <v>0</v>
      </c>
      <c r="AM42" s="350" t="n">
        <v>-0.095</v>
      </c>
      <c r="AN42" s="350" t="n">
        <v>0.01</v>
      </c>
      <c r="AO42" s="350" t="n">
        <v>0.055</v>
      </c>
      <c r="AP42" s="312" t="n">
        <v>0.0075</v>
      </c>
      <c r="AQ42" s="312" t="n">
        <v>0.265</v>
      </c>
      <c r="AR42" s="312" t="n">
        <v>0.007</v>
      </c>
      <c r="AS42" s="312" t="n">
        <v>0</v>
      </c>
      <c r="AT42" s="312" t="n">
        <v>0</v>
      </c>
      <c r="AU42" s="312" t="n">
        <v>-0.5</v>
      </c>
      <c r="AV42" s="312" t="n">
        <v>0</v>
      </c>
      <c r="AW42" s="312" t="n">
        <v>0.41</v>
      </c>
      <c r="AX42" s="312" t="n">
        <v>-0.01</v>
      </c>
      <c r="AY42" s="312" t="n">
        <v>-0.025</v>
      </c>
      <c r="AZ42" s="312" t="n">
        <v>0.06</v>
      </c>
      <c r="BA42" s="312" t="n">
        <v>0.1825</v>
      </c>
      <c r="BB42" s="312" t="n">
        <v>0.0125</v>
      </c>
      <c r="BC42" s="312" t="n">
        <v>-0.025</v>
      </c>
      <c r="BD42" s="312" t="n">
        <v>0.01</v>
      </c>
      <c r="BE42" s="312" t="n">
        <v>0.006</v>
      </c>
      <c r="BF42" s="312" t="n">
        <v>0</v>
      </c>
      <c r="BG42" s="312" t="n">
        <v>-0.025</v>
      </c>
      <c r="BH42" s="312" t="n">
        <v>0.01</v>
      </c>
      <c r="BI42" s="312" t="n">
        <v>-0.078</v>
      </c>
      <c r="BJ42" s="312" t="n">
        <v>0.026</v>
      </c>
      <c r="BK42" s="312" t="n">
        <v>-0.028</v>
      </c>
      <c r="BL42" s="312" t="n">
        <v>0.019</v>
      </c>
      <c r="BM42" s="312" t="n">
        <v>0.006</v>
      </c>
      <c r="BN42" s="312" t="n">
        <v>0.01</v>
      </c>
      <c r="BO42" s="312" t="n">
        <v>0.495</v>
      </c>
      <c r="BP42" s="312" t="n">
        <v>0.035</v>
      </c>
      <c r="BQ42" s="312" t="n">
        <v>-0.6075</v>
      </c>
      <c r="BR42" s="312" t="n">
        <v>0</v>
      </c>
      <c r="BS42" s="312" t="n">
        <v>0.215</v>
      </c>
      <c r="BT42" s="312" t="n">
        <v>0.0075</v>
      </c>
      <c r="BU42" s="312" t="n">
        <v>0.215</v>
      </c>
      <c r="BV42" s="312" t="n">
        <v>0.0075</v>
      </c>
      <c r="BW42" s="312" t="n">
        <v>-0.03025</v>
      </c>
      <c r="BX42" s="312" t="n">
        <v>0.02</v>
      </c>
      <c r="BY42" s="312" t="n">
        <v>0.00475</v>
      </c>
      <c r="BZ42" s="312" t="n">
        <v>0.01</v>
      </c>
      <c r="CA42" s="312" t="n">
        <v>-0.02025</v>
      </c>
      <c r="CB42" s="312" t="n">
        <v>0.01</v>
      </c>
      <c r="CC42" s="312" t="n">
        <v>0.9</v>
      </c>
      <c r="CD42" s="312" t="n">
        <v>0</v>
      </c>
      <c r="CE42" s="349"/>
      <c r="CF42" s="336"/>
      <c r="CG42" s="311"/>
    </row>
    <row r="43" customFormat="false" ht="12.75" hidden="false" customHeight="false" outlineLevel="0" collapsed="false">
      <c r="D43" s="311" t="n">
        <v>37500</v>
      </c>
      <c r="F43" s="350" t="n">
        <v>3.129</v>
      </c>
      <c r="G43" s="351" t="n">
        <v>0.069733999397005</v>
      </c>
      <c r="H43" s="350" t="n">
        <v>0.27</v>
      </c>
      <c r="I43" s="350" t="n">
        <v>0.55</v>
      </c>
      <c r="J43" s="350" t="n">
        <v>0.55</v>
      </c>
      <c r="K43" s="350" t="n">
        <v>0.55</v>
      </c>
      <c r="L43" s="347" t="n">
        <v>0.55</v>
      </c>
      <c r="M43" s="347" t="n">
        <v>0.55</v>
      </c>
      <c r="N43" s="350" t="n">
        <v>0.6</v>
      </c>
      <c r="O43" s="350" t="n">
        <v>0.6</v>
      </c>
      <c r="P43" s="350" t="n">
        <v>0.55</v>
      </c>
      <c r="Q43" s="350" t="n">
        <v>0.5</v>
      </c>
      <c r="R43" s="351" t="n">
        <v>0.35</v>
      </c>
      <c r="S43" s="351" t="n">
        <v>0.6</v>
      </c>
      <c r="T43" s="350" t="n">
        <v>0.55</v>
      </c>
      <c r="U43" s="350" t="n">
        <v>-0.075</v>
      </c>
      <c r="V43" s="350" t="n">
        <v>0.01</v>
      </c>
      <c r="W43" s="350" t="n">
        <v>0.045</v>
      </c>
      <c r="X43" s="350" t="n">
        <v>0.0025</v>
      </c>
      <c r="Y43" s="350" t="n">
        <v>-0.0625</v>
      </c>
      <c r="Z43" s="350" t="n">
        <v>0.012</v>
      </c>
      <c r="AA43" s="350" t="n">
        <v>-0.475</v>
      </c>
      <c r="AB43" s="350" t="n">
        <v>0.155</v>
      </c>
      <c r="AC43" s="350" t="n">
        <v>-0.0575</v>
      </c>
      <c r="AD43" s="350" t="n">
        <v>0.01</v>
      </c>
      <c r="AE43" s="350" t="n">
        <v>-0.1225</v>
      </c>
      <c r="AF43" s="350" t="n">
        <v>0.0025</v>
      </c>
      <c r="AG43" s="350" t="n">
        <v>-0.0575</v>
      </c>
      <c r="AH43" s="350" t="n">
        <v>0.02</v>
      </c>
      <c r="AI43" s="351" t="n">
        <v>0.115</v>
      </c>
      <c r="AJ43" s="351" t="n">
        <v>0</v>
      </c>
      <c r="AK43" s="351" t="n">
        <v>-0.215</v>
      </c>
      <c r="AL43" s="350" t="n">
        <v>0</v>
      </c>
      <c r="AM43" s="350" t="n">
        <v>-0.095</v>
      </c>
      <c r="AN43" s="350" t="n">
        <v>0.01</v>
      </c>
      <c r="AO43" s="350" t="n">
        <v>0.055</v>
      </c>
      <c r="AP43" s="312" t="n">
        <v>0.0075</v>
      </c>
      <c r="AQ43" s="312" t="n">
        <v>0.265</v>
      </c>
      <c r="AR43" s="312" t="n">
        <v>0.007</v>
      </c>
      <c r="AS43" s="312" t="n">
        <v>0</v>
      </c>
      <c r="AT43" s="312" t="n">
        <v>0</v>
      </c>
      <c r="AU43" s="312" t="n">
        <v>-0.5</v>
      </c>
      <c r="AV43" s="312" t="n">
        <v>0</v>
      </c>
      <c r="AW43" s="312" t="n">
        <v>0.41</v>
      </c>
      <c r="AX43" s="312" t="n">
        <v>-0.01</v>
      </c>
      <c r="AY43" s="312" t="n">
        <v>-0.025</v>
      </c>
      <c r="AZ43" s="312" t="n">
        <v>0.06</v>
      </c>
      <c r="BA43" s="312" t="n">
        <v>0.1825</v>
      </c>
      <c r="BB43" s="312" t="n">
        <v>0.0125</v>
      </c>
      <c r="BC43" s="312" t="n">
        <v>-0.025</v>
      </c>
      <c r="BD43" s="312" t="n">
        <v>0.01</v>
      </c>
      <c r="BE43" s="312" t="n">
        <v>0.006</v>
      </c>
      <c r="BF43" s="312" t="n">
        <v>0</v>
      </c>
      <c r="BG43" s="312" t="n">
        <v>-0.025</v>
      </c>
      <c r="BH43" s="312" t="n">
        <v>0.01</v>
      </c>
      <c r="BI43" s="312" t="n">
        <v>-0.058</v>
      </c>
      <c r="BJ43" s="312" t="n">
        <v>0.025</v>
      </c>
      <c r="BK43" s="312" t="n">
        <v>-0.028</v>
      </c>
      <c r="BL43" s="312" t="n">
        <v>0.019</v>
      </c>
      <c r="BM43" s="312" t="n">
        <v>0.006</v>
      </c>
      <c r="BN43" s="312" t="n">
        <v>0.01</v>
      </c>
      <c r="BO43" s="312" t="n">
        <v>0.395</v>
      </c>
      <c r="BP43" s="312" t="n">
        <v>0.035</v>
      </c>
      <c r="BQ43" s="312" t="n">
        <v>-0.9025</v>
      </c>
      <c r="BR43" s="312" t="n">
        <v>0</v>
      </c>
      <c r="BS43" s="312" t="n">
        <v>0.195</v>
      </c>
      <c r="BT43" s="312" t="n">
        <v>0.005</v>
      </c>
      <c r="BU43" s="312" t="n">
        <v>0.195</v>
      </c>
      <c r="BV43" s="312" t="n">
        <v>0.005</v>
      </c>
      <c r="BW43" s="312" t="n">
        <v>-0.03275</v>
      </c>
      <c r="BX43" s="312" t="n">
        <v>0.02</v>
      </c>
      <c r="BY43" s="312" t="n">
        <v>0.00225</v>
      </c>
      <c r="BZ43" s="312" t="n">
        <v>0.01</v>
      </c>
      <c r="CA43" s="312" t="n">
        <v>-0.02275</v>
      </c>
      <c r="CB43" s="312" t="n">
        <v>0.01</v>
      </c>
      <c r="CC43" s="312" t="n">
        <v>0.6</v>
      </c>
      <c r="CD43" s="312" t="n">
        <v>0</v>
      </c>
      <c r="CE43" s="349"/>
      <c r="CF43" s="336"/>
      <c r="CG43" s="311"/>
    </row>
    <row r="44" customFormat="false" ht="12.75" hidden="false" customHeight="false" outlineLevel="0" collapsed="false">
      <c r="D44" s="311" t="n">
        <v>37530</v>
      </c>
      <c r="F44" s="350" t="n">
        <v>3.144</v>
      </c>
      <c r="G44" s="351" t="n">
        <v>0.069733512731258</v>
      </c>
      <c r="H44" s="350" t="n">
        <v>0.2725</v>
      </c>
      <c r="I44" s="350" t="n">
        <v>0.6</v>
      </c>
      <c r="J44" s="350" t="n">
        <v>0.6</v>
      </c>
      <c r="K44" s="350" t="n">
        <v>0.55</v>
      </c>
      <c r="L44" s="347" t="n">
        <v>0.6</v>
      </c>
      <c r="M44" s="347" t="n">
        <v>0.6</v>
      </c>
      <c r="N44" s="350" t="n">
        <v>0.65</v>
      </c>
      <c r="O44" s="350" t="n">
        <v>0.65</v>
      </c>
      <c r="P44" s="350" t="n">
        <v>0.6</v>
      </c>
      <c r="Q44" s="350" t="n">
        <v>0.5</v>
      </c>
      <c r="R44" s="351" t="n">
        <v>0.4</v>
      </c>
      <c r="S44" s="351" t="n">
        <v>0.65</v>
      </c>
      <c r="T44" s="350" t="n">
        <v>0.6</v>
      </c>
      <c r="U44" s="350" t="n">
        <v>-0.06</v>
      </c>
      <c r="V44" s="350" t="n">
        <v>0.01</v>
      </c>
      <c r="W44" s="350" t="n">
        <v>0.06</v>
      </c>
      <c r="X44" s="350" t="n">
        <v>0.0025</v>
      </c>
      <c r="Y44" s="350" t="n">
        <v>-0.0625</v>
      </c>
      <c r="Z44" s="350" t="n">
        <v>0.012</v>
      </c>
      <c r="AA44" s="350" t="n">
        <v>-0.475</v>
      </c>
      <c r="AB44" s="350" t="n">
        <v>0.155</v>
      </c>
      <c r="AC44" s="350" t="n">
        <v>-0.0575</v>
      </c>
      <c r="AD44" s="350" t="n">
        <v>0.01</v>
      </c>
      <c r="AE44" s="350" t="n">
        <v>-0.1225</v>
      </c>
      <c r="AF44" s="350" t="n">
        <v>0.0025</v>
      </c>
      <c r="AG44" s="350" t="n">
        <v>-0.0575</v>
      </c>
      <c r="AH44" s="350" t="n">
        <v>0.02</v>
      </c>
      <c r="AI44" s="351" t="n">
        <v>0.13</v>
      </c>
      <c r="AJ44" s="351" t="n">
        <v>0</v>
      </c>
      <c r="AK44" s="351" t="n">
        <v>-0.215</v>
      </c>
      <c r="AL44" s="350" t="n">
        <v>0</v>
      </c>
      <c r="AM44" s="350" t="n">
        <v>-0.095</v>
      </c>
      <c r="AN44" s="350" t="n">
        <v>0.01</v>
      </c>
      <c r="AO44" s="350" t="n">
        <v>0.055</v>
      </c>
      <c r="AP44" s="312" t="n">
        <v>0.0075</v>
      </c>
      <c r="AQ44" s="312" t="n">
        <v>0.265</v>
      </c>
      <c r="AR44" s="312" t="n">
        <v>0.007</v>
      </c>
      <c r="AS44" s="312" t="n">
        <v>0</v>
      </c>
      <c r="AT44" s="312" t="n">
        <v>0</v>
      </c>
      <c r="AU44" s="312" t="n">
        <v>-0.5</v>
      </c>
      <c r="AV44" s="312" t="n">
        <v>0.005</v>
      </c>
      <c r="AW44" s="312" t="n">
        <v>0.41</v>
      </c>
      <c r="AX44" s="312" t="n">
        <v>-0.01</v>
      </c>
      <c r="AY44" s="312" t="n">
        <v>-0.025</v>
      </c>
      <c r="AZ44" s="312" t="n">
        <v>0.06</v>
      </c>
      <c r="BA44" s="312" t="n">
        <v>0.1875</v>
      </c>
      <c r="BB44" s="312" t="n">
        <v>0.0125</v>
      </c>
      <c r="BC44" s="312" t="n">
        <v>-0.025</v>
      </c>
      <c r="BD44" s="312" t="n">
        <v>0.01</v>
      </c>
      <c r="BE44" s="312" t="n">
        <v>0.006</v>
      </c>
      <c r="BF44" s="312" t="n">
        <v>0</v>
      </c>
      <c r="BG44" s="312" t="n">
        <v>-0.025</v>
      </c>
      <c r="BH44" s="312" t="n">
        <v>0.01</v>
      </c>
      <c r="BI44" s="312" t="n">
        <v>-0.068</v>
      </c>
      <c r="BJ44" s="312" t="n">
        <v>0.025</v>
      </c>
      <c r="BK44" s="312" t="n">
        <v>-0.028</v>
      </c>
      <c r="BL44" s="312" t="n">
        <v>0.02</v>
      </c>
      <c r="BM44" s="312" t="n">
        <v>0.006</v>
      </c>
      <c r="BN44" s="312" t="n">
        <v>0.01</v>
      </c>
      <c r="BO44" s="312" t="n">
        <v>0.461</v>
      </c>
      <c r="BP44" s="312" t="n">
        <v>0.035</v>
      </c>
      <c r="BQ44" s="312" t="n">
        <v>-0.5475</v>
      </c>
      <c r="BR44" s="312" t="n">
        <v>0</v>
      </c>
      <c r="BS44" s="312" t="n">
        <v>0.215</v>
      </c>
      <c r="BT44" s="312" t="n">
        <v>0.0025</v>
      </c>
      <c r="BU44" s="312" t="n">
        <v>0.215</v>
      </c>
      <c r="BV44" s="312" t="n">
        <v>0.0025</v>
      </c>
      <c r="BW44" s="312" t="n">
        <v>-0.03275</v>
      </c>
      <c r="BX44" s="312" t="n">
        <v>0.02</v>
      </c>
      <c r="BY44" s="312" t="n">
        <v>0.00225</v>
      </c>
      <c r="BZ44" s="312" t="n">
        <v>0.01</v>
      </c>
      <c r="CA44" s="312" t="n">
        <v>-0.02275</v>
      </c>
      <c r="CB44" s="312" t="n">
        <v>0.01</v>
      </c>
      <c r="CC44" s="312" t="n">
        <v>0.3</v>
      </c>
      <c r="CD44" s="312" t="n">
        <v>0</v>
      </c>
      <c r="CE44" s="349"/>
      <c r="CF44" s="336"/>
      <c r="CG44" s="311"/>
    </row>
    <row r="45" customFormat="false" ht="12.75" hidden="false" customHeight="false" outlineLevel="0" collapsed="false">
      <c r="D45" s="311" t="n">
        <v>37561</v>
      </c>
      <c r="F45" s="350" t="n">
        <v>3.236</v>
      </c>
      <c r="G45" s="351" t="n">
        <v>0.069730824922526</v>
      </c>
      <c r="H45" s="350" t="n">
        <v>0.2825</v>
      </c>
      <c r="I45" s="350" t="n">
        <v>0.8</v>
      </c>
      <c r="J45" s="350" t="n">
        <v>0.85</v>
      </c>
      <c r="K45" s="350" t="n">
        <v>0.8</v>
      </c>
      <c r="L45" s="347" t="n">
        <v>0.8</v>
      </c>
      <c r="M45" s="347" t="n">
        <v>0.9</v>
      </c>
      <c r="N45" s="350" t="n">
        <v>0.95</v>
      </c>
      <c r="O45" s="350" t="n">
        <v>0.85</v>
      </c>
      <c r="P45" s="350" t="n">
        <v>0.8</v>
      </c>
      <c r="Q45" s="350" t="n">
        <v>0.95</v>
      </c>
      <c r="R45" s="351" t="n">
        <v>0.33</v>
      </c>
      <c r="S45" s="351" t="n">
        <v>0.8</v>
      </c>
      <c r="T45" s="350" t="n">
        <v>0.8</v>
      </c>
      <c r="U45" s="350" t="n">
        <v>-0.005</v>
      </c>
      <c r="V45" s="350" t="n">
        <v>0.044</v>
      </c>
      <c r="W45" s="350" t="n">
        <v>0.1075</v>
      </c>
      <c r="X45" s="350" t="n">
        <v>0</v>
      </c>
      <c r="Y45" s="350" t="n">
        <v>-0.08</v>
      </c>
      <c r="Z45" s="350" t="n">
        <v>0.0165</v>
      </c>
      <c r="AA45" s="350" t="n">
        <v>-0.39</v>
      </c>
      <c r="AB45" s="350" t="n">
        <v>0.155</v>
      </c>
      <c r="AC45" s="350" t="n">
        <v>-0.06</v>
      </c>
      <c r="AD45" s="350" t="n">
        <v>0.0075</v>
      </c>
      <c r="AE45" s="350" t="n">
        <v>-0.115</v>
      </c>
      <c r="AF45" s="350" t="n">
        <v>0.0125</v>
      </c>
      <c r="AG45" s="350" t="n">
        <v>-0.07</v>
      </c>
      <c r="AH45" s="350" t="n">
        <v>0.015</v>
      </c>
      <c r="AI45" s="351" t="n">
        <v>0.1925</v>
      </c>
      <c r="AJ45" s="351" t="n">
        <v>0</v>
      </c>
      <c r="AK45" s="351" t="n">
        <v>-0.2</v>
      </c>
      <c r="AL45" s="350" t="n">
        <v>0.005</v>
      </c>
      <c r="AM45" s="350" t="n">
        <v>-0.1225</v>
      </c>
      <c r="AN45" s="350" t="n">
        <v>0.01</v>
      </c>
      <c r="AO45" s="350" t="n">
        <v>0.08</v>
      </c>
      <c r="AP45" s="312" t="n">
        <v>0.02</v>
      </c>
      <c r="AQ45" s="312" t="n">
        <v>0.12</v>
      </c>
      <c r="AR45" s="312" t="n">
        <v>0.0165</v>
      </c>
      <c r="AS45" s="312" t="n">
        <v>0</v>
      </c>
      <c r="AT45" s="312" t="n">
        <v>0</v>
      </c>
      <c r="AU45" s="312" t="n">
        <v>-0.295</v>
      </c>
      <c r="AV45" s="312" t="n">
        <v>0.0125</v>
      </c>
      <c r="AW45" s="312" t="n">
        <v>0.275</v>
      </c>
      <c r="AX45" s="312" t="n">
        <v>-0.01</v>
      </c>
      <c r="AY45" s="312" t="n">
        <v>-0.028</v>
      </c>
      <c r="AZ45" s="312" t="n">
        <v>0.06</v>
      </c>
      <c r="BA45" s="312" t="n">
        <v>0.27</v>
      </c>
      <c r="BB45" s="312" t="n">
        <v>0.0175</v>
      </c>
      <c r="BC45" s="312" t="n">
        <v>-0.028</v>
      </c>
      <c r="BD45" s="312" t="n">
        <v>0.0075</v>
      </c>
      <c r="BE45" s="312" t="n">
        <v>0.006</v>
      </c>
      <c r="BF45" s="312" t="n">
        <v>0</v>
      </c>
      <c r="BG45" s="312" t="n">
        <v>-0.028</v>
      </c>
      <c r="BH45" s="312" t="n">
        <v>0.0075</v>
      </c>
      <c r="BI45" s="312" t="n">
        <v>-0.0645</v>
      </c>
      <c r="BJ45" s="312" t="n">
        <v>0.025</v>
      </c>
      <c r="BK45" s="312" t="n">
        <v>-0.0205</v>
      </c>
      <c r="BL45" s="312" t="n">
        <v>0.02</v>
      </c>
      <c r="BM45" s="312" t="n">
        <v>0.0125</v>
      </c>
      <c r="BN45" s="312" t="n">
        <v>0.01</v>
      </c>
      <c r="BO45" s="312" t="n">
        <v>0.7525</v>
      </c>
      <c r="BP45" s="312" t="n">
        <v>0.146</v>
      </c>
      <c r="BQ45" s="312" t="n">
        <v>-0.415</v>
      </c>
      <c r="BR45" s="312" t="n">
        <v>0</v>
      </c>
      <c r="BS45" s="312" t="n">
        <v>0.2875</v>
      </c>
      <c r="BT45" s="312" t="n">
        <v>0.02</v>
      </c>
      <c r="BU45" s="312" t="n">
        <v>0.47</v>
      </c>
      <c r="BV45" s="312" t="n">
        <v>0.015</v>
      </c>
      <c r="BW45" s="312" t="n">
        <v>-0.05</v>
      </c>
      <c r="BX45" s="312" t="n">
        <v>0.0175</v>
      </c>
      <c r="BY45" s="312" t="n">
        <v>-0.0125</v>
      </c>
      <c r="BZ45" s="312" t="n">
        <v>0.0075</v>
      </c>
      <c r="CA45" s="312" t="n">
        <v>-0.04</v>
      </c>
      <c r="CB45" s="312" t="n">
        <v>0.01</v>
      </c>
      <c r="CC45" s="312" t="n">
        <v>0.27</v>
      </c>
      <c r="CD45" s="312" t="n">
        <v>0</v>
      </c>
      <c r="CE45" s="349"/>
      <c r="CF45" s="336"/>
      <c r="CG45" s="311"/>
    </row>
    <row r="46" customFormat="false" ht="12.75" hidden="false" customHeight="false" outlineLevel="0" collapsed="false">
      <c r="D46" s="311" t="n">
        <v>37591</v>
      </c>
      <c r="F46" s="350" t="n">
        <v>3.322</v>
      </c>
      <c r="G46" s="351" t="n">
        <v>0.069728223817303</v>
      </c>
      <c r="H46" s="350" t="n">
        <v>0.285</v>
      </c>
      <c r="I46" s="350" t="n">
        <v>1</v>
      </c>
      <c r="J46" s="350" t="n">
        <v>1.05</v>
      </c>
      <c r="K46" s="350" t="n">
        <v>1</v>
      </c>
      <c r="L46" s="347" t="n">
        <v>1</v>
      </c>
      <c r="M46" s="347" t="n">
        <v>1.15</v>
      </c>
      <c r="N46" s="350" t="n">
        <v>1.25</v>
      </c>
      <c r="O46" s="350" t="n">
        <v>1.05</v>
      </c>
      <c r="P46" s="350" t="n">
        <v>1</v>
      </c>
      <c r="Q46" s="350" t="n">
        <v>1.35</v>
      </c>
      <c r="R46" s="351" t="n">
        <v>0.525</v>
      </c>
      <c r="S46" s="351" t="n">
        <v>1.1</v>
      </c>
      <c r="T46" s="350" t="n">
        <v>1</v>
      </c>
      <c r="U46" s="350" t="n">
        <v>0.0025</v>
      </c>
      <c r="V46" s="350" t="n">
        <v>0.044</v>
      </c>
      <c r="W46" s="350" t="n">
        <v>0.1475</v>
      </c>
      <c r="X46" s="350" t="n">
        <v>0.0025</v>
      </c>
      <c r="Y46" s="350" t="n">
        <v>-0.08</v>
      </c>
      <c r="Z46" s="350" t="n">
        <v>0.0165</v>
      </c>
      <c r="AA46" s="350" t="n">
        <v>-0.39</v>
      </c>
      <c r="AB46" s="350" t="n">
        <v>0.155</v>
      </c>
      <c r="AC46" s="350" t="n">
        <v>-0.06</v>
      </c>
      <c r="AD46" s="350" t="n">
        <v>0.0075</v>
      </c>
      <c r="AE46" s="350" t="n">
        <v>-0.1175</v>
      </c>
      <c r="AF46" s="350" t="n">
        <v>0.005</v>
      </c>
      <c r="AG46" s="350" t="n">
        <v>-0.07</v>
      </c>
      <c r="AH46" s="350" t="n">
        <v>0.015</v>
      </c>
      <c r="AI46" s="351" t="n">
        <v>0.2325</v>
      </c>
      <c r="AJ46" s="351" t="n">
        <v>0</v>
      </c>
      <c r="AK46" s="351" t="n">
        <v>-0.2</v>
      </c>
      <c r="AL46" s="350" t="n">
        <v>0.005</v>
      </c>
      <c r="AM46" s="350" t="n">
        <v>-0.1225</v>
      </c>
      <c r="AN46" s="350" t="n">
        <v>0.01</v>
      </c>
      <c r="AO46" s="350" t="n">
        <v>0.08</v>
      </c>
      <c r="AP46" s="312" t="n">
        <v>0.02</v>
      </c>
      <c r="AQ46" s="312" t="n">
        <v>0.12</v>
      </c>
      <c r="AR46" s="312" t="n">
        <v>0.0165</v>
      </c>
      <c r="AS46" s="312" t="n">
        <v>0</v>
      </c>
      <c r="AT46" s="312" t="n">
        <v>0</v>
      </c>
      <c r="AU46" s="312" t="n">
        <v>-0.295</v>
      </c>
      <c r="AV46" s="312" t="n">
        <v>0.0125</v>
      </c>
      <c r="AW46" s="312" t="n">
        <v>0.275</v>
      </c>
      <c r="AX46" s="312" t="n">
        <v>-0.01</v>
      </c>
      <c r="AY46" s="312" t="n">
        <v>-0.028</v>
      </c>
      <c r="AZ46" s="312" t="n">
        <v>0.06</v>
      </c>
      <c r="BA46" s="312" t="n">
        <v>0.305</v>
      </c>
      <c r="BB46" s="312" t="n">
        <v>0.0225</v>
      </c>
      <c r="BC46" s="312" t="n">
        <v>-0.028</v>
      </c>
      <c r="BD46" s="312" t="n">
        <v>0.0075</v>
      </c>
      <c r="BE46" s="312" t="n">
        <v>0.006</v>
      </c>
      <c r="BF46" s="312" t="n">
        <v>0</v>
      </c>
      <c r="BG46" s="312" t="n">
        <v>-0.028</v>
      </c>
      <c r="BH46" s="312" t="n">
        <v>0.0075</v>
      </c>
      <c r="BI46" s="312" t="n">
        <v>-0.0685</v>
      </c>
      <c r="BJ46" s="312" t="n">
        <v>0.025</v>
      </c>
      <c r="BK46" s="312" t="n">
        <v>-0.0205</v>
      </c>
      <c r="BL46" s="312" t="n">
        <v>0.021</v>
      </c>
      <c r="BM46" s="312" t="n">
        <v>0.0125</v>
      </c>
      <c r="BN46" s="312" t="n">
        <v>0.01</v>
      </c>
      <c r="BO46" s="312" t="n">
        <v>1.16</v>
      </c>
      <c r="BP46" s="312" t="n">
        <v>0.2</v>
      </c>
      <c r="BQ46" s="312" t="n">
        <v>-0.305</v>
      </c>
      <c r="BR46" s="312" t="n">
        <v>0</v>
      </c>
      <c r="BS46" s="312" t="n">
        <v>0.3375</v>
      </c>
      <c r="BT46" s="312" t="n">
        <v>0.0225</v>
      </c>
      <c r="BU46" s="312" t="n">
        <v>0.79</v>
      </c>
      <c r="BV46" s="312" t="n">
        <v>0.0175</v>
      </c>
      <c r="BW46" s="312" t="n">
        <v>-0.0425</v>
      </c>
      <c r="BX46" s="312" t="n">
        <v>0.0175</v>
      </c>
      <c r="BY46" s="312" t="n">
        <v>-0.0125</v>
      </c>
      <c r="BZ46" s="312" t="n">
        <v>0.0075</v>
      </c>
      <c r="CA46" s="312" t="n">
        <v>-0.04</v>
      </c>
      <c r="CB46" s="312" t="n">
        <v>0.01</v>
      </c>
      <c r="CC46" s="312" t="n">
        <v>0.25</v>
      </c>
      <c r="CD46" s="312" t="n">
        <v>0</v>
      </c>
      <c r="CE46" s="349"/>
      <c r="CF46" s="336"/>
      <c r="CG46" s="311"/>
      <c r="CH46" s="0" t="n">
        <f aca="false">SUM(CF46:CF50)/5</f>
        <v>0</v>
      </c>
    </row>
    <row r="47" customFormat="false" ht="12.75" hidden="false" customHeight="false" outlineLevel="0" collapsed="false">
      <c r="D47" s="311" t="n">
        <v>37622</v>
      </c>
      <c r="F47" s="350" t="n">
        <v>3.332</v>
      </c>
      <c r="G47" s="351" t="n">
        <v>0.069733366991158</v>
      </c>
      <c r="H47" s="350" t="n">
        <v>0.2775</v>
      </c>
      <c r="I47" s="350" t="n">
        <v>1</v>
      </c>
      <c r="J47" s="350" t="n">
        <v>1.05</v>
      </c>
      <c r="K47" s="350" t="n">
        <v>1</v>
      </c>
      <c r="L47" s="347" t="n">
        <v>1</v>
      </c>
      <c r="M47" s="347" t="n">
        <v>1.15</v>
      </c>
      <c r="N47" s="350" t="n">
        <v>1.45</v>
      </c>
      <c r="O47" s="350" t="n">
        <v>1.05</v>
      </c>
      <c r="P47" s="350" t="n">
        <v>1</v>
      </c>
      <c r="Q47" s="350" t="n">
        <v>1.35</v>
      </c>
      <c r="R47" s="351" t="n">
        <v>0.55</v>
      </c>
      <c r="S47" s="351" t="n">
        <v>1.1</v>
      </c>
      <c r="T47" s="350" t="n">
        <v>1</v>
      </c>
      <c r="U47" s="350" t="n">
        <v>0.0175</v>
      </c>
      <c r="V47" s="350" t="n">
        <v>0.044</v>
      </c>
      <c r="W47" s="350" t="n">
        <v>0.16</v>
      </c>
      <c r="X47" s="350" t="n">
        <v>0.005</v>
      </c>
      <c r="Y47" s="350" t="n">
        <v>-0.08</v>
      </c>
      <c r="Z47" s="350" t="n">
        <v>0.0165</v>
      </c>
      <c r="AA47" s="350" t="n">
        <v>-0.39</v>
      </c>
      <c r="AB47" s="350" t="n">
        <v>0.155</v>
      </c>
      <c r="AC47" s="350" t="n">
        <v>-0.06</v>
      </c>
      <c r="AD47" s="350" t="n">
        <v>0.0075</v>
      </c>
      <c r="AE47" s="350" t="n">
        <v>-0.12</v>
      </c>
      <c r="AF47" s="350" t="n">
        <v>0.0025</v>
      </c>
      <c r="AG47" s="350" t="n">
        <v>-0.07</v>
      </c>
      <c r="AH47" s="350" t="n">
        <v>0.015</v>
      </c>
      <c r="AI47" s="351" t="n">
        <v>0.29</v>
      </c>
      <c r="AJ47" s="351" t="n">
        <v>0</v>
      </c>
      <c r="AK47" s="351" t="n">
        <v>-0.2</v>
      </c>
      <c r="AL47" s="350" t="n">
        <v>0.005</v>
      </c>
      <c r="AM47" s="350" t="n">
        <v>-0.1225</v>
      </c>
      <c r="AN47" s="350" t="n">
        <v>0.01</v>
      </c>
      <c r="AO47" s="350" t="n">
        <v>0.08</v>
      </c>
      <c r="AP47" s="312" t="n">
        <v>0.02</v>
      </c>
      <c r="AQ47" s="312" t="n">
        <v>0.12</v>
      </c>
      <c r="AR47" s="312" t="n">
        <v>0.0165</v>
      </c>
      <c r="AS47" s="312" t="n">
        <v>0</v>
      </c>
      <c r="AT47" s="312" t="n">
        <v>0</v>
      </c>
      <c r="AU47" s="312" t="n">
        <v>-0.295</v>
      </c>
      <c r="AV47" s="312" t="n">
        <v>0.0125</v>
      </c>
      <c r="AW47" s="312" t="n">
        <v>0.275</v>
      </c>
      <c r="AX47" s="312" t="n">
        <v>-0.01</v>
      </c>
      <c r="AY47" s="312" t="n">
        <v>-0.0255</v>
      </c>
      <c r="AZ47" s="312" t="n">
        <v>0.06</v>
      </c>
      <c r="BA47" s="312" t="n">
        <v>0.305</v>
      </c>
      <c r="BB47" s="312" t="n">
        <v>0.0225</v>
      </c>
      <c r="BC47" s="312" t="n">
        <v>-0.0255</v>
      </c>
      <c r="BD47" s="312" t="n">
        <v>0.0075</v>
      </c>
      <c r="BE47" s="312" t="n">
        <v>0.005</v>
      </c>
      <c r="BF47" s="312" t="n">
        <v>0</v>
      </c>
      <c r="BG47" s="312" t="n">
        <v>-0.0255</v>
      </c>
      <c r="BH47" s="312" t="n">
        <v>0.0075</v>
      </c>
      <c r="BI47" s="312" t="n">
        <v>-0.0645</v>
      </c>
      <c r="BJ47" s="312" t="n">
        <v>0.02</v>
      </c>
      <c r="BK47" s="312" t="n">
        <v>-0.0185</v>
      </c>
      <c r="BL47" s="312" t="n">
        <v>0.022</v>
      </c>
      <c r="BM47" s="312" t="n">
        <v>0.0125</v>
      </c>
      <c r="BN47" s="312" t="n">
        <v>0.0125</v>
      </c>
      <c r="BO47" s="312" t="n">
        <v>1.48</v>
      </c>
      <c r="BP47" s="312" t="n">
        <v>0.3</v>
      </c>
      <c r="BQ47" s="312" t="n">
        <v>-0.3325</v>
      </c>
      <c r="BR47" s="312" t="n">
        <v>0</v>
      </c>
      <c r="BS47" s="312" t="n">
        <v>0.4375</v>
      </c>
      <c r="BT47" s="312" t="n">
        <v>0.03</v>
      </c>
      <c r="BU47" s="312" t="n">
        <v>0.95</v>
      </c>
      <c r="BV47" s="312" t="n">
        <v>0.0225</v>
      </c>
      <c r="BW47" s="312" t="n">
        <v>-0.0425</v>
      </c>
      <c r="BX47" s="312" t="n">
        <v>0.0175</v>
      </c>
      <c r="BY47" s="312" t="n">
        <v>-0.0125</v>
      </c>
      <c r="BZ47" s="312" t="n">
        <v>0.0075</v>
      </c>
      <c r="CA47" s="312" t="n">
        <v>-0.04</v>
      </c>
      <c r="CB47" s="312" t="n">
        <v>0.01</v>
      </c>
      <c r="CC47" s="312" t="n">
        <v>0.075</v>
      </c>
      <c r="CD47" s="312" t="n">
        <v>0</v>
      </c>
      <c r="CE47" s="349"/>
      <c r="CF47" s="336"/>
      <c r="CG47" s="311"/>
    </row>
    <row r="48" customFormat="false" ht="12.75" hidden="false" customHeight="false" outlineLevel="0" collapsed="false">
      <c r="D48" s="311" t="n">
        <v>37653</v>
      </c>
      <c r="F48" s="350" t="n">
        <v>3.202</v>
      </c>
      <c r="G48" s="351" t="n">
        <v>0.069748019215343</v>
      </c>
      <c r="H48" s="350" t="n">
        <v>0.2775</v>
      </c>
      <c r="I48" s="350" t="n">
        <v>1</v>
      </c>
      <c r="J48" s="350" t="n">
        <v>1.05</v>
      </c>
      <c r="K48" s="350" t="n">
        <v>1</v>
      </c>
      <c r="L48" s="347" t="n">
        <v>1</v>
      </c>
      <c r="M48" s="347" t="n">
        <v>1.15</v>
      </c>
      <c r="N48" s="350" t="n">
        <v>1.45</v>
      </c>
      <c r="O48" s="350" t="n">
        <v>1.05</v>
      </c>
      <c r="P48" s="350" t="n">
        <v>1</v>
      </c>
      <c r="Q48" s="350" t="n">
        <v>1.35</v>
      </c>
      <c r="R48" s="351" t="n">
        <v>0.55</v>
      </c>
      <c r="S48" s="351" t="n">
        <v>1.1</v>
      </c>
      <c r="T48" s="350" t="n">
        <v>1</v>
      </c>
      <c r="U48" s="350" t="n">
        <v>0.0175</v>
      </c>
      <c r="V48" s="350" t="n">
        <v>0.044</v>
      </c>
      <c r="W48" s="350" t="n">
        <v>0.1375</v>
      </c>
      <c r="X48" s="350" t="n">
        <v>0.0075</v>
      </c>
      <c r="Y48" s="350" t="n">
        <v>-0.08</v>
      </c>
      <c r="Z48" s="350" t="n">
        <v>0.0165</v>
      </c>
      <c r="AA48" s="350" t="n">
        <v>-0.39</v>
      </c>
      <c r="AB48" s="350" t="n">
        <v>0.155</v>
      </c>
      <c r="AC48" s="350" t="n">
        <v>-0.06</v>
      </c>
      <c r="AD48" s="350" t="n">
        <v>0.0075</v>
      </c>
      <c r="AE48" s="350" t="n">
        <v>-0.1225</v>
      </c>
      <c r="AF48" s="350" t="n">
        <v>0.005</v>
      </c>
      <c r="AG48" s="350" t="n">
        <v>-0.07</v>
      </c>
      <c r="AH48" s="350" t="n">
        <v>0.015</v>
      </c>
      <c r="AI48" s="351" t="n">
        <v>0.2675</v>
      </c>
      <c r="AJ48" s="351" t="n">
        <v>0</v>
      </c>
      <c r="AK48" s="351" t="n">
        <v>-0.2</v>
      </c>
      <c r="AL48" s="350" t="n">
        <v>0.005</v>
      </c>
      <c r="AM48" s="350" t="n">
        <v>-0.1225</v>
      </c>
      <c r="AN48" s="350" t="n">
        <v>0.01</v>
      </c>
      <c r="AO48" s="350" t="n">
        <v>0.08</v>
      </c>
      <c r="AP48" s="312" t="n">
        <v>0.02</v>
      </c>
      <c r="AQ48" s="312" t="n">
        <v>0.12</v>
      </c>
      <c r="AR48" s="312" t="n">
        <v>0.0165</v>
      </c>
      <c r="AS48" s="312" t="n">
        <v>0</v>
      </c>
      <c r="AT48" s="312" t="n">
        <v>0</v>
      </c>
      <c r="AU48" s="312" t="n">
        <v>-0.295</v>
      </c>
      <c r="AV48" s="312" t="n">
        <v>0.0125</v>
      </c>
      <c r="AW48" s="312" t="n">
        <v>0.275</v>
      </c>
      <c r="AX48" s="312" t="n">
        <v>-0.01</v>
      </c>
      <c r="AY48" s="312" t="n">
        <v>-0.0255</v>
      </c>
      <c r="AZ48" s="312" t="n">
        <v>0.06</v>
      </c>
      <c r="BA48" s="312" t="n">
        <v>0.305</v>
      </c>
      <c r="BB48" s="312" t="n">
        <v>0.0225</v>
      </c>
      <c r="BC48" s="312" t="n">
        <v>-0.0255</v>
      </c>
      <c r="BD48" s="312" t="n">
        <v>0.0075</v>
      </c>
      <c r="BE48" s="312" t="n">
        <v>0.005</v>
      </c>
      <c r="BF48" s="312" t="n">
        <v>0</v>
      </c>
      <c r="BG48" s="312" t="n">
        <v>-0.0255</v>
      </c>
      <c r="BH48" s="312" t="n">
        <v>0.0075</v>
      </c>
      <c r="BI48" s="312" t="n">
        <v>-0.0675</v>
      </c>
      <c r="BJ48" s="312" t="n">
        <v>0.02</v>
      </c>
      <c r="BK48" s="312" t="n">
        <v>-0.0185</v>
      </c>
      <c r="BL48" s="312" t="n">
        <v>0.023</v>
      </c>
      <c r="BM48" s="312" t="n">
        <v>0.0125</v>
      </c>
      <c r="BN48" s="312" t="n">
        <v>0.0125</v>
      </c>
      <c r="BO48" s="312" t="n">
        <v>1.41</v>
      </c>
      <c r="BP48" s="312" t="n">
        <v>0.3</v>
      </c>
      <c r="BQ48" s="312" t="n">
        <v>-0.3525</v>
      </c>
      <c r="BR48" s="312" t="n">
        <v>0</v>
      </c>
      <c r="BS48" s="312" t="n">
        <v>0.435</v>
      </c>
      <c r="BT48" s="312" t="n">
        <v>0.03</v>
      </c>
      <c r="BU48" s="312" t="n">
        <v>0.95</v>
      </c>
      <c r="BV48" s="312" t="n">
        <v>0.0175</v>
      </c>
      <c r="BW48" s="312" t="n">
        <v>-0.0425</v>
      </c>
      <c r="BX48" s="312" t="n">
        <v>0.0175</v>
      </c>
      <c r="BY48" s="312" t="n">
        <v>-0.0125</v>
      </c>
      <c r="BZ48" s="312" t="n">
        <v>0.0075</v>
      </c>
      <c r="CA48" s="312" t="n">
        <v>-0.04</v>
      </c>
      <c r="CB48" s="312" t="n">
        <v>0.01</v>
      </c>
      <c r="CC48" s="312" t="n">
        <v>0.075</v>
      </c>
      <c r="CD48" s="312" t="n">
        <v>0</v>
      </c>
      <c r="CE48" s="349"/>
      <c r="CF48" s="336"/>
      <c r="CG48" s="311"/>
    </row>
    <row r="49" customFormat="false" ht="12.75" hidden="false" customHeight="false" outlineLevel="0" collapsed="false">
      <c r="D49" s="311" t="n">
        <v>37681</v>
      </c>
      <c r="F49" s="350" t="n">
        <v>3.062</v>
      </c>
      <c r="G49" s="351" t="n">
        <v>0.06976125348241</v>
      </c>
      <c r="H49" s="350" t="n">
        <v>0.27</v>
      </c>
      <c r="I49" s="350" t="n">
        <v>0.75</v>
      </c>
      <c r="J49" s="350" t="n">
        <v>0.8</v>
      </c>
      <c r="K49" s="350" t="n">
        <v>0.75</v>
      </c>
      <c r="L49" s="347" t="n">
        <v>0.75</v>
      </c>
      <c r="M49" s="347" t="n">
        <v>0.85</v>
      </c>
      <c r="N49" s="350" t="n">
        <v>1</v>
      </c>
      <c r="O49" s="350" t="n">
        <v>0.75</v>
      </c>
      <c r="P49" s="350" t="n">
        <v>0.75</v>
      </c>
      <c r="Q49" s="350" t="n">
        <v>0.95</v>
      </c>
      <c r="R49" s="351" t="n">
        <v>0.24</v>
      </c>
      <c r="S49" s="351" t="n">
        <v>0.75</v>
      </c>
      <c r="T49" s="350" t="n">
        <v>0.75</v>
      </c>
      <c r="U49" s="350" t="n">
        <v>0.0175</v>
      </c>
      <c r="V49" s="350" t="n">
        <v>0.044</v>
      </c>
      <c r="W49" s="350" t="n">
        <v>0.135</v>
      </c>
      <c r="X49" s="350" t="n">
        <v>0.01</v>
      </c>
      <c r="Y49" s="350" t="n">
        <v>-0.08</v>
      </c>
      <c r="Z49" s="350" t="n">
        <v>0.0165</v>
      </c>
      <c r="AA49" s="350" t="n">
        <v>-0.39</v>
      </c>
      <c r="AB49" s="350" t="n">
        <v>0.155</v>
      </c>
      <c r="AC49" s="350" t="n">
        <v>-0.06</v>
      </c>
      <c r="AD49" s="350" t="n">
        <v>0.0075</v>
      </c>
      <c r="AE49" s="350" t="n">
        <v>-0.125</v>
      </c>
      <c r="AF49" s="350" t="n">
        <v>0.0025</v>
      </c>
      <c r="AG49" s="350" t="n">
        <v>-0.07</v>
      </c>
      <c r="AH49" s="350" t="n">
        <v>0.015</v>
      </c>
      <c r="AI49" s="351" t="n">
        <v>0.265</v>
      </c>
      <c r="AJ49" s="351" t="n">
        <v>0</v>
      </c>
      <c r="AK49" s="351" t="n">
        <v>-0.2</v>
      </c>
      <c r="AL49" s="350" t="n">
        <v>0.005</v>
      </c>
      <c r="AM49" s="350" t="n">
        <v>-0.1225</v>
      </c>
      <c r="AN49" s="350" t="n">
        <v>0.01</v>
      </c>
      <c r="AO49" s="350" t="n">
        <v>0.08</v>
      </c>
      <c r="AP49" s="312" t="n">
        <v>0.02</v>
      </c>
      <c r="AQ49" s="312" t="n">
        <v>0.12</v>
      </c>
      <c r="AR49" s="312" t="n">
        <v>0.0165</v>
      </c>
      <c r="AS49" s="312" t="n">
        <v>0</v>
      </c>
      <c r="AT49" s="312" t="n">
        <v>0</v>
      </c>
      <c r="AU49" s="312" t="n">
        <v>-0.295</v>
      </c>
      <c r="AV49" s="312" t="n">
        <v>0.0125</v>
      </c>
      <c r="AW49" s="312" t="n">
        <v>0.275</v>
      </c>
      <c r="AX49" s="312" t="n">
        <v>-0.01</v>
      </c>
      <c r="AY49" s="312" t="n">
        <v>-0.0255</v>
      </c>
      <c r="AZ49" s="312" t="n">
        <v>0.06</v>
      </c>
      <c r="BA49" s="312" t="n">
        <v>0.265</v>
      </c>
      <c r="BB49" s="312" t="n">
        <v>0.0225</v>
      </c>
      <c r="BC49" s="312" t="n">
        <v>-0.0255</v>
      </c>
      <c r="BD49" s="312" t="n">
        <v>0.0075</v>
      </c>
      <c r="BE49" s="312" t="n">
        <v>0.005</v>
      </c>
      <c r="BF49" s="312" t="n">
        <v>0</v>
      </c>
      <c r="BG49" s="312" t="n">
        <v>-0.0255</v>
      </c>
      <c r="BH49" s="312" t="n">
        <v>0.0075</v>
      </c>
      <c r="BI49" s="312" t="n">
        <v>-0.0845</v>
      </c>
      <c r="BJ49" s="312" t="n">
        <v>0.025</v>
      </c>
      <c r="BK49" s="312" t="n">
        <v>-0.0185</v>
      </c>
      <c r="BL49" s="312" t="n">
        <v>0.024</v>
      </c>
      <c r="BM49" s="312" t="n">
        <v>0.0125</v>
      </c>
      <c r="BN49" s="312" t="n">
        <v>0.0125</v>
      </c>
      <c r="BO49" s="312" t="n">
        <v>0.82</v>
      </c>
      <c r="BP49" s="312" t="n">
        <v>0.16</v>
      </c>
      <c r="BQ49" s="312" t="n">
        <v>-0.3625</v>
      </c>
      <c r="BR49" s="312" t="n">
        <v>0</v>
      </c>
      <c r="BS49" s="312" t="n">
        <v>0.3025</v>
      </c>
      <c r="BT49" s="312" t="n">
        <v>0.02</v>
      </c>
      <c r="BU49" s="312" t="n">
        <v>0.6125</v>
      </c>
      <c r="BV49" s="312" t="n">
        <v>0.0025</v>
      </c>
      <c r="BW49" s="312" t="n">
        <v>-0.0425</v>
      </c>
      <c r="BX49" s="312" t="n">
        <v>0.0175</v>
      </c>
      <c r="BY49" s="312" t="n">
        <v>-0.0125</v>
      </c>
      <c r="BZ49" s="312" t="n">
        <v>0.0075</v>
      </c>
      <c r="CA49" s="312" t="n">
        <v>-0.04</v>
      </c>
      <c r="CB49" s="312" t="n">
        <v>0.01</v>
      </c>
      <c r="CC49" s="312" t="n">
        <v>0.25</v>
      </c>
      <c r="CD49" s="312" t="n">
        <v>0</v>
      </c>
      <c r="CE49" s="349"/>
      <c r="CF49" s="336"/>
      <c r="CG49" s="311"/>
    </row>
    <row r="50" customFormat="false" ht="12.75" hidden="false" customHeight="false" outlineLevel="0" collapsed="false">
      <c r="D50" s="311" t="n">
        <v>37712</v>
      </c>
      <c r="F50" s="350" t="n">
        <v>2.922</v>
      </c>
      <c r="G50" s="351" t="n">
        <v>0.069766806074718</v>
      </c>
      <c r="H50" s="350" t="n">
        <v>0.26</v>
      </c>
      <c r="I50" s="350" t="n">
        <v>0.4</v>
      </c>
      <c r="J50" s="350" t="n">
        <v>0.45</v>
      </c>
      <c r="K50" s="350" t="n">
        <v>0.4</v>
      </c>
      <c r="L50" s="347" t="n">
        <v>0.45</v>
      </c>
      <c r="M50" s="347" t="n">
        <v>0.45</v>
      </c>
      <c r="N50" s="350" t="n">
        <v>0.45</v>
      </c>
      <c r="O50" s="350" t="n">
        <v>0.45</v>
      </c>
      <c r="P50" s="350" t="n">
        <v>0.45</v>
      </c>
      <c r="Q50" s="350" t="n">
        <v>0.5</v>
      </c>
      <c r="R50" s="351" t="n">
        <v>0.3</v>
      </c>
      <c r="S50" s="351" t="n">
        <v>0.45</v>
      </c>
      <c r="T50" s="350" t="n">
        <v>0.4</v>
      </c>
      <c r="U50" s="350" t="n">
        <v>-0.065</v>
      </c>
      <c r="V50" s="350" t="n">
        <v>0.019</v>
      </c>
      <c r="W50" s="350" t="n">
        <v>0.075</v>
      </c>
      <c r="X50" s="350" t="n">
        <v>-0.0025</v>
      </c>
      <c r="Y50" s="350" t="n">
        <v>-0.0625</v>
      </c>
      <c r="Z50" s="350" t="n">
        <v>0.014</v>
      </c>
      <c r="AA50" s="350" t="n">
        <v>-0.48</v>
      </c>
      <c r="AB50" s="350" t="n">
        <v>0.155</v>
      </c>
      <c r="AC50" s="350" t="n">
        <v>-0.0575</v>
      </c>
      <c r="AD50" s="350" t="n">
        <v>0.0025</v>
      </c>
      <c r="AE50" s="350" t="n">
        <v>-0.18</v>
      </c>
      <c r="AF50" s="350" t="n">
        <v>0.01</v>
      </c>
      <c r="AG50" s="350" t="n">
        <v>-0.0675</v>
      </c>
      <c r="AH50" s="350" t="n">
        <v>0.0225</v>
      </c>
      <c r="AI50" s="351" t="n">
        <v>0.1775</v>
      </c>
      <c r="AJ50" s="351" t="n">
        <v>0</v>
      </c>
      <c r="AK50" s="351" t="n">
        <v>-0.205</v>
      </c>
      <c r="AL50" s="350" t="n">
        <v>0</v>
      </c>
      <c r="AM50" s="350" t="n">
        <v>-0.1125</v>
      </c>
      <c r="AN50" s="350" t="n">
        <v>0.01</v>
      </c>
      <c r="AO50" s="350" t="n">
        <v>0.055</v>
      </c>
      <c r="AP50" s="312" t="n">
        <v>0.0075</v>
      </c>
      <c r="AQ50" s="312" t="n">
        <v>0.295</v>
      </c>
      <c r="AR50" s="312" t="n">
        <v>0.009</v>
      </c>
      <c r="AS50" s="312" t="n">
        <v>0</v>
      </c>
      <c r="AT50" s="312" t="n">
        <v>0</v>
      </c>
      <c r="AU50" s="312" t="n">
        <v>-0.38</v>
      </c>
      <c r="AV50" s="312" t="n">
        <v>0</v>
      </c>
      <c r="AW50" s="312" t="n">
        <v>0.45</v>
      </c>
      <c r="AX50" s="312" t="n">
        <v>-0.01</v>
      </c>
      <c r="AY50" s="312" t="n">
        <v>-0.025</v>
      </c>
      <c r="AZ50" s="312" t="n">
        <v>0.06</v>
      </c>
      <c r="BA50" s="312" t="n">
        <v>0.195</v>
      </c>
      <c r="BB50" s="312" t="n">
        <v>0.0175</v>
      </c>
      <c r="BC50" s="312" t="n">
        <v>-0.025</v>
      </c>
      <c r="BD50" s="312" t="n">
        <v>0.01</v>
      </c>
      <c r="BE50" s="312" t="n">
        <v>0.005</v>
      </c>
      <c r="BF50" s="312" t="n">
        <v>0</v>
      </c>
      <c r="BG50" s="312" t="n">
        <v>-0.025</v>
      </c>
      <c r="BH50" s="312" t="n">
        <v>0.01</v>
      </c>
      <c r="BI50" s="312" t="n">
        <v>-0.076</v>
      </c>
      <c r="BJ50" s="312" t="n">
        <v>0.026</v>
      </c>
      <c r="BK50" s="312" t="n">
        <v>-0.026</v>
      </c>
      <c r="BL50" s="312" t="n">
        <v>0.016</v>
      </c>
      <c r="BM50" s="312" t="n">
        <v>0.006</v>
      </c>
      <c r="BN50" s="312" t="n">
        <v>0.01</v>
      </c>
      <c r="BO50" s="312" t="n">
        <v>0.45</v>
      </c>
      <c r="BP50" s="312" t="n">
        <v>0.02</v>
      </c>
      <c r="BQ50" s="312" t="n">
        <v>-0.085</v>
      </c>
      <c r="BR50" s="312" t="n">
        <v>0</v>
      </c>
      <c r="BS50" s="312" t="n">
        <v>0.25</v>
      </c>
      <c r="BT50" s="312" t="n">
        <v>0.005</v>
      </c>
      <c r="BU50" s="312" t="n">
        <v>0.25</v>
      </c>
      <c r="BV50" s="312" t="n">
        <v>0.005</v>
      </c>
      <c r="BW50" s="312" t="n">
        <v>-0.0275</v>
      </c>
      <c r="BX50" s="312" t="n">
        <v>0.02</v>
      </c>
      <c r="BY50" s="312" t="n">
        <v>0.005</v>
      </c>
      <c r="BZ50" s="312" t="n">
        <v>0.01</v>
      </c>
      <c r="CA50" s="312" t="n">
        <v>-0.02</v>
      </c>
      <c r="CB50" s="312" t="n">
        <v>0.01</v>
      </c>
      <c r="CC50" s="312" t="n">
        <v>0.5</v>
      </c>
      <c r="CD50" s="312" t="n">
        <v>0</v>
      </c>
      <c r="CE50" s="349"/>
      <c r="CF50" s="336"/>
      <c r="CG50" s="311"/>
    </row>
    <row r="51" customFormat="false" ht="12.75" hidden="false" customHeight="false" outlineLevel="0" collapsed="false">
      <c r="D51" s="311" t="n">
        <v>37742</v>
      </c>
      <c r="F51" s="350" t="n">
        <v>2.907</v>
      </c>
      <c r="G51" s="351" t="n">
        <v>0.069760173996408</v>
      </c>
      <c r="H51" s="350" t="n">
        <v>0.255</v>
      </c>
      <c r="I51" s="350" t="n">
        <v>0.45</v>
      </c>
      <c r="J51" s="350" t="n">
        <v>0.5</v>
      </c>
      <c r="K51" s="350" t="n">
        <v>0.4</v>
      </c>
      <c r="L51" s="347" t="n">
        <v>0.4</v>
      </c>
      <c r="M51" s="347" t="n">
        <v>0.45</v>
      </c>
      <c r="N51" s="350" t="n">
        <v>0.5</v>
      </c>
      <c r="O51" s="350" t="n">
        <v>0.45</v>
      </c>
      <c r="P51" s="350" t="n">
        <v>0.4</v>
      </c>
      <c r="Q51" s="350" t="n">
        <v>0.45</v>
      </c>
      <c r="R51" s="351" t="n">
        <v>0.25</v>
      </c>
      <c r="S51" s="351" t="n">
        <v>0.5</v>
      </c>
      <c r="T51" s="350" t="n">
        <v>0.45</v>
      </c>
      <c r="U51" s="350" t="n">
        <v>-0.08</v>
      </c>
      <c r="V51" s="350" t="n">
        <v>0.019</v>
      </c>
      <c r="W51" s="350" t="n">
        <v>0.065</v>
      </c>
      <c r="X51" s="350" t="n">
        <v>-0.0025</v>
      </c>
      <c r="Y51" s="350" t="n">
        <v>-0.0625</v>
      </c>
      <c r="Z51" s="350" t="n">
        <v>0.014</v>
      </c>
      <c r="AA51" s="350" t="n">
        <v>-0.48</v>
      </c>
      <c r="AB51" s="350" t="n">
        <v>0.155</v>
      </c>
      <c r="AC51" s="350" t="n">
        <v>-0.0575</v>
      </c>
      <c r="AD51" s="350" t="n">
        <v>0.0025</v>
      </c>
      <c r="AE51" s="350" t="n">
        <v>-0.18</v>
      </c>
      <c r="AF51" s="350" t="n">
        <v>0.0075</v>
      </c>
      <c r="AG51" s="350" t="n">
        <v>-0.0675</v>
      </c>
      <c r="AH51" s="350" t="n">
        <v>0.0225</v>
      </c>
      <c r="AI51" s="351" t="n">
        <v>0.1675</v>
      </c>
      <c r="AJ51" s="351" t="n">
        <v>0</v>
      </c>
      <c r="AK51" s="351" t="n">
        <v>-0.205</v>
      </c>
      <c r="AL51" s="350" t="n">
        <v>0</v>
      </c>
      <c r="AM51" s="350" t="n">
        <v>-0.0925</v>
      </c>
      <c r="AN51" s="350" t="n">
        <v>0.01</v>
      </c>
      <c r="AO51" s="350" t="n">
        <v>0.055</v>
      </c>
      <c r="AP51" s="312" t="n">
        <v>0.0075</v>
      </c>
      <c r="AQ51" s="312" t="n">
        <v>0.295</v>
      </c>
      <c r="AR51" s="312" t="n">
        <v>0.009</v>
      </c>
      <c r="AS51" s="312" t="n">
        <v>0</v>
      </c>
      <c r="AT51" s="312" t="n">
        <v>0</v>
      </c>
      <c r="AU51" s="312" t="n">
        <v>-0.38</v>
      </c>
      <c r="AV51" s="312" t="n">
        <v>0</v>
      </c>
      <c r="AW51" s="312" t="n">
        <v>0.45</v>
      </c>
      <c r="AX51" s="312" t="n">
        <v>-0.01</v>
      </c>
      <c r="AY51" s="312" t="n">
        <v>-0.025</v>
      </c>
      <c r="AZ51" s="312" t="n">
        <v>0.06</v>
      </c>
      <c r="BA51" s="312" t="n">
        <v>0.1825</v>
      </c>
      <c r="BB51" s="312" t="n">
        <v>0.01</v>
      </c>
      <c r="BC51" s="312" t="n">
        <v>-0.025</v>
      </c>
      <c r="BD51" s="312" t="n">
        <v>0.01</v>
      </c>
      <c r="BE51" s="312" t="n">
        <v>0.005</v>
      </c>
      <c r="BF51" s="312" t="n">
        <v>0</v>
      </c>
      <c r="BG51" s="312" t="n">
        <v>-0.025</v>
      </c>
      <c r="BH51" s="312" t="n">
        <v>0.01</v>
      </c>
      <c r="BI51" s="312" t="n">
        <v>-0.076</v>
      </c>
      <c r="BJ51" s="312" t="n">
        <v>0.026</v>
      </c>
      <c r="BK51" s="312" t="n">
        <v>-0.026</v>
      </c>
      <c r="BL51" s="312" t="n">
        <v>0.016</v>
      </c>
      <c r="BM51" s="312" t="n">
        <v>0.006</v>
      </c>
      <c r="BN51" s="312" t="n">
        <v>0.01</v>
      </c>
      <c r="BO51" s="312" t="n">
        <v>0.405</v>
      </c>
      <c r="BP51" s="312" t="n">
        <v>0.02</v>
      </c>
      <c r="BQ51" s="312" t="n">
        <v>-0.244</v>
      </c>
      <c r="BR51" s="312" t="n">
        <v>0</v>
      </c>
      <c r="BS51" s="312" t="n">
        <v>0.2025</v>
      </c>
      <c r="BT51" s="312" t="n">
        <v>0.005</v>
      </c>
      <c r="BU51" s="312" t="n">
        <v>0.2025</v>
      </c>
      <c r="BV51" s="312" t="n">
        <v>0.005</v>
      </c>
      <c r="BW51" s="312" t="n">
        <v>-0.02775</v>
      </c>
      <c r="BX51" s="312" t="n">
        <v>0.02</v>
      </c>
      <c r="BY51" s="312" t="n">
        <v>0.00475</v>
      </c>
      <c r="BZ51" s="312" t="n">
        <v>0.01</v>
      </c>
      <c r="CA51" s="312" t="n">
        <v>-0.02025</v>
      </c>
      <c r="CB51" s="312" t="n">
        <v>0.01</v>
      </c>
      <c r="CC51" s="312" t="n">
        <v>0.65</v>
      </c>
      <c r="CD51" s="312" t="n">
        <v>0</v>
      </c>
      <c r="CE51" s="349"/>
      <c r="CF51" s="336"/>
      <c r="CG51" s="311"/>
      <c r="CH51" s="0" t="n">
        <f aca="false">SUM(CF51:CF57)/7</f>
        <v>0</v>
      </c>
    </row>
    <row r="52" customFormat="false" ht="12.75" hidden="false" customHeight="false" outlineLevel="0" collapsed="false">
      <c r="D52" s="311" t="n">
        <v>37773</v>
      </c>
      <c r="F52" s="350" t="n">
        <v>2.939</v>
      </c>
      <c r="G52" s="351" t="n">
        <v>0.069753320848835</v>
      </c>
      <c r="H52" s="350" t="n">
        <v>0.2525</v>
      </c>
      <c r="I52" s="350" t="n">
        <v>0.45</v>
      </c>
      <c r="J52" s="350" t="n">
        <v>0.5</v>
      </c>
      <c r="K52" s="350" t="n">
        <v>0.4</v>
      </c>
      <c r="L52" s="347" t="n">
        <v>0.5</v>
      </c>
      <c r="M52" s="347" t="n">
        <v>0.45</v>
      </c>
      <c r="N52" s="350" t="n">
        <v>0.5</v>
      </c>
      <c r="O52" s="350" t="n">
        <v>0.5</v>
      </c>
      <c r="P52" s="350" t="n">
        <v>0.5</v>
      </c>
      <c r="Q52" s="350" t="n">
        <v>0.5</v>
      </c>
      <c r="R52" s="351" t="n">
        <v>0.25</v>
      </c>
      <c r="S52" s="351" t="n">
        <v>0.5</v>
      </c>
      <c r="T52" s="350" t="n">
        <v>0.45</v>
      </c>
      <c r="U52" s="350" t="n">
        <v>-0.09</v>
      </c>
      <c r="V52" s="350" t="n">
        <v>0.019</v>
      </c>
      <c r="W52" s="350" t="n">
        <v>0.06</v>
      </c>
      <c r="X52" s="350" t="n">
        <v>-0.0025</v>
      </c>
      <c r="Y52" s="350" t="n">
        <v>-0.0625</v>
      </c>
      <c r="Z52" s="350" t="n">
        <v>0.014</v>
      </c>
      <c r="AA52" s="350" t="n">
        <v>-0.48</v>
      </c>
      <c r="AB52" s="350" t="n">
        <v>0.155</v>
      </c>
      <c r="AC52" s="350" t="n">
        <v>-0.0575</v>
      </c>
      <c r="AD52" s="350" t="n">
        <v>0.0025</v>
      </c>
      <c r="AE52" s="350" t="n">
        <v>-0.18</v>
      </c>
      <c r="AF52" s="350" t="n">
        <v>0.005</v>
      </c>
      <c r="AG52" s="350" t="n">
        <v>-0.0675</v>
      </c>
      <c r="AH52" s="350" t="n">
        <v>0.0225</v>
      </c>
      <c r="AI52" s="351" t="n">
        <v>0.1625</v>
      </c>
      <c r="AJ52" s="351" t="n">
        <v>0</v>
      </c>
      <c r="AK52" s="351" t="n">
        <v>-0.205</v>
      </c>
      <c r="AL52" s="350" t="n">
        <v>0</v>
      </c>
      <c r="AM52" s="350" t="n">
        <v>-0.0925</v>
      </c>
      <c r="AN52" s="350" t="n">
        <v>0.01</v>
      </c>
      <c r="AO52" s="350" t="n">
        <v>0.055</v>
      </c>
      <c r="AP52" s="312" t="n">
        <v>0.0075</v>
      </c>
      <c r="AQ52" s="312" t="n">
        <v>0.295</v>
      </c>
      <c r="AR52" s="312" t="n">
        <v>0.009</v>
      </c>
      <c r="AS52" s="312" t="n">
        <v>0</v>
      </c>
      <c r="AT52" s="312" t="n">
        <v>0</v>
      </c>
      <c r="AU52" s="312" t="n">
        <v>-0.38</v>
      </c>
      <c r="AV52" s="312" t="n">
        <v>0</v>
      </c>
      <c r="AW52" s="312" t="n">
        <v>0.45</v>
      </c>
      <c r="AX52" s="312" t="n">
        <v>-0.01</v>
      </c>
      <c r="AY52" s="312" t="n">
        <v>-0.025</v>
      </c>
      <c r="AZ52" s="312" t="n">
        <v>0.06</v>
      </c>
      <c r="BA52" s="312" t="n">
        <v>0.1825</v>
      </c>
      <c r="BB52" s="312" t="n">
        <v>0.0125</v>
      </c>
      <c r="BC52" s="312" t="n">
        <v>-0.025</v>
      </c>
      <c r="BD52" s="312" t="n">
        <v>0.01</v>
      </c>
      <c r="BE52" s="312" t="n">
        <v>0.005</v>
      </c>
      <c r="BF52" s="312" t="n">
        <v>0</v>
      </c>
      <c r="BG52" s="312" t="n">
        <v>-0.025</v>
      </c>
      <c r="BH52" s="312" t="n">
        <v>0.01</v>
      </c>
      <c r="BI52" s="312" t="n">
        <v>-0.092</v>
      </c>
      <c r="BJ52" s="312" t="n">
        <v>0.026</v>
      </c>
      <c r="BK52" s="312" t="n">
        <v>-0.026</v>
      </c>
      <c r="BL52" s="312" t="n">
        <v>0.017</v>
      </c>
      <c r="BM52" s="312" t="n">
        <v>0.006</v>
      </c>
      <c r="BN52" s="312" t="n">
        <v>0.01</v>
      </c>
      <c r="BO52" s="312" t="n">
        <v>0.395</v>
      </c>
      <c r="BP52" s="312" t="n">
        <v>0.035</v>
      </c>
      <c r="BQ52" s="312" t="n">
        <v>-0.631</v>
      </c>
      <c r="BR52" s="312" t="n">
        <v>0</v>
      </c>
      <c r="BS52" s="312" t="n">
        <v>0.2025</v>
      </c>
      <c r="BT52" s="312" t="n">
        <v>0.005</v>
      </c>
      <c r="BU52" s="312" t="n">
        <v>0.2025</v>
      </c>
      <c r="BV52" s="312" t="n">
        <v>0.005</v>
      </c>
      <c r="BW52" s="312" t="n">
        <v>-0.02775</v>
      </c>
      <c r="BX52" s="312" t="n">
        <v>0.02</v>
      </c>
      <c r="BY52" s="312" t="n">
        <v>0.00475</v>
      </c>
      <c r="BZ52" s="312" t="n">
        <v>0.01</v>
      </c>
      <c r="CA52" s="312" t="n">
        <v>-0.02025</v>
      </c>
      <c r="CB52" s="312" t="n">
        <v>0.01</v>
      </c>
      <c r="CC52" s="312" t="n">
        <v>0.75</v>
      </c>
      <c r="CD52" s="312" t="n">
        <v>0</v>
      </c>
      <c r="CE52" s="349"/>
      <c r="CF52" s="336"/>
      <c r="CG52" s="311"/>
    </row>
    <row r="53" customFormat="false" ht="12.75" hidden="false" customHeight="false" outlineLevel="0" collapsed="false">
      <c r="D53" s="311" t="n">
        <v>37803</v>
      </c>
      <c r="F53" s="350" t="n">
        <v>2.951</v>
      </c>
      <c r="G53" s="351" t="n">
        <v>0.069747948142637</v>
      </c>
      <c r="H53" s="350" t="n">
        <v>0.2525</v>
      </c>
      <c r="I53" s="350" t="n">
        <v>0.5</v>
      </c>
      <c r="J53" s="350" t="n">
        <v>0.5</v>
      </c>
      <c r="K53" s="350" t="n">
        <v>0.4</v>
      </c>
      <c r="L53" s="347" t="n">
        <v>0.5</v>
      </c>
      <c r="M53" s="347" t="n">
        <v>0.5</v>
      </c>
      <c r="N53" s="350" t="n">
        <v>0.5</v>
      </c>
      <c r="O53" s="350" t="n">
        <v>0.5</v>
      </c>
      <c r="P53" s="350" t="n">
        <v>0.5</v>
      </c>
      <c r="Q53" s="350" t="n">
        <v>0.5</v>
      </c>
      <c r="R53" s="351" t="n">
        <v>0.35</v>
      </c>
      <c r="S53" s="351" t="n">
        <v>0.55</v>
      </c>
      <c r="T53" s="350" t="n">
        <v>0.5</v>
      </c>
      <c r="U53" s="350" t="n">
        <v>-0.09</v>
      </c>
      <c r="V53" s="350" t="n">
        <v>0.019</v>
      </c>
      <c r="W53" s="350" t="n">
        <v>0.05</v>
      </c>
      <c r="X53" s="350" t="n">
        <v>0</v>
      </c>
      <c r="Y53" s="350" t="n">
        <v>-0.0625</v>
      </c>
      <c r="Z53" s="350" t="n">
        <v>0.014</v>
      </c>
      <c r="AA53" s="350" t="n">
        <v>-0.48</v>
      </c>
      <c r="AB53" s="350" t="n">
        <v>0.155</v>
      </c>
      <c r="AC53" s="350" t="n">
        <v>-0.0575</v>
      </c>
      <c r="AD53" s="350" t="n">
        <v>0.0025</v>
      </c>
      <c r="AE53" s="350" t="n">
        <v>-0.18</v>
      </c>
      <c r="AF53" s="350" t="n">
        <v>0.0025</v>
      </c>
      <c r="AG53" s="350" t="n">
        <v>-0.0675</v>
      </c>
      <c r="AH53" s="350" t="n">
        <v>0.0225</v>
      </c>
      <c r="AI53" s="351" t="n">
        <v>0.1525</v>
      </c>
      <c r="AJ53" s="351" t="n">
        <v>0</v>
      </c>
      <c r="AK53" s="351" t="n">
        <v>-0.205</v>
      </c>
      <c r="AL53" s="350" t="n">
        <v>0</v>
      </c>
      <c r="AM53" s="350" t="n">
        <v>-0.0925</v>
      </c>
      <c r="AN53" s="350" t="n">
        <v>0.01</v>
      </c>
      <c r="AO53" s="350" t="n">
        <v>0.055</v>
      </c>
      <c r="AP53" s="312" t="n">
        <v>0.0075</v>
      </c>
      <c r="AQ53" s="312" t="n">
        <v>0.295</v>
      </c>
      <c r="AR53" s="312" t="n">
        <v>0.009</v>
      </c>
      <c r="AS53" s="312" t="n">
        <v>0</v>
      </c>
      <c r="AT53" s="312" t="n">
        <v>0</v>
      </c>
      <c r="AU53" s="312" t="n">
        <v>-0.38</v>
      </c>
      <c r="AV53" s="312" t="n">
        <v>0</v>
      </c>
      <c r="AW53" s="312" t="n">
        <v>0.45</v>
      </c>
      <c r="AX53" s="312" t="n">
        <v>-0.01</v>
      </c>
      <c r="AY53" s="312" t="n">
        <v>-0.025</v>
      </c>
      <c r="AZ53" s="312" t="n">
        <v>0.06</v>
      </c>
      <c r="BA53" s="312" t="n">
        <v>0.1825</v>
      </c>
      <c r="BB53" s="312" t="n">
        <v>0.0125</v>
      </c>
      <c r="BC53" s="312" t="n">
        <v>-0.025</v>
      </c>
      <c r="BD53" s="312" t="n">
        <v>0.01</v>
      </c>
      <c r="BE53" s="312" t="n">
        <v>0.005</v>
      </c>
      <c r="BF53" s="312" t="n">
        <v>0</v>
      </c>
      <c r="BG53" s="312" t="n">
        <v>-0.025</v>
      </c>
      <c r="BH53" s="312" t="n">
        <v>0.01</v>
      </c>
      <c r="BI53" s="312" t="n">
        <v>-0.085</v>
      </c>
      <c r="BJ53" s="312" t="n">
        <v>0.026</v>
      </c>
      <c r="BK53" s="312" t="n">
        <v>-0.026</v>
      </c>
      <c r="BL53" s="312" t="n">
        <v>0.018</v>
      </c>
      <c r="BM53" s="312" t="n">
        <v>0.006</v>
      </c>
      <c r="BN53" s="312" t="n">
        <v>0.01</v>
      </c>
      <c r="BO53" s="312" t="n">
        <v>0.43</v>
      </c>
      <c r="BP53" s="312" t="n">
        <v>0.035</v>
      </c>
      <c r="BQ53" s="312" t="n">
        <v>-0.324</v>
      </c>
      <c r="BR53" s="312" t="n">
        <v>0</v>
      </c>
      <c r="BS53" s="312" t="n">
        <v>0.215</v>
      </c>
      <c r="BT53" s="312" t="n">
        <v>0.0075</v>
      </c>
      <c r="BU53" s="312" t="n">
        <v>0.215</v>
      </c>
      <c r="BV53" s="312" t="n">
        <v>0.0075</v>
      </c>
      <c r="BW53" s="312" t="n">
        <v>-0.02775</v>
      </c>
      <c r="BX53" s="312" t="n">
        <v>0.02</v>
      </c>
      <c r="BY53" s="312" t="n">
        <v>0.00475</v>
      </c>
      <c r="BZ53" s="312" t="n">
        <v>0.01</v>
      </c>
      <c r="CA53" s="312" t="n">
        <v>-0.02025</v>
      </c>
      <c r="CB53" s="312" t="n">
        <v>0.01</v>
      </c>
      <c r="CC53" s="312" t="n">
        <v>0.95</v>
      </c>
      <c r="CD53" s="312" t="n">
        <v>0</v>
      </c>
      <c r="CE53" s="349"/>
      <c r="CF53" s="336"/>
      <c r="CG53" s="311"/>
    </row>
    <row r="54" customFormat="false" ht="12.75" hidden="false" customHeight="false" outlineLevel="0" collapsed="false">
      <c r="D54" s="311" t="n">
        <v>37834</v>
      </c>
      <c r="F54" s="350" t="n">
        <v>2.972</v>
      </c>
      <c r="G54" s="351" t="n">
        <v>0.069744206868253</v>
      </c>
      <c r="H54" s="350" t="n">
        <v>0.2525</v>
      </c>
      <c r="I54" s="350" t="n">
        <v>0.55</v>
      </c>
      <c r="J54" s="350" t="n">
        <v>0.55</v>
      </c>
      <c r="K54" s="350" t="n">
        <v>0.5</v>
      </c>
      <c r="L54" s="347" t="n">
        <v>0.6</v>
      </c>
      <c r="M54" s="347" t="n">
        <v>0.55</v>
      </c>
      <c r="N54" s="350" t="n">
        <v>0.6</v>
      </c>
      <c r="O54" s="350" t="n">
        <v>0.55</v>
      </c>
      <c r="P54" s="350" t="n">
        <v>0.6</v>
      </c>
      <c r="Q54" s="350" t="n">
        <v>0.45</v>
      </c>
      <c r="R54" s="351" t="n">
        <v>0.38</v>
      </c>
      <c r="S54" s="351" t="n">
        <v>0.6</v>
      </c>
      <c r="T54" s="350" t="n">
        <v>0.55</v>
      </c>
      <c r="U54" s="350" t="n">
        <v>-0.09</v>
      </c>
      <c r="V54" s="350" t="n">
        <v>0.019</v>
      </c>
      <c r="W54" s="350" t="n">
        <v>0.0475</v>
      </c>
      <c r="X54" s="350" t="n">
        <v>0.0025</v>
      </c>
      <c r="Y54" s="350" t="n">
        <v>-0.0625</v>
      </c>
      <c r="Z54" s="350" t="n">
        <v>0.014</v>
      </c>
      <c r="AA54" s="350" t="n">
        <v>-0.48</v>
      </c>
      <c r="AB54" s="350" t="n">
        <v>0.155</v>
      </c>
      <c r="AC54" s="350" t="n">
        <v>-0.0575</v>
      </c>
      <c r="AD54" s="350" t="n">
        <v>0.0025</v>
      </c>
      <c r="AE54" s="350" t="n">
        <v>-0.18</v>
      </c>
      <c r="AF54" s="350" t="n">
        <v>0.0025</v>
      </c>
      <c r="AG54" s="350" t="n">
        <v>-0.0675</v>
      </c>
      <c r="AH54" s="350" t="n">
        <v>0.0225</v>
      </c>
      <c r="AI54" s="351" t="n">
        <v>0.15</v>
      </c>
      <c r="AJ54" s="351" t="n">
        <v>0</v>
      </c>
      <c r="AK54" s="351" t="n">
        <v>-0.205</v>
      </c>
      <c r="AL54" s="350" t="n">
        <v>0</v>
      </c>
      <c r="AM54" s="350" t="n">
        <v>-0.0925</v>
      </c>
      <c r="AN54" s="350" t="n">
        <v>0.01</v>
      </c>
      <c r="AO54" s="350" t="n">
        <v>0.055</v>
      </c>
      <c r="AP54" s="312" t="n">
        <v>0.0075</v>
      </c>
      <c r="AQ54" s="312" t="n">
        <v>0.295</v>
      </c>
      <c r="AR54" s="312" t="n">
        <v>0.009</v>
      </c>
      <c r="AS54" s="312" t="n">
        <v>0</v>
      </c>
      <c r="AT54" s="312" t="n">
        <v>0</v>
      </c>
      <c r="AU54" s="312" t="n">
        <v>-0.38</v>
      </c>
      <c r="AV54" s="312" t="n">
        <v>0</v>
      </c>
      <c r="AW54" s="312" t="n">
        <v>0.45</v>
      </c>
      <c r="AX54" s="312" t="n">
        <v>-0.01</v>
      </c>
      <c r="AY54" s="312" t="n">
        <v>-0.025</v>
      </c>
      <c r="AZ54" s="312" t="n">
        <v>0.06</v>
      </c>
      <c r="BA54" s="312" t="n">
        <v>0.1825</v>
      </c>
      <c r="BB54" s="312" t="n">
        <v>0.0125</v>
      </c>
      <c r="BC54" s="312" t="n">
        <v>-0.025</v>
      </c>
      <c r="BD54" s="312" t="n">
        <v>0.01</v>
      </c>
      <c r="BE54" s="312" t="n">
        <v>0.005</v>
      </c>
      <c r="BF54" s="312" t="n">
        <v>0</v>
      </c>
      <c r="BG54" s="312" t="n">
        <v>-0.025</v>
      </c>
      <c r="BH54" s="312" t="n">
        <v>0.01</v>
      </c>
      <c r="BI54" s="312" t="n">
        <v>-0.076</v>
      </c>
      <c r="BJ54" s="312" t="n">
        <v>0.026</v>
      </c>
      <c r="BK54" s="312" t="n">
        <v>-0.026</v>
      </c>
      <c r="BL54" s="312" t="n">
        <v>0.019</v>
      </c>
      <c r="BM54" s="312" t="n">
        <v>0.006</v>
      </c>
      <c r="BN54" s="312" t="n">
        <v>0.01</v>
      </c>
      <c r="BO54" s="312" t="n">
        <v>0.495</v>
      </c>
      <c r="BP54" s="312" t="n">
        <v>0.035</v>
      </c>
      <c r="BQ54" s="312" t="n">
        <v>-0.605</v>
      </c>
      <c r="BR54" s="312" t="n">
        <v>0</v>
      </c>
      <c r="BS54" s="312" t="n">
        <v>0.215</v>
      </c>
      <c r="BT54" s="312" t="n">
        <v>0.0075</v>
      </c>
      <c r="BU54" s="312" t="n">
        <v>0.215</v>
      </c>
      <c r="BV54" s="312" t="n">
        <v>0.0075</v>
      </c>
      <c r="BW54" s="312" t="n">
        <v>-0.02775</v>
      </c>
      <c r="BX54" s="312" t="n">
        <v>0.02</v>
      </c>
      <c r="BY54" s="312" t="n">
        <v>0.00475</v>
      </c>
      <c r="BZ54" s="312" t="n">
        <v>0.01</v>
      </c>
      <c r="CA54" s="312" t="n">
        <v>-0.02025</v>
      </c>
      <c r="CB54" s="312" t="n">
        <v>0.01</v>
      </c>
      <c r="CC54" s="312" t="n">
        <v>0.95</v>
      </c>
      <c r="CD54" s="312" t="n">
        <v>0</v>
      </c>
      <c r="CE54" s="349"/>
      <c r="CF54" s="336"/>
      <c r="CG54" s="311"/>
    </row>
    <row r="55" customFormat="false" ht="12.75" hidden="false" customHeight="false" outlineLevel="0" collapsed="false">
      <c r="D55" s="311" t="n">
        <v>37865</v>
      </c>
      <c r="F55" s="350" t="n">
        <v>2.999</v>
      </c>
      <c r="G55" s="351" t="n">
        <v>0.069740465593873</v>
      </c>
      <c r="H55" s="350" t="n">
        <v>0.2525</v>
      </c>
      <c r="I55" s="350" t="n">
        <v>0.55</v>
      </c>
      <c r="J55" s="350" t="n">
        <v>0.55</v>
      </c>
      <c r="K55" s="350" t="n">
        <v>0.55</v>
      </c>
      <c r="L55" s="347" t="n">
        <v>0.55</v>
      </c>
      <c r="M55" s="347" t="n">
        <v>0.55</v>
      </c>
      <c r="N55" s="350" t="n">
        <v>0.6</v>
      </c>
      <c r="O55" s="350" t="n">
        <v>0.6</v>
      </c>
      <c r="P55" s="350" t="n">
        <v>0.55</v>
      </c>
      <c r="Q55" s="350" t="n">
        <v>0.5</v>
      </c>
      <c r="R55" s="351" t="n">
        <v>0.35</v>
      </c>
      <c r="S55" s="351" t="n">
        <v>0.6</v>
      </c>
      <c r="T55" s="350" t="n">
        <v>0.55</v>
      </c>
      <c r="U55" s="350" t="n">
        <v>-0.08</v>
      </c>
      <c r="V55" s="350" t="n">
        <v>0.019</v>
      </c>
      <c r="W55" s="350" t="n">
        <v>0.045</v>
      </c>
      <c r="X55" s="350" t="n">
        <v>0.0025</v>
      </c>
      <c r="Y55" s="350" t="n">
        <v>-0.0625</v>
      </c>
      <c r="Z55" s="350" t="n">
        <v>0.014</v>
      </c>
      <c r="AA55" s="350" t="n">
        <v>-0.48</v>
      </c>
      <c r="AB55" s="350" t="n">
        <v>0.155</v>
      </c>
      <c r="AC55" s="350" t="n">
        <v>-0.0575</v>
      </c>
      <c r="AD55" s="350" t="n">
        <v>0.0025</v>
      </c>
      <c r="AE55" s="350" t="n">
        <v>-0.18</v>
      </c>
      <c r="AF55" s="350" t="n">
        <v>0.0025</v>
      </c>
      <c r="AG55" s="350" t="n">
        <v>-0.0675</v>
      </c>
      <c r="AH55" s="350" t="n">
        <v>0.0225</v>
      </c>
      <c r="AI55" s="351" t="n">
        <v>0.1475</v>
      </c>
      <c r="AJ55" s="351" t="n">
        <v>0</v>
      </c>
      <c r="AK55" s="351" t="n">
        <v>-0.205</v>
      </c>
      <c r="AL55" s="350" t="n">
        <v>0</v>
      </c>
      <c r="AM55" s="350" t="n">
        <v>-0.0925</v>
      </c>
      <c r="AN55" s="350" t="n">
        <v>0.01</v>
      </c>
      <c r="AO55" s="350" t="n">
        <v>0.055</v>
      </c>
      <c r="AP55" s="312" t="n">
        <v>0.0075</v>
      </c>
      <c r="AQ55" s="312" t="n">
        <v>0.295</v>
      </c>
      <c r="AR55" s="312" t="n">
        <v>0.009</v>
      </c>
      <c r="AS55" s="312" t="n">
        <v>0</v>
      </c>
      <c r="AT55" s="312" t="n">
        <v>0</v>
      </c>
      <c r="AU55" s="312" t="n">
        <v>-0.38</v>
      </c>
      <c r="AV55" s="312" t="n">
        <v>0</v>
      </c>
      <c r="AW55" s="312" t="n">
        <v>0.45</v>
      </c>
      <c r="AX55" s="312" t="n">
        <v>-0.01</v>
      </c>
      <c r="AY55" s="312" t="n">
        <v>-0.025</v>
      </c>
      <c r="AZ55" s="312" t="n">
        <v>0.06</v>
      </c>
      <c r="BA55" s="312" t="n">
        <v>0.1825</v>
      </c>
      <c r="BB55" s="312" t="n">
        <v>0.0125</v>
      </c>
      <c r="BC55" s="312" t="n">
        <v>-0.025</v>
      </c>
      <c r="BD55" s="312" t="n">
        <v>0.01</v>
      </c>
      <c r="BE55" s="312" t="n">
        <v>0.005</v>
      </c>
      <c r="BF55" s="312" t="n">
        <v>0</v>
      </c>
      <c r="BG55" s="312" t="n">
        <v>-0.025</v>
      </c>
      <c r="BH55" s="312" t="n">
        <v>0.01</v>
      </c>
      <c r="BI55" s="312" t="n">
        <v>-0.056</v>
      </c>
      <c r="BJ55" s="312" t="n">
        <v>0.025</v>
      </c>
      <c r="BK55" s="312" t="n">
        <v>-0.026</v>
      </c>
      <c r="BL55" s="312" t="n">
        <v>0.019</v>
      </c>
      <c r="BM55" s="312" t="n">
        <v>0.006</v>
      </c>
      <c r="BN55" s="312" t="n">
        <v>0.01</v>
      </c>
      <c r="BO55" s="312" t="n">
        <v>0.395</v>
      </c>
      <c r="BP55" s="312" t="n">
        <v>0.035</v>
      </c>
      <c r="BQ55" s="312" t="n">
        <v>-0.9</v>
      </c>
      <c r="BR55" s="312" t="n">
        <v>0</v>
      </c>
      <c r="BS55" s="312" t="n">
        <v>0.195</v>
      </c>
      <c r="BT55" s="312" t="n">
        <v>0.005</v>
      </c>
      <c r="BU55" s="312" t="n">
        <v>0.195</v>
      </c>
      <c r="BV55" s="312" t="n">
        <v>0.005</v>
      </c>
      <c r="BW55" s="312" t="n">
        <v>-0.03025</v>
      </c>
      <c r="BX55" s="312" t="n">
        <v>0.02</v>
      </c>
      <c r="BY55" s="312" t="n">
        <v>0.00225</v>
      </c>
      <c r="BZ55" s="312" t="n">
        <v>0.01</v>
      </c>
      <c r="CA55" s="312" t="n">
        <v>-0.02275</v>
      </c>
      <c r="CB55" s="312" t="n">
        <v>0.01</v>
      </c>
      <c r="CC55" s="312" t="n">
        <v>0.65</v>
      </c>
      <c r="CD55" s="312" t="n">
        <v>0</v>
      </c>
      <c r="CE55" s="349"/>
      <c r="CF55" s="336"/>
      <c r="CG55" s="311"/>
    </row>
    <row r="56" customFormat="false" ht="12.75" hidden="false" customHeight="false" outlineLevel="0" collapsed="false">
      <c r="D56" s="311" t="n">
        <v>37895</v>
      </c>
      <c r="F56" s="350" t="n">
        <v>3.014</v>
      </c>
      <c r="G56" s="351" t="n">
        <v>0.069737506100666</v>
      </c>
      <c r="H56" s="350" t="n">
        <v>0.2525</v>
      </c>
      <c r="I56" s="350" t="n">
        <v>0.6</v>
      </c>
      <c r="J56" s="350" t="n">
        <v>0.6</v>
      </c>
      <c r="K56" s="350" t="n">
        <v>0.55</v>
      </c>
      <c r="L56" s="347" t="n">
        <v>0.6</v>
      </c>
      <c r="M56" s="347" t="n">
        <v>0.6</v>
      </c>
      <c r="N56" s="350" t="n">
        <v>0.65</v>
      </c>
      <c r="O56" s="350" t="n">
        <v>0.65</v>
      </c>
      <c r="P56" s="350" t="n">
        <v>0.6</v>
      </c>
      <c r="Q56" s="350" t="n">
        <v>0.5</v>
      </c>
      <c r="R56" s="351" t="n">
        <v>0.39</v>
      </c>
      <c r="S56" s="351" t="n">
        <v>0.65</v>
      </c>
      <c r="T56" s="350" t="n">
        <v>0.6</v>
      </c>
      <c r="U56" s="350" t="n">
        <v>-0.065</v>
      </c>
      <c r="V56" s="350" t="n">
        <v>0.019</v>
      </c>
      <c r="W56" s="350" t="n">
        <v>0.06</v>
      </c>
      <c r="X56" s="350" t="n">
        <v>0.0025</v>
      </c>
      <c r="Y56" s="350" t="n">
        <v>-0.0625</v>
      </c>
      <c r="Z56" s="350" t="n">
        <v>0.014</v>
      </c>
      <c r="AA56" s="350" t="n">
        <v>-0.48</v>
      </c>
      <c r="AB56" s="350" t="n">
        <v>0.155</v>
      </c>
      <c r="AC56" s="350" t="n">
        <v>-0.0575</v>
      </c>
      <c r="AD56" s="350" t="n">
        <v>0.0025</v>
      </c>
      <c r="AE56" s="350" t="n">
        <v>-0.18</v>
      </c>
      <c r="AF56" s="350" t="n">
        <v>0.0025</v>
      </c>
      <c r="AG56" s="350" t="n">
        <v>-0.0675</v>
      </c>
      <c r="AH56" s="350" t="n">
        <v>0.0225</v>
      </c>
      <c r="AI56" s="351" t="n">
        <v>0.1625</v>
      </c>
      <c r="AJ56" s="351" t="n">
        <v>0</v>
      </c>
      <c r="AK56" s="351" t="n">
        <v>-0.205</v>
      </c>
      <c r="AL56" s="350" t="n">
        <v>0</v>
      </c>
      <c r="AM56" s="350" t="n">
        <v>-0.0925</v>
      </c>
      <c r="AN56" s="350" t="n">
        <v>0.01</v>
      </c>
      <c r="AO56" s="350" t="n">
        <v>0.055</v>
      </c>
      <c r="AP56" s="312" t="n">
        <v>0.0075</v>
      </c>
      <c r="AQ56" s="312" t="n">
        <v>0.295</v>
      </c>
      <c r="AR56" s="312" t="n">
        <v>0.009</v>
      </c>
      <c r="AS56" s="312" t="n">
        <v>0</v>
      </c>
      <c r="AT56" s="312" t="n">
        <v>0</v>
      </c>
      <c r="AU56" s="312" t="n">
        <v>-0.38</v>
      </c>
      <c r="AV56" s="312" t="n">
        <v>0.005</v>
      </c>
      <c r="AW56" s="312" t="n">
        <v>0.45</v>
      </c>
      <c r="AX56" s="312" t="n">
        <v>-0.01</v>
      </c>
      <c r="AY56" s="312" t="n">
        <v>-0.025</v>
      </c>
      <c r="AZ56" s="312" t="n">
        <v>0.06</v>
      </c>
      <c r="BA56" s="312" t="n">
        <v>0.1875</v>
      </c>
      <c r="BB56" s="312" t="n">
        <v>0.0125</v>
      </c>
      <c r="BC56" s="312" t="n">
        <v>-0.025</v>
      </c>
      <c r="BD56" s="312" t="n">
        <v>0.01</v>
      </c>
      <c r="BE56" s="312" t="n">
        <v>0.005</v>
      </c>
      <c r="BF56" s="312" t="n">
        <v>0</v>
      </c>
      <c r="BG56" s="312" t="n">
        <v>-0.025</v>
      </c>
      <c r="BH56" s="312" t="n">
        <v>0.01</v>
      </c>
      <c r="BI56" s="312" t="n">
        <v>-0.066</v>
      </c>
      <c r="BJ56" s="312" t="n">
        <v>0.025</v>
      </c>
      <c r="BK56" s="312" t="n">
        <v>-0.026</v>
      </c>
      <c r="BL56" s="312" t="n">
        <v>0.02</v>
      </c>
      <c r="BM56" s="312" t="n">
        <v>0.006</v>
      </c>
      <c r="BN56" s="312" t="n">
        <v>0.01</v>
      </c>
      <c r="BO56" s="312" t="n">
        <v>0.461</v>
      </c>
      <c r="BP56" s="312" t="n">
        <v>0.035</v>
      </c>
      <c r="BQ56" s="312" t="n">
        <v>-0.545</v>
      </c>
      <c r="BR56" s="312" t="n">
        <v>0</v>
      </c>
      <c r="BS56" s="312" t="n">
        <v>0.215</v>
      </c>
      <c r="BT56" s="312" t="n">
        <v>0.0025</v>
      </c>
      <c r="BU56" s="312" t="n">
        <v>0.215</v>
      </c>
      <c r="BV56" s="312" t="n">
        <v>0.0025</v>
      </c>
      <c r="BW56" s="312" t="n">
        <v>-0.03025</v>
      </c>
      <c r="BX56" s="312" t="n">
        <v>0.02</v>
      </c>
      <c r="BY56" s="312" t="n">
        <v>0.00225</v>
      </c>
      <c r="BZ56" s="312" t="n">
        <v>0.01</v>
      </c>
      <c r="CA56" s="312" t="n">
        <v>-0.02275</v>
      </c>
      <c r="CB56" s="312" t="n">
        <v>0.01</v>
      </c>
      <c r="CC56" s="312" t="n">
        <v>0.35</v>
      </c>
      <c r="CD56" s="312" t="n">
        <v>0</v>
      </c>
      <c r="CE56" s="349"/>
      <c r="CF56" s="336"/>
      <c r="CG56" s="311"/>
    </row>
    <row r="57" customFormat="false" ht="12.75" hidden="false" customHeight="false" outlineLevel="0" collapsed="false">
      <c r="D57" s="311" t="n">
        <v>37926</v>
      </c>
      <c r="F57" s="350" t="n">
        <v>3.106</v>
      </c>
      <c r="G57" s="351" t="n">
        <v>0.069735278400271</v>
      </c>
      <c r="H57" s="350" t="n">
        <v>0.2625</v>
      </c>
      <c r="I57" s="350" t="n">
        <v>0.8</v>
      </c>
      <c r="J57" s="350" t="n">
        <v>0.85</v>
      </c>
      <c r="K57" s="350" t="n">
        <v>0.8</v>
      </c>
      <c r="L57" s="347" t="n">
        <v>0.8</v>
      </c>
      <c r="M57" s="347" t="n">
        <v>0.9</v>
      </c>
      <c r="N57" s="350" t="n">
        <v>0.95</v>
      </c>
      <c r="O57" s="350" t="n">
        <v>0.85</v>
      </c>
      <c r="P57" s="350" t="n">
        <v>0.8</v>
      </c>
      <c r="Q57" s="350" t="n">
        <v>0.95</v>
      </c>
      <c r="R57" s="351" t="n">
        <v>0.33</v>
      </c>
      <c r="S57" s="351" t="n">
        <v>0.8</v>
      </c>
      <c r="T57" s="350" t="n">
        <v>0.8</v>
      </c>
      <c r="U57" s="350" t="n">
        <v>-0.02</v>
      </c>
      <c r="V57" s="350" t="n">
        <v>0.055</v>
      </c>
      <c r="W57" s="350" t="n">
        <v>0.105</v>
      </c>
      <c r="X57" s="350" t="n">
        <v>0</v>
      </c>
      <c r="Y57" s="350" t="n">
        <v>-0.08</v>
      </c>
      <c r="Z57" s="350" t="n">
        <v>0.0185</v>
      </c>
      <c r="AA57" s="350" t="n">
        <v>-0.45</v>
      </c>
      <c r="AB57" s="350" t="n">
        <v>0.155</v>
      </c>
      <c r="AC57" s="350" t="n">
        <v>-0.06</v>
      </c>
      <c r="AD57" s="350" t="n">
        <v>0.0075</v>
      </c>
      <c r="AE57" s="350" t="n">
        <v>-0.18</v>
      </c>
      <c r="AF57" s="350" t="n">
        <v>0.0125</v>
      </c>
      <c r="AG57" s="350" t="n">
        <v>-0.07</v>
      </c>
      <c r="AH57" s="350" t="n">
        <v>0.0175</v>
      </c>
      <c r="AI57" s="351" t="n">
        <v>0.24</v>
      </c>
      <c r="AJ57" s="351" t="n">
        <v>0</v>
      </c>
      <c r="AK57" s="351" t="n">
        <v>-0.195</v>
      </c>
      <c r="AL57" s="350" t="n">
        <v>0.005</v>
      </c>
      <c r="AM57" s="350" t="n">
        <v>-0.12</v>
      </c>
      <c r="AN57" s="350" t="n">
        <v>0.01</v>
      </c>
      <c r="AO57" s="350" t="n">
        <v>0.075</v>
      </c>
      <c r="AP57" s="312" t="n">
        <v>0.02</v>
      </c>
      <c r="AQ57" s="312" t="n">
        <v>0.115</v>
      </c>
      <c r="AR57" s="312" t="n">
        <v>0.0185</v>
      </c>
      <c r="AS57" s="312" t="n">
        <v>0</v>
      </c>
      <c r="AT57" s="312" t="n">
        <v>0</v>
      </c>
      <c r="AU57" s="312" t="n">
        <v>-0.29</v>
      </c>
      <c r="AV57" s="312" t="n">
        <v>0.0125</v>
      </c>
      <c r="AW57" s="312" t="n">
        <v>0.27</v>
      </c>
      <c r="AX57" s="312" t="n">
        <v>-0.01</v>
      </c>
      <c r="AY57" s="312" t="n">
        <v>-0.028</v>
      </c>
      <c r="AZ57" s="312" t="n">
        <v>0.06</v>
      </c>
      <c r="BA57" s="312" t="n">
        <v>0.27</v>
      </c>
      <c r="BB57" s="312" t="n">
        <v>0.0175</v>
      </c>
      <c r="BC57" s="312" t="n">
        <v>-0.028</v>
      </c>
      <c r="BD57" s="312" t="n">
        <v>0.0075</v>
      </c>
      <c r="BE57" s="312" t="n">
        <v>0.005</v>
      </c>
      <c r="BF57" s="312" t="n">
        <v>0</v>
      </c>
      <c r="BG57" s="312" t="n">
        <v>-0.028</v>
      </c>
      <c r="BH57" s="312" t="n">
        <v>0.0075</v>
      </c>
      <c r="BI57" s="312" t="n">
        <v>-0.0625</v>
      </c>
      <c r="BJ57" s="312" t="n">
        <v>0.025</v>
      </c>
      <c r="BK57" s="312" t="n">
        <v>-0.0185</v>
      </c>
      <c r="BL57" s="312" t="n">
        <v>0.02</v>
      </c>
      <c r="BM57" s="312" t="n">
        <v>0.0125</v>
      </c>
      <c r="BN57" s="312" t="n">
        <v>0.01</v>
      </c>
      <c r="BO57" s="312" t="n">
        <v>0.7575</v>
      </c>
      <c r="BP57" s="312" t="n">
        <v>0.146</v>
      </c>
      <c r="BQ57" s="312" t="n">
        <v>-0.4125</v>
      </c>
      <c r="BR57" s="312" t="n">
        <v>0</v>
      </c>
      <c r="BS57" s="312" t="n">
        <v>0.2875</v>
      </c>
      <c r="BT57" s="312" t="n">
        <v>0.02</v>
      </c>
      <c r="BU57" s="312" t="n">
        <v>0.475</v>
      </c>
      <c r="BV57" s="312" t="n">
        <v>0.015</v>
      </c>
      <c r="BW57" s="312" t="n">
        <v>-0.045</v>
      </c>
      <c r="BX57" s="312" t="n">
        <v>0.0175</v>
      </c>
      <c r="BY57" s="312" t="n">
        <v>-0.0145</v>
      </c>
      <c r="BZ57" s="312" t="n">
        <v>0.0075</v>
      </c>
      <c r="CA57" s="312" t="n">
        <v>-0.0345</v>
      </c>
      <c r="CB57" s="312" t="n">
        <v>0.01</v>
      </c>
      <c r="CC57" s="312" t="n">
        <v>0.27</v>
      </c>
      <c r="CD57" s="312" t="n">
        <v>0</v>
      </c>
      <c r="CE57" s="349"/>
      <c r="CF57" s="336"/>
      <c r="CG57" s="311"/>
    </row>
    <row r="58" customFormat="false" ht="12.75" hidden="false" customHeight="false" outlineLevel="0" collapsed="false">
      <c r="D58" s="311" t="n">
        <v>37956</v>
      </c>
      <c r="F58" s="350" t="n">
        <v>3.192</v>
      </c>
      <c r="G58" s="351" t="n">
        <v>0.069733122561181</v>
      </c>
      <c r="H58" s="350" t="n">
        <v>0.2675</v>
      </c>
      <c r="I58" s="350" t="n">
        <v>1</v>
      </c>
      <c r="J58" s="350" t="n">
        <v>1.05</v>
      </c>
      <c r="K58" s="350" t="n">
        <v>1</v>
      </c>
      <c r="L58" s="347" t="n">
        <v>1</v>
      </c>
      <c r="M58" s="347" t="n">
        <v>1.15</v>
      </c>
      <c r="N58" s="350" t="n">
        <v>1.25</v>
      </c>
      <c r="O58" s="350" t="n">
        <v>1.05</v>
      </c>
      <c r="P58" s="350" t="n">
        <v>1</v>
      </c>
      <c r="Q58" s="350" t="n">
        <v>1.35</v>
      </c>
      <c r="R58" s="351" t="n">
        <v>0.525</v>
      </c>
      <c r="S58" s="351" t="n">
        <v>1.1</v>
      </c>
      <c r="T58" s="350" t="n">
        <v>1</v>
      </c>
      <c r="U58" s="350" t="n">
        <v>-0.0125</v>
      </c>
      <c r="V58" s="350" t="n">
        <v>0.055</v>
      </c>
      <c r="W58" s="350" t="n">
        <v>0.145</v>
      </c>
      <c r="X58" s="350" t="n">
        <v>0.0025</v>
      </c>
      <c r="Y58" s="350" t="n">
        <v>-0.08</v>
      </c>
      <c r="Z58" s="350" t="n">
        <v>0.0185</v>
      </c>
      <c r="AA58" s="350" t="n">
        <v>-0.45</v>
      </c>
      <c r="AB58" s="350" t="n">
        <v>0.155</v>
      </c>
      <c r="AC58" s="350" t="n">
        <v>-0.06</v>
      </c>
      <c r="AD58" s="350" t="n">
        <v>0.0075</v>
      </c>
      <c r="AE58" s="350" t="n">
        <v>-0.1875</v>
      </c>
      <c r="AF58" s="350" t="n">
        <v>0.005</v>
      </c>
      <c r="AG58" s="350" t="n">
        <v>-0.07</v>
      </c>
      <c r="AH58" s="350" t="n">
        <v>0.0175</v>
      </c>
      <c r="AI58" s="351" t="n">
        <v>0.28</v>
      </c>
      <c r="AJ58" s="351" t="n">
        <v>0</v>
      </c>
      <c r="AK58" s="351" t="n">
        <v>-0.195</v>
      </c>
      <c r="AL58" s="350" t="n">
        <v>0.005</v>
      </c>
      <c r="AM58" s="350" t="n">
        <v>-0.12</v>
      </c>
      <c r="AN58" s="350" t="n">
        <v>0.01</v>
      </c>
      <c r="AO58" s="350" t="n">
        <v>0.075</v>
      </c>
      <c r="AP58" s="312" t="n">
        <v>0.02</v>
      </c>
      <c r="AQ58" s="312" t="n">
        <v>0.115</v>
      </c>
      <c r="AR58" s="312" t="n">
        <v>0.0185</v>
      </c>
      <c r="AS58" s="312" t="n">
        <v>0</v>
      </c>
      <c r="AT58" s="312" t="n">
        <v>0</v>
      </c>
      <c r="AU58" s="312" t="n">
        <v>-0.29</v>
      </c>
      <c r="AV58" s="312" t="n">
        <v>0.0125</v>
      </c>
      <c r="AW58" s="312" t="n">
        <v>0.27</v>
      </c>
      <c r="AX58" s="312" t="n">
        <v>-0.01</v>
      </c>
      <c r="AY58" s="312" t="n">
        <v>-0.028</v>
      </c>
      <c r="AZ58" s="312" t="n">
        <v>0.06</v>
      </c>
      <c r="BA58" s="312" t="n">
        <v>0.305</v>
      </c>
      <c r="BB58" s="312" t="n">
        <v>0.0225</v>
      </c>
      <c r="BC58" s="312" t="n">
        <v>-0.028</v>
      </c>
      <c r="BD58" s="312" t="n">
        <v>0.0075</v>
      </c>
      <c r="BE58" s="312" t="n">
        <v>0.005</v>
      </c>
      <c r="BF58" s="312" t="n">
        <v>0</v>
      </c>
      <c r="BG58" s="312" t="n">
        <v>-0.028</v>
      </c>
      <c r="BH58" s="312" t="n">
        <v>0.0075</v>
      </c>
      <c r="BI58" s="312" t="n">
        <v>-0.0665</v>
      </c>
      <c r="BJ58" s="312" t="n">
        <v>0.025</v>
      </c>
      <c r="BK58" s="312" t="n">
        <v>-0.0185</v>
      </c>
      <c r="BL58" s="312" t="n">
        <v>0.021</v>
      </c>
      <c r="BM58" s="312" t="n">
        <v>0.0125</v>
      </c>
      <c r="BN58" s="312" t="n">
        <v>0.01</v>
      </c>
      <c r="BO58" s="312" t="n">
        <v>1.17</v>
      </c>
      <c r="BP58" s="312" t="n">
        <v>0.2</v>
      </c>
      <c r="BQ58" s="312" t="n">
        <v>-0.3025</v>
      </c>
      <c r="BR58" s="312" t="n">
        <v>0</v>
      </c>
      <c r="BS58" s="312" t="n">
        <v>0.3375</v>
      </c>
      <c r="BT58" s="312" t="n">
        <v>0.0225</v>
      </c>
      <c r="BU58" s="312" t="n">
        <v>0.8</v>
      </c>
      <c r="BV58" s="312" t="n">
        <v>0.0175</v>
      </c>
      <c r="BW58" s="312" t="n">
        <v>-0.0375</v>
      </c>
      <c r="BX58" s="312" t="n">
        <v>0.0175</v>
      </c>
      <c r="BY58" s="312" t="n">
        <v>-0.0145</v>
      </c>
      <c r="BZ58" s="312" t="n">
        <v>0.0075</v>
      </c>
      <c r="CA58" s="312" t="n">
        <v>-0.0345</v>
      </c>
      <c r="CB58" s="312" t="n">
        <v>0.01</v>
      </c>
      <c r="CC58" s="312" t="n">
        <v>0.25</v>
      </c>
      <c r="CD58" s="312" t="n">
        <v>0</v>
      </c>
      <c r="CE58" s="349"/>
      <c r="CF58" s="336"/>
      <c r="CG58" s="311"/>
      <c r="CH58" s="0" t="n">
        <f aca="false">SUM(CF58:CF62)/5</f>
        <v>0</v>
      </c>
    </row>
    <row r="59" customFormat="false" ht="12.75" hidden="false" customHeight="false" outlineLevel="0" collapsed="false">
      <c r="D59" s="311" t="n">
        <v>37987</v>
      </c>
      <c r="F59" s="350" t="n">
        <v>3.289</v>
      </c>
      <c r="G59" s="351" t="n">
        <v>0.06973718699694</v>
      </c>
      <c r="H59" s="350" t="n">
        <v>0.285</v>
      </c>
      <c r="I59" s="350" t="n">
        <v>1</v>
      </c>
      <c r="J59" s="350" t="n">
        <v>1.05</v>
      </c>
      <c r="K59" s="350" t="n">
        <v>1</v>
      </c>
      <c r="L59" s="347" t="n">
        <v>1</v>
      </c>
      <c r="M59" s="347" t="n">
        <v>1.15</v>
      </c>
      <c r="N59" s="350" t="n">
        <v>1.45</v>
      </c>
      <c r="O59" s="350" t="n">
        <v>1.05</v>
      </c>
      <c r="P59" s="350" t="n">
        <v>1</v>
      </c>
      <c r="Q59" s="350" t="n">
        <v>1.35</v>
      </c>
      <c r="R59" s="351" t="n">
        <v>0.55</v>
      </c>
      <c r="S59" s="351" t="n">
        <v>1.1</v>
      </c>
      <c r="T59" s="350" t="n">
        <v>1</v>
      </c>
      <c r="U59" s="350" t="n">
        <v>0.0025</v>
      </c>
      <c r="V59" s="350" t="n">
        <v>0.055</v>
      </c>
      <c r="W59" s="350" t="n">
        <v>0.18</v>
      </c>
      <c r="X59" s="350" t="n">
        <v>0.005</v>
      </c>
      <c r="Y59" s="350" t="n">
        <v>-0.08</v>
      </c>
      <c r="Z59" s="350" t="n">
        <v>0.0185</v>
      </c>
      <c r="AA59" s="350" t="n">
        <v>-0.45</v>
      </c>
      <c r="AB59" s="350" t="n">
        <v>0.155</v>
      </c>
      <c r="AC59" s="350" t="n">
        <v>-0.06</v>
      </c>
      <c r="AD59" s="350" t="n">
        <v>0.0075</v>
      </c>
      <c r="AE59" s="350" t="n">
        <v>-0.19</v>
      </c>
      <c r="AF59" s="350" t="n">
        <v>0.0025</v>
      </c>
      <c r="AG59" s="350" t="n">
        <v>-0.07</v>
      </c>
      <c r="AH59" s="350" t="n">
        <v>0.0175</v>
      </c>
      <c r="AI59" s="351" t="n">
        <v>0.2925</v>
      </c>
      <c r="AJ59" s="351" t="n">
        <v>0</v>
      </c>
      <c r="AK59" s="351" t="n">
        <v>-0.195</v>
      </c>
      <c r="AL59" s="350" t="n">
        <v>0.005</v>
      </c>
      <c r="AM59" s="350" t="n">
        <v>-0.12</v>
      </c>
      <c r="AN59" s="350" t="n">
        <v>0.01</v>
      </c>
      <c r="AO59" s="350" t="n">
        <v>0.075</v>
      </c>
      <c r="AP59" s="312" t="n">
        <v>0.02</v>
      </c>
      <c r="AQ59" s="312" t="n">
        <v>0.115</v>
      </c>
      <c r="AR59" s="312" t="n">
        <v>0.0185</v>
      </c>
      <c r="AS59" s="312" t="n">
        <v>0</v>
      </c>
      <c r="AT59" s="312" t="n">
        <v>0</v>
      </c>
      <c r="AU59" s="312" t="n">
        <v>-0.29</v>
      </c>
      <c r="AV59" s="312" t="n">
        <v>0.0125</v>
      </c>
      <c r="AW59" s="312" t="n">
        <v>0.27</v>
      </c>
      <c r="AX59" s="312" t="n">
        <v>-0.01</v>
      </c>
      <c r="AY59" s="312" t="n">
        <v>-0.028</v>
      </c>
      <c r="AZ59" s="312" t="n">
        <v>0.06</v>
      </c>
      <c r="BA59" s="312" t="n">
        <v>0.305</v>
      </c>
      <c r="BB59" s="312" t="n">
        <v>0.0225</v>
      </c>
      <c r="BC59" s="312" t="n">
        <v>-0.028</v>
      </c>
      <c r="BD59" s="312" t="n">
        <v>0.0075</v>
      </c>
      <c r="BE59" s="312" t="n">
        <v>0.005</v>
      </c>
      <c r="BF59" s="312" t="n">
        <v>0</v>
      </c>
      <c r="BG59" s="312" t="n">
        <v>-0.028</v>
      </c>
      <c r="BH59" s="312" t="n">
        <v>0.0075</v>
      </c>
      <c r="BI59" s="312" t="n">
        <v>-0.0625</v>
      </c>
      <c r="BJ59" s="312" t="n">
        <v>0.02</v>
      </c>
      <c r="BK59" s="312" t="n">
        <v>-0.0165</v>
      </c>
      <c r="BL59" s="312" t="n">
        <v>0.022</v>
      </c>
      <c r="BM59" s="312" t="n">
        <v>0.0125</v>
      </c>
      <c r="BN59" s="312" t="n">
        <v>0.0125</v>
      </c>
      <c r="BO59" s="312" t="n">
        <v>1.495</v>
      </c>
      <c r="BP59" s="312" t="n">
        <v>0.3</v>
      </c>
      <c r="BQ59" s="312" t="n">
        <v>-0.33</v>
      </c>
      <c r="BR59" s="312" t="n">
        <v>0</v>
      </c>
      <c r="BS59" s="312" t="n">
        <v>0.4375</v>
      </c>
      <c r="BT59" s="312" t="n">
        <v>0.03</v>
      </c>
      <c r="BU59" s="312" t="n">
        <v>0.965</v>
      </c>
      <c r="BV59" s="312" t="n">
        <v>0.0225</v>
      </c>
      <c r="BW59" s="312" t="n">
        <v>-0.0375</v>
      </c>
      <c r="BX59" s="312" t="n">
        <v>0.0175</v>
      </c>
      <c r="BY59" s="312" t="n">
        <v>-0.0145</v>
      </c>
      <c r="BZ59" s="312" t="n">
        <v>0.0075</v>
      </c>
      <c r="CA59" s="312" t="n">
        <v>-0.0345</v>
      </c>
      <c r="CB59" s="312" t="n">
        <v>0.01</v>
      </c>
      <c r="CC59" s="312" t="n">
        <v>0.075</v>
      </c>
      <c r="CD59" s="312" t="n">
        <v>0</v>
      </c>
      <c r="CE59" s="349"/>
      <c r="CF59" s="336"/>
      <c r="CG59" s="311"/>
    </row>
    <row r="60" customFormat="false" ht="12.75" hidden="false" customHeight="false" outlineLevel="0" collapsed="false">
      <c r="D60" s="311" t="n">
        <v>38018</v>
      </c>
      <c r="F60" s="350" t="n">
        <v>3.163</v>
      </c>
      <c r="G60" s="351" t="n">
        <v>0.069747963044622</v>
      </c>
      <c r="H60" s="350" t="n">
        <v>0.2725</v>
      </c>
      <c r="I60" s="350" t="n">
        <v>1</v>
      </c>
      <c r="J60" s="350" t="n">
        <v>1.05</v>
      </c>
      <c r="K60" s="350" t="n">
        <v>1</v>
      </c>
      <c r="L60" s="347" t="n">
        <v>1</v>
      </c>
      <c r="M60" s="347" t="n">
        <v>1.15</v>
      </c>
      <c r="N60" s="350" t="n">
        <v>1.45</v>
      </c>
      <c r="O60" s="350" t="n">
        <v>1.05</v>
      </c>
      <c r="P60" s="350" t="n">
        <v>1</v>
      </c>
      <c r="Q60" s="350" t="n">
        <v>1.35</v>
      </c>
      <c r="R60" s="351" t="n">
        <v>0.55</v>
      </c>
      <c r="S60" s="351" t="n">
        <v>1.1</v>
      </c>
      <c r="T60" s="350" t="n">
        <v>1</v>
      </c>
      <c r="U60" s="350" t="n">
        <v>0.0025</v>
      </c>
      <c r="V60" s="350" t="n">
        <v>0.055</v>
      </c>
      <c r="W60" s="350" t="n">
        <v>0.155</v>
      </c>
      <c r="X60" s="350" t="n">
        <v>0.0075</v>
      </c>
      <c r="Y60" s="350" t="n">
        <v>-0.08</v>
      </c>
      <c r="Z60" s="350" t="n">
        <v>0.0185</v>
      </c>
      <c r="AA60" s="350" t="n">
        <v>-0.45</v>
      </c>
      <c r="AB60" s="350" t="n">
        <v>0.155</v>
      </c>
      <c r="AC60" s="350" t="n">
        <v>-0.06</v>
      </c>
      <c r="AD60" s="350" t="n">
        <v>0.0075</v>
      </c>
      <c r="AE60" s="350" t="n">
        <v>-0.1925</v>
      </c>
      <c r="AF60" s="350" t="n">
        <v>0.005</v>
      </c>
      <c r="AG60" s="350" t="n">
        <v>-0.07</v>
      </c>
      <c r="AH60" s="350" t="n">
        <v>0.0175</v>
      </c>
      <c r="AI60" s="351" t="n">
        <v>0.27</v>
      </c>
      <c r="AJ60" s="351" t="n">
        <v>0</v>
      </c>
      <c r="AK60" s="351" t="n">
        <v>-0.195</v>
      </c>
      <c r="AL60" s="350" t="n">
        <v>0.005</v>
      </c>
      <c r="AM60" s="350" t="n">
        <v>-0.12</v>
      </c>
      <c r="AN60" s="350" t="n">
        <v>0.01</v>
      </c>
      <c r="AO60" s="350" t="n">
        <v>0.075</v>
      </c>
      <c r="AP60" s="312" t="n">
        <v>0.02</v>
      </c>
      <c r="AQ60" s="312" t="n">
        <v>0.115</v>
      </c>
      <c r="AR60" s="312" t="n">
        <v>0.0185</v>
      </c>
      <c r="AS60" s="312" t="n">
        <v>0</v>
      </c>
      <c r="AT60" s="312" t="n">
        <v>0</v>
      </c>
      <c r="AU60" s="312" t="n">
        <v>-0.29</v>
      </c>
      <c r="AV60" s="312" t="n">
        <v>0.0125</v>
      </c>
      <c r="AW60" s="312" t="n">
        <v>0.27</v>
      </c>
      <c r="AX60" s="312" t="n">
        <v>-0.01</v>
      </c>
      <c r="AY60" s="312" t="n">
        <v>-0.028</v>
      </c>
      <c r="AZ60" s="312" t="n">
        <v>0.06</v>
      </c>
      <c r="BA60" s="312" t="n">
        <v>0.305</v>
      </c>
      <c r="BB60" s="312" t="n">
        <v>0.0225</v>
      </c>
      <c r="BC60" s="312" t="n">
        <v>-0.028</v>
      </c>
      <c r="BD60" s="312" t="n">
        <v>0.0075</v>
      </c>
      <c r="BE60" s="312" t="n">
        <v>0.005</v>
      </c>
      <c r="BF60" s="312" t="n">
        <v>0</v>
      </c>
      <c r="BG60" s="312" t="n">
        <v>-0.028</v>
      </c>
      <c r="BH60" s="312" t="n">
        <v>0.0075</v>
      </c>
      <c r="BI60" s="312" t="n">
        <v>-0.0655</v>
      </c>
      <c r="BJ60" s="312" t="n">
        <v>0.02</v>
      </c>
      <c r="BK60" s="312" t="n">
        <v>-0.0165</v>
      </c>
      <c r="BL60" s="312" t="n">
        <v>0.023</v>
      </c>
      <c r="BM60" s="312" t="n">
        <v>0.0125</v>
      </c>
      <c r="BN60" s="312" t="n">
        <v>0.0125</v>
      </c>
      <c r="BO60" s="312" t="n">
        <v>1.425</v>
      </c>
      <c r="BP60" s="312" t="n">
        <v>0.3</v>
      </c>
      <c r="BQ60" s="312" t="n">
        <v>-0.35</v>
      </c>
      <c r="BR60" s="312" t="n">
        <v>0</v>
      </c>
      <c r="BS60" s="312" t="n">
        <v>0.435</v>
      </c>
      <c r="BT60" s="312" t="n">
        <v>0.03</v>
      </c>
      <c r="BU60" s="312" t="n">
        <v>0.965</v>
      </c>
      <c r="BV60" s="312" t="n">
        <v>0.0175</v>
      </c>
      <c r="BW60" s="312" t="n">
        <v>-0.0375</v>
      </c>
      <c r="BX60" s="312" t="n">
        <v>0.0175</v>
      </c>
      <c r="BY60" s="312" t="n">
        <v>-0.0145</v>
      </c>
      <c r="BZ60" s="312" t="n">
        <v>0.0075</v>
      </c>
      <c r="CA60" s="312" t="n">
        <v>-0.0345</v>
      </c>
      <c r="CB60" s="312" t="n">
        <v>0.01</v>
      </c>
      <c r="CC60" s="312" t="n">
        <v>0.075</v>
      </c>
      <c r="CD60" s="312" t="n">
        <v>0</v>
      </c>
      <c r="CE60" s="349"/>
      <c r="CF60" s="336"/>
      <c r="CG60" s="311"/>
    </row>
    <row r="61" customFormat="false" ht="12.75" hidden="false" customHeight="false" outlineLevel="0" collapsed="false">
      <c r="D61" s="311" t="n">
        <v>38047</v>
      </c>
      <c r="F61" s="350" t="n">
        <v>3.026</v>
      </c>
      <c r="G61" s="351" t="n">
        <v>0.069758043863456</v>
      </c>
      <c r="H61" s="350" t="n">
        <v>0.27</v>
      </c>
      <c r="I61" s="350" t="n">
        <v>0.75</v>
      </c>
      <c r="J61" s="350" t="n">
        <v>0.8</v>
      </c>
      <c r="K61" s="350" t="n">
        <v>0.75</v>
      </c>
      <c r="L61" s="347" t="n">
        <v>0.75</v>
      </c>
      <c r="M61" s="347" t="n">
        <v>0.85</v>
      </c>
      <c r="N61" s="350" t="n">
        <v>1</v>
      </c>
      <c r="O61" s="350" t="n">
        <v>0.75</v>
      </c>
      <c r="P61" s="350" t="n">
        <v>0.75</v>
      </c>
      <c r="Q61" s="350" t="n">
        <v>0.95</v>
      </c>
      <c r="R61" s="351" t="n">
        <v>0.24</v>
      </c>
      <c r="S61" s="351" t="n">
        <v>0.75</v>
      </c>
      <c r="T61" s="350" t="n">
        <v>0.75</v>
      </c>
      <c r="U61" s="350" t="n">
        <v>0.0025</v>
      </c>
      <c r="V61" s="350" t="n">
        <v>0.055</v>
      </c>
      <c r="W61" s="350" t="n">
        <v>0.1525</v>
      </c>
      <c r="X61" s="350" t="n">
        <v>0.01</v>
      </c>
      <c r="Y61" s="350" t="n">
        <v>-0.08</v>
      </c>
      <c r="Z61" s="350" t="n">
        <v>0.0185</v>
      </c>
      <c r="AA61" s="350" t="n">
        <v>-0.45</v>
      </c>
      <c r="AB61" s="350" t="n">
        <v>0.155</v>
      </c>
      <c r="AC61" s="350" t="n">
        <v>-0.06</v>
      </c>
      <c r="AD61" s="350" t="n">
        <v>0.0075</v>
      </c>
      <c r="AE61" s="350" t="n">
        <v>-0.195</v>
      </c>
      <c r="AF61" s="350" t="n">
        <v>0.0025</v>
      </c>
      <c r="AG61" s="350" t="n">
        <v>-0.07</v>
      </c>
      <c r="AH61" s="350" t="n">
        <v>0.0175</v>
      </c>
      <c r="AI61" s="351" t="n">
        <v>0.2675</v>
      </c>
      <c r="AJ61" s="351" t="n">
        <v>0</v>
      </c>
      <c r="AK61" s="351" t="n">
        <v>-0.195</v>
      </c>
      <c r="AL61" s="350" t="n">
        <v>0.005</v>
      </c>
      <c r="AM61" s="350" t="n">
        <v>-0.12</v>
      </c>
      <c r="AN61" s="350" t="n">
        <v>0.01</v>
      </c>
      <c r="AO61" s="350" t="n">
        <v>0.075</v>
      </c>
      <c r="AP61" s="312" t="n">
        <v>0.02</v>
      </c>
      <c r="AQ61" s="312" t="n">
        <v>0.115</v>
      </c>
      <c r="AR61" s="312" t="n">
        <v>0.0185</v>
      </c>
      <c r="AS61" s="312" t="n">
        <v>0</v>
      </c>
      <c r="AT61" s="312" t="n">
        <v>0</v>
      </c>
      <c r="AU61" s="312" t="n">
        <v>-0.29</v>
      </c>
      <c r="AV61" s="312" t="n">
        <v>0.0125</v>
      </c>
      <c r="AW61" s="312" t="n">
        <v>0.27</v>
      </c>
      <c r="AX61" s="312" t="n">
        <v>-0.01</v>
      </c>
      <c r="AY61" s="312" t="n">
        <v>-0.028</v>
      </c>
      <c r="AZ61" s="312" t="n">
        <v>0.06</v>
      </c>
      <c r="BA61" s="312" t="n">
        <v>0.265</v>
      </c>
      <c r="BB61" s="312" t="n">
        <v>0.0225</v>
      </c>
      <c r="BC61" s="312" t="n">
        <v>-0.028</v>
      </c>
      <c r="BD61" s="312" t="n">
        <v>0.0075</v>
      </c>
      <c r="BE61" s="312" t="n">
        <v>0.005</v>
      </c>
      <c r="BF61" s="312" t="n">
        <v>0</v>
      </c>
      <c r="BG61" s="312" t="n">
        <v>-0.028</v>
      </c>
      <c r="BH61" s="312" t="n">
        <v>0.0075</v>
      </c>
      <c r="BI61" s="312" t="n">
        <v>-0.0825</v>
      </c>
      <c r="BJ61" s="312" t="n">
        <v>0.025</v>
      </c>
      <c r="BK61" s="312" t="n">
        <v>-0.0165</v>
      </c>
      <c r="BL61" s="312" t="n">
        <v>0.024</v>
      </c>
      <c r="BM61" s="312" t="n">
        <v>0.0125</v>
      </c>
      <c r="BN61" s="312" t="n">
        <v>0.0125</v>
      </c>
      <c r="BO61" s="312" t="n">
        <v>0.825</v>
      </c>
      <c r="BP61" s="312" t="n">
        <v>0.16</v>
      </c>
      <c r="BQ61" s="312" t="n">
        <v>-0.36</v>
      </c>
      <c r="BR61" s="312" t="n">
        <v>0</v>
      </c>
      <c r="BS61" s="312" t="n">
        <v>0.3025</v>
      </c>
      <c r="BT61" s="312" t="n">
        <v>0.02</v>
      </c>
      <c r="BU61" s="312" t="n">
        <v>0.6175</v>
      </c>
      <c r="BV61" s="312" t="n">
        <v>0.0025</v>
      </c>
      <c r="BW61" s="312" t="n">
        <v>-0.0375</v>
      </c>
      <c r="BX61" s="312" t="n">
        <v>0.0175</v>
      </c>
      <c r="BY61" s="312" t="n">
        <v>-0.0145</v>
      </c>
      <c r="BZ61" s="312" t="n">
        <v>0.0075</v>
      </c>
      <c r="CA61" s="312" t="n">
        <v>-0.0345</v>
      </c>
      <c r="CB61" s="312" t="n">
        <v>0.01</v>
      </c>
      <c r="CC61" s="312" t="n">
        <v>0.25</v>
      </c>
      <c r="CD61" s="312" t="n">
        <v>0</v>
      </c>
      <c r="CE61" s="349"/>
      <c r="CF61" s="336"/>
      <c r="CG61" s="311"/>
    </row>
    <row r="62" customFormat="false" ht="12.75" hidden="false" customHeight="false" outlineLevel="0" collapsed="false">
      <c r="D62" s="311" t="n">
        <v>38078</v>
      </c>
      <c r="F62" s="350" t="n">
        <v>2.889</v>
      </c>
      <c r="G62" s="351" t="n">
        <v>0.069762215954341</v>
      </c>
      <c r="H62" s="350" t="n">
        <v>0.25</v>
      </c>
      <c r="I62" s="350" t="n">
        <v>0.4</v>
      </c>
      <c r="J62" s="350" t="n">
        <v>0.45</v>
      </c>
      <c r="K62" s="350" t="n">
        <v>0.4</v>
      </c>
      <c r="L62" s="347" t="n">
        <v>0.45</v>
      </c>
      <c r="M62" s="347" t="n">
        <v>0.45</v>
      </c>
      <c r="N62" s="350" t="n">
        <v>0.45</v>
      </c>
      <c r="O62" s="350" t="n">
        <v>0.45</v>
      </c>
      <c r="P62" s="350" t="n">
        <v>0.45</v>
      </c>
      <c r="Q62" s="350" t="n">
        <v>0.5</v>
      </c>
      <c r="R62" s="351" t="n">
        <v>0.3</v>
      </c>
      <c r="S62" s="351" t="n">
        <v>0.45</v>
      </c>
      <c r="T62" s="350" t="n">
        <v>0.4</v>
      </c>
      <c r="U62" s="350" t="n">
        <v>-0.085</v>
      </c>
      <c r="V62" s="350" t="n">
        <v>0.03</v>
      </c>
      <c r="W62" s="350" t="n">
        <v>0.0725</v>
      </c>
      <c r="X62" s="350" t="n">
        <v>-0.0025</v>
      </c>
      <c r="Y62" s="350" t="n">
        <v>-0.0625</v>
      </c>
      <c r="Z62" s="350" t="n">
        <v>0.016</v>
      </c>
      <c r="AA62" s="350" t="n">
        <v>-0.51</v>
      </c>
      <c r="AB62" s="350" t="n">
        <v>0.155</v>
      </c>
      <c r="AC62" s="350" t="n">
        <v>-0.0575</v>
      </c>
      <c r="AD62" s="350" t="n">
        <v>0.0025</v>
      </c>
      <c r="AE62" s="350" t="n">
        <v>-0.185</v>
      </c>
      <c r="AF62" s="350" t="n">
        <v>0.01</v>
      </c>
      <c r="AG62" s="350" t="n">
        <v>-0.0675</v>
      </c>
      <c r="AH62" s="350" t="n">
        <v>0.025</v>
      </c>
      <c r="AI62" s="351" t="n">
        <v>0.18</v>
      </c>
      <c r="AJ62" s="351" t="n">
        <v>0</v>
      </c>
      <c r="AK62" s="351" t="n">
        <v>-0.2</v>
      </c>
      <c r="AL62" s="350" t="n">
        <v>0</v>
      </c>
      <c r="AM62" s="350" t="n">
        <v>-0.11</v>
      </c>
      <c r="AN62" s="350" t="n">
        <v>0.01</v>
      </c>
      <c r="AO62" s="350" t="n">
        <v>0.065</v>
      </c>
      <c r="AP62" s="312" t="n">
        <v>0.0075</v>
      </c>
      <c r="AQ62" s="312" t="n">
        <v>0.285</v>
      </c>
      <c r="AR62" s="312" t="n">
        <v>0.011</v>
      </c>
      <c r="AS62" s="312" t="n">
        <v>0</v>
      </c>
      <c r="AT62" s="312" t="n">
        <v>0</v>
      </c>
      <c r="AU62" s="312" t="n">
        <v>-0.37</v>
      </c>
      <c r="AV62" s="312" t="n">
        <v>0</v>
      </c>
      <c r="AW62" s="312" t="n">
        <v>0.185</v>
      </c>
      <c r="AX62" s="312" t="n">
        <v>-0.01</v>
      </c>
      <c r="AY62" s="312" t="n">
        <v>-0.0275</v>
      </c>
      <c r="AZ62" s="312" t="n">
        <v>0.06</v>
      </c>
      <c r="BA62" s="312" t="n">
        <v>0.195</v>
      </c>
      <c r="BB62" s="312" t="n">
        <v>0.0175</v>
      </c>
      <c r="BC62" s="312" t="n">
        <v>-0.0275</v>
      </c>
      <c r="BD62" s="312" t="n">
        <v>0.01</v>
      </c>
      <c r="BE62" s="312" t="n">
        <v>0.005</v>
      </c>
      <c r="BF62" s="312" t="n">
        <v>0</v>
      </c>
      <c r="BG62" s="312" t="n">
        <v>-0.0275</v>
      </c>
      <c r="BH62" s="312" t="n">
        <v>0.01</v>
      </c>
      <c r="BI62" s="312" t="n">
        <v>-0.074</v>
      </c>
      <c r="BJ62" s="312" t="n">
        <v>0.026</v>
      </c>
      <c r="BK62" s="312" t="n">
        <v>-0.024</v>
      </c>
      <c r="BL62" s="312" t="n">
        <v>0.016</v>
      </c>
      <c r="BM62" s="312" t="n">
        <v>0.006</v>
      </c>
      <c r="BN62" s="312" t="n">
        <v>0.01</v>
      </c>
      <c r="BO62" s="312" t="n">
        <v>0.45</v>
      </c>
      <c r="BP62" s="312" t="n">
        <v>0.02</v>
      </c>
      <c r="BQ62" s="312" t="n">
        <v>-0.0825</v>
      </c>
      <c r="BR62" s="312" t="n">
        <v>0</v>
      </c>
      <c r="BS62" s="312" t="n">
        <v>0.25</v>
      </c>
      <c r="BT62" s="312" t="n">
        <v>0.005</v>
      </c>
      <c r="BU62" s="312" t="n">
        <v>0.25</v>
      </c>
      <c r="BV62" s="312" t="n">
        <v>0.005</v>
      </c>
      <c r="BW62" s="312" t="n">
        <v>-0.025</v>
      </c>
      <c r="BX62" s="312" t="n">
        <v>0.02</v>
      </c>
      <c r="BY62" s="312" t="n">
        <v>0.004</v>
      </c>
      <c r="BZ62" s="312" t="n">
        <v>0.01</v>
      </c>
      <c r="CA62" s="312" t="n">
        <v>-0.0135</v>
      </c>
      <c r="CB62" s="312" t="n">
        <v>0.0125</v>
      </c>
      <c r="CC62" s="312" t="n">
        <v>0.55</v>
      </c>
      <c r="CD62" s="312" t="n">
        <v>0</v>
      </c>
      <c r="CE62" s="349"/>
      <c r="CF62" s="336"/>
      <c r="CG62" s="311"/>
    </row>
    <row r="63" customFormat="false" ht="12.75" hidden="false" customHeight="false" outlineLevel="0" collapsed="false">
      <c r="D63" s="311" t="n">
        <v>38108</v>
      </c>
      <c r="F63" s="350" t="n">
        <v>2.875</v>
      </c>
      <c r="G63" s="351" t="n">
        <v>0.069759436473925</v>
      </c>
      <c r="H63" s="350" t="n">
        <v>0.25</v>
      </c>
      <c r="I63" s="350" t="n">
        <v>0.45</v>
      </c>
      <c r="J63" s="350" t="n">
        <v>0.5</v>
      </c>
      <c r="K63" s="350" t="n">
        <v>0.4</v>
      </c>
      <c r="L63" s="347" t="n">
        <v>0.4</v>
      </c>
      <c r="M63" s="347" t="n">
        <v>0.45</v>
      </c>
      <c r="N63" s="350" t="n">
        <v>0.5</v>
      </c>
      <c r="O63" s="350" t="n">
        <v>0.45</v>
      </c>
      <c r="P63" s="350" t="n">
        <v>0.4</v>
      </c>
      <c r="Q63" s="350" t="n">
        <v>0.45</v>
      </c>
      <c r="R63" s="351" t="n">
        <v>0.25</v>
      </c>
      <c r="S63" s="351" t="n">
        <v>0.5</v>
      </c>
      <c r="T63" s="350" t="n">
        <v>0.45</v>
      </c>
      <c r="U63" s="350" t="n">
        <v>-0.1</v>
      </c>
      <c r="V63" s="350" t="n">
        <v>0.03</v>
      </c>
      <c r="W63" s="350" t="n">
        <v>0.0625</v>
      </c>
      <c r="X63" s="350" t="n">
        <v>-0.0025</v>
      </c>
      <c r="Y63" s="350" t="n">
        <v>-0.0625</v>
      </c>
      <c r="Z63" s="350" t="n">
        <v>0.016</v>
      </c>
      <c r="AA63" s="350" t="n">
        <v>-0.51</v>
      </c>
      <c r="AB63" s="350" t="n">
        <v>0.155</v>
      </c>
      <c r="AC63" s="350" t="n">
        <v>-0.0575</v>
      </c>
      <c r="AD63" s="350" t="n">
        <v>0.0025</v>
      </c>
      <c r="AE63" s="350" t="n">
        <v>-0.185</v>
      </c>
      <c r="AF63" s="350" t="n">
        <v>0.0075</v>
      </c>
      <c r="AG63" s="350" t="n">
        <v>-0.0675</v>
      </c>
      <c r="AH63" s="350" t="n">
        <v>0.025</v>
      </c>
      <c r="AI63" s="351" t="n">
        <v>0.17</v>
      </c>
      <c r="AJ63" s="351" t="n">
        <v>0</v>
      </c>
      <c r="AK63" s="351" t="n">
        <v>-0.2</v>
      </c>
      <c r="AL63" s="350" t="n">
        <v>0</v>
      </c>
      <c r="AM63" s="350" t="n">
        <v>-0.09</v>
      </c>
      <c r="AN63" s="350" t="n">
        <v>0.01</v>
      </c>
      <c r="AO63" s="350" t="n">
        <v>0.065</v>
      </c>
      <c r="AP63" s="312" t="n">
        <v>0.0075</v>
      </c>
      <c r="AQ63" s="312" t="n">
        <v>0.285</v>
      </c>
      <c r="AR63" s="312" t="n">
        <v>0.011</v>
      </c>
      <c r="AS63" s="312" t="n">
        <v>0</v>
      </c>
      <c r="AT63" s="312" t="n">
        <v>0</v>
      </c>
      <c r="AU63" s="312" t="n">
        <v>-0.37</v>
      </c>
      <c r="AV63" s="312" t="n">
        <v>0</v>
      </c>
      <c r="AW63" s="312" t="n">
        <v>0.185</v>
      </c>
      <c r="AX63" s="312" t="n">
        <v>-0.01</v>
      </c>
      <c r="AY63" s="312" t="n">
        <v>-0.0275</v>
      </c>
      <c r="AZ63" s="312" t="n">
        <v>0.06</v>
      </c>
      <c r="BA63" s="312" t="n">
        <v>0.1825</v>
      </c>
      <c r="BB63" s="312" t="n">
        <v>0.01</v>
      </c>
      <c r="BC63" s="312" t="n">
        <v>-0.0275</v>
      </c>
      <c r="BD63" s="312" t="n">
        <v>0.01</v>
      </c>
      <c r="BE63" s="312" t="n">
        <v>0.005</v>
      </c>
      <c r="BF63" s="312" t="n">
        <v>0</v>
      </c>
      <c r="BG63" s="312" t="n">
        <v>-0.0275</v>
      </c>
      <c r="BH63" s="312" t="n">
        <v>0.01</v>
      </c>
      <c r="BI63" s="312" t="n">
        <v>-0.074</v>
      </c>
      <c r="BJ63" s="312" t="n">
        <v>0.026</v>
      </c>
      <c r="BK63" s="312" t="n">
        <v>-0.024</v>
      </c>
      <c r="BL63" s="312" t="n">
        <v>0.016</v>
      </c>
      <c r="BM63" s="312" t="n">
        <v>0.006</v>
      </c>
      <c r="BN63" s="312" t="n">
        <v>0.01</v>
      </c>
      <c r="BO63" s="312" t="n">
        <v>0.405</v>
      </c>
      <c r="BP63" s="312" t="n">
        <v>0.02</v>
      </c>
      <c r="BQ63" s="312" t="n">
        <v>-0.2415</v>
      </c>
      <c r="BR63" s="312" t="n">
        <v>0</v>
      </c>
      <c r="BS63" s="312" t="n">
        <v>0.2025</v>
      </c>
      <c r="BT63" s="312" t="n">
        <v>0.005</v>
      </c>
      <c r="BU63" s="312" t="n">
        <v>0.2025</v>
      </c>
      <c r="BV63" s="312" t="n">
        <v>0.005</v>
      </c>
      <c r="BW63" s="312" t="n">
        <v>-0.02525</v>
      </c>
      <c r="BX63" s="312" t="n">
        <v>0.02</v>
      </c>
      <c r="BY63" s="312" t="n">
        <v>0.00375</v>
      </c>
      <c r="BZ63" s="312" t="n">
        <v>0.01</v>
      </c>
      <c r="CA63" s="312" t="n">
        <v>-0.01375</v>
      </c>
      <c r="CB63" s="312" t="n">
        <v>0.0125</v>
      </c>
      <c r="CC63" s="312" t="n">
        <v>0.7</v>
      </c>
      <c r="CD63" s="312" t="n">
        <v>0</v>
      </c>
      <c r="CE63" s="349"/>
      <c r="CF63" s="336"/>
      <c r="CG63" s="311"/>
    </row>
    <row r="64" customFormat="false" ht="12.75" hidden="false" customHeight="false" outlineLevel="0" collapsed="false">
      <c r="D64" s="311" t="n">
        <v>38139</v>
      </c>
      <c r="F64" s="350" t="n">
        <v>2.908</v>
      </c>
      <c r="G64" s="351" t="n">
        <v>0.069756564344165</v>
      </c>
      <c r="H64" s="350" t="n">
        <v>0.25</v>
      </c>
      <c r="I64" s="350" t="n">
        <v>0.45</v>
      </c>
      <c r="J64" s="350" t="n">
        <v>0.5</v>
      </c>
      <c r="K64" s="350" t="n">
        <v>0.4</v>
      </c>
      <c r="L64" s="347" t="n">
        <v>0.5</v>
      </c>
      <c r="M64" s="347" t="n">
        <v>0.45</v>
      </c>
      <c r="N64" s="350" t="n">
        <v>0.5</v>
      </c>
      <c r="O64" s="350" t="n">
        <v>0.5</v>
      </c>
      <c r="P64" s="350" t="n">
        <v>0.5</v>
      </c>
      <c r="Q64" s="350" t="n">
        <v>0.5</v>
      </c>
      <c r="R64" s="351" t="n">
        <v>0.25</v>
      </c>
      <c r="S64" s="351" t="n">
        <v>0.5</v>
      </c>
      <c r="T64" s="350" t="n">
        <v>0.45</v>
      </c>
      <c r="U64" s="350" t="n">
        <v>-0.11</v>
      </c>
      <c r="V64" s="350" t="n">
        <v>0.03</v>
      </c>
      <c r="W64" s="350" t="n">
        <v>0.0575</v>
      </c>
      <c r="X64" s="350" t="n">
        <v>-0.0025</v>
      </c>
      <c r="Y64" s="350" t="n">
        <v>-0.0625</v>
      </c>
      <c r="Z64" s="350" t="n">
        <v>0.016</v>
      </c>
      <c r="AA64" s="350" t="n">
        <v>-0.51</v>
      </c>
      <c r="AB64" s="350" t="n">
        <v>0.155</v>
      </c>
      <c r="AC64" s="350" t="n">
        <v>-0.0575</v>
      </c>
      <c r="AD64" s="350" t="n">
        <v>0.0025</v>
      </c>
      <c r="AE64" s="350" t="n">
        <v>-0.185</v>
      </c>
      <c r="AF64" s="350" t="n">
        <v>0.005</v>
      </c>
      <c r="AG64" s="350" t="n">
        <v>-0.0675</v>
      </c>
      <c r="AH64" s="350" t="n">
        <v>0.025</v>
      </c>
      <c r="AI64" s="351" t="n">
        <v>0.165</v>
      </c>
      <c r="AJ64" s="351" t="n">
        <v>0</v>
      </c>
      <c r="AK64" s="351" t="n">
        <v>-0.2</v>
      </c>
      <c r="AL64" s="350" t="n">
        <v>0</v>
      </c>
      <c r="AM64" s="350" t="n">
        <v>-0.09</v>
      </c>
      <c r="AN64" s="350" t="n">
        <v>0</v>
      </c>
      <c r="AO64" s="350" t="n">
        <v>0.065</v>
      </c>
      <c r="AP64" s="312" t="n">
        <v>0.0075</v>
      </c>
      <c r="AQ64" s="312" t="n">
        <v>0.285</v>
      </c>
      <c r="AR64" s="312" t="n">
        <v>0.011</v>
      </c>
      <c r="AS64" s="312" t="n">
        <v>0</v>
      </c>
      <c r="AT64" s="312" t="n">
        <v>0</v>
      </c>
      <c r="AU64" s="312" t="n">
        <v>-0.37</v>
      </c>
      <c r="AV64" s="312" t="n">
        <v>0</v>
      </c>
      <c r="AW64" s="312" t="n">
        <v>0.185</v>
      </c>
      <c r="AX64" s="312" t="n">
        <v>-0.01</v>
      </c>
      <c r="AY64" s="312" t="n">
        <v>-0.0275</v>
      </c>
      <c r="AZ64" s="312" t="n">
        <v>0.06</v>
      </c>
      <c r="BA64" s="312" t="n">
        <v>0.1825</v>
      </c>
      <c r="BB64" s="312" t="n">
        <v>0.0125</v>
      </c>
      <c r="BC64" s="312" t="n">
        <v>-0.0275</v>
      </c>
      <c r="BD64" s="312" t="n">
        <v>0.01</v>
      </c>
      <c r="BE64" s="312" t="n">
        <v>0.005</v>
      </c>
      <c r="BF64" s="312" t="n">
        <v>0</v>
      </c>
      <c r="BG64" s="312" t="n">
        <v>-0.0275</v>
      </c>
      <c r="BH64" s="312" t="n">
        <v>0.01</v>
      </c>
      <c r="BI64" s="312" t="n">
        <v>-0.09</v>
      </c>
      <c r="BJ64" s="312" t="n">
        <v>0.026</v>
      </c>
      <c r="BK64" s="312" t="n">
        <v>-0.024</v>
      </c>
      <c r="BL64" s="312" t="n">
        <v>0.017</v>
      </c>
      <c r="BM64" s="312" t="n">
        <v>0.006</v>
      </c>
      <c r="BN64" s="312" t="n">
        <v>0.01</v>
      </c>
      <c r="BO64" s="312" t="n">
        <v>0.395</v>
      </c>
      <c r="BP64" s="312" t="n">
        <v>0.035</v>
      </c>
      <c r="BQ64" s="312" t="n">
        <v>-0.6285</v>
      </c>
      <c r="BR64" s="312" t="n">
        <v>0</v>
      </c>
      <c r="BS64" s="312" t="n">
        <v>0.2025</v>
      </c>
      <c r="BT64" s="312" t="n">
        <v>0.005</v>
      </c>
      <c r="BU64" s="312" t="n">
        <v>0.2025</v>
      </c>
      <c r="BV64" s="312" t="n">
        <v>0.005</v>
      </c>
      <c r="BW64" s="312" t="n">
        <v>-0.02525</v>
      </c>
      <c r="BX64" s="312" t="n">
        <v>0.02</v>
      </c>
      <c r="BY64" s="312" t="n">
        <v>0.00375</v>
      </c>
      <c r="BZ64" s="312" t="n">
        <v>0.01</v>
      </c>
      <c r="CA64" s="312" t="n">
        <v>-0.01375</v>
      </c>
      <c r="CB64" s="312" t="n">
        <v>0.0125</v>
      </c>
      <c r="CC64" s="312" t="n">
        <v>0.8</v>
      </c>
      <c r="CD64" s="312" t="n">
        <v>0</v>
      </c>
      <c r="CE64" s="349"/>
      <c r="CF64" s="336"/>
      <c r="CG64" s="311"/>
    </row>
    <row r="65" customFormat="false" ht="12.75" hidden="false" customHeight="false" outlineLevel="0" collapsed="false">
      <c r="D65" s="311" t="n">
        <v>38169</v>
      </c>
      <c r="F65" s="350" t="n">
        <v>2.92</v>
      </c>
      <c r="G65" s="351" t="n">
        <v>0.069767735214672</v>
      </c>
      <c r="H65" s="350" t="n">
        <v>0.2475</v>
      </c>
      <c r="I65" s="350" t="n">
        <v>0.5</v>
      </c>
      <c r="J65" s="350" t="n">
        <v>0.5</v>
      </c>
      <c r="K65" s="350" t="n">
        <v>0.4</v>
      </c>
      <c r="L65" s="347" t="n">
        <v>0.5</v>
      </c>
      <c r="M65" s="347" t="n">
        <v>0.5</v>
      </c>
      <c r="N65" s="350" t="n">
        <v>0.5</v>
      </c>
      <c r="O65" s="350" t="n">
        <v>0.5</v>
      </c>
      <c r="P65" s="350" t="n">
        <v>0.5</v>
      </c>
      <c r="Q65" s="350" t="n">
        <v>0.5</v>
      </c>
      <c r="R65" s="351" t="n">
        <v>0.35</v>
      </c>
      <c r="S65" s="351" t="n">
        <v>0.55</v>
      </c>
      <c r="T65" s="350" t="n">
        <v>0.5</v>
      </c>
      <c r="U65" s="350" t="n">
        <v>-0.11</v>
      </c>
      <c r="V65" s="350" t="n">
        <v>0.03</v>
      </c>
      <c r="W65" s="350" t="n">
        <v>0.0475</v>
      </c>
      <c r="X65" s="350" t="n">
        <v>0</v>
      </c>
      <c r="Y65" s="350" t="n">
        <v>-0.0625</v>
      </c>
      <c r="Z65" s="350" t="n">
        <v>0.016</v>
      </c>
      <c r="AA65" s="350" t="n">
        <v>-0.51</v>
      </c>
      <c r="AB65" s="350" t="n">
        <v>0.155</v>
      </c>
      <c r="AC65" s="350" t="n">
        <v>-0.0575</v>
      </c>
      <c r="AD65" s="350" t="n">
        <v>0.0025</v>
      </c>
      <c r="AE65" s="350" t="n">
        <v>-0.185</v>
      </c>
      <c r="AF65" s="350" t="n">
        <v>0.0025</v>
      </c>
      <c r="AG65" s="350" t="n">
        <v>-0.0675</v>
      </c>
      <c r="AH65" s="350" t="n">
        <v>0.025</v>
      </c>
      <c r="AI65" s="351" t="n">
        <v>0.155</v>
      </c>
      <c r="AJ65" s="351" t="n">
        <v>0</v>
      </c>
      <c r="AK65" s="351" t="n">
        <v>-0.2</v>
      </c>
      <c r="AL65" s="350" t="n">
        <v>0</v>
      </c>
      <c r="AM65" s="350" t="n">
        <v>-0.09</v>
      </c>
      <c r="AN65" s="350" t="n">
        <v>0</v>
      </c>
      <c r="AO65" s="350" t="n">
        <v>0.065</v>
      </c>
      <c r="AP65" s="312" t="n">
        <v>0.0075</v>
      </c>
      <c r="AQ65" s="312" t="n">
        <v>0.285</v>
      </c>
      <c r="AR65" s="312" t="n">
        <v>0.011</v>
      </c>
      <c r="AS65" s="312" t="n">
        <v>0</v>
      </c>
      <c r="AT65" s="312" t="n">
        <v>0</v>
      </c>
      <c r="AU65" s="312" t="n">
        <v>-0.37</v>
      </c>
      <c r="AV65" s="312" t="n">
        <v>0</v>
      </c>
      <c r="AW65" s="312" t="n">
        <v>0.185</v>
      </c>
      <c r="AX65" s="312" t="n">
        <v>-0.01</v>
      </c>
      <c r="AY65" s="312" t="n">
        <v>-0.0275</v>
      </c>
      <c r="AZ65" s="312" t="n">
        <v>0.06</v>
      </c>
      <c r="BA65" s="312" t="n">
        <v>0.1825</v>
      </c>
      <c r="BB65" s="312" t="n">
        <v>0.0125</v>
      </c>
      <c r="BC65" s="312" t="n">
        <v>-0.0275</v>
      </c>
      <c r="BD65" s="312" t="n">
        <v>0.01</v>
      </c>
      <c r="BE65" s="312" t="n">
        <v>0.005</v>
      </c>
      <c r="BF65" s="312" t="n">
        <v>0</v>
      </c>
      <c r="BG65" s="312" t="n">
        <v>-0.0275</v>
      </c>
      <c r="BH65" s="312" t="n">
        <v>0.01</v>
      </c>
      <c r="BI65" s="312" t="n">
        <v>-0.083</v>
      </c>
      <c r="BJ65" s="312" t="n">
        <v>0.026</v>
      </c>
      <c r="BK65" s="312" t="n">
        <v>-0.024</v>
      </c>
      <c r="BL65" s="312" t="n">
        <v>0.018</v>
      </c>
      <c r="BM65" s="312" t="n">
        <v>0.006</v>
      </c>
      <c r="BN65" s="312" t="n">
        <v>0.01</v>
      </c>
      <c r="BO65" s="312" t="n">
        <v>0.43</v>
      </c>
      <c r="BP65" s="312" t="n">
        <v>0.035</v>
      </c>
      <c r="BQ65" s="312" t="n">
        <v>-0.3215</v>
      </c>
      <c r="BR65" s="312" t="n">
        <v>0</v>
      </c>
      <c r="BS65" s="312" t="n">
        <v>0.215</v>
      </c>
      <c r="BT65" s="312" t="n">
        <v>0.0075</v>
      </c>
      <c r="BU65" s="312" t="n">
        <v>0.215</v>
      </c>
      <c r="BV65" s="312" t="n">
        <v>0.0075</v>
      </c>
      <c r="BW65" s="312" t="n">
        <v>-0.02525</v>
      </c>
      <c r="BX65" s="312" t="n">
        <v>0.02</v>
      </c>
      <c r="BY65" s="312" t="n">
        <v>0.00375</v>
      </c>
      <c r="BZ65" s="312" t="n">
        <v>0.01</v>
      </c>
      <c r="CA65" s="312" t="n">
        <v>-0.01375</v>
      </c>
      <c r="CB65" s="312" t="n">
        <v>0.0125</v>
      </c>
      <c r="CC65" s="312" t="n">
        <v>1</v>
      </c>
      <c r="CD65" s="312" t="n">
        <v>0</v>
      </c>
      <c r="CE65" s="349"/>
      <c r="CF65" s="336"/>
      <c r="CG65" s="311"/>
    </row>
    <row r="66" customFormat="false" ht="12.75" hidden="false" customHeight="false" outlineLevel="0" collapsed="false">
      <c r="D66" s="311" t="n">
        <v>38200</v>
      </c>
      <c r="F66" s="350" t="n">
        <v>2.941</v>
      </c>
      <c r="G66" s="351" t="n">
        <v>0.069795753147851</v>
      </c>
      <c r="H66" s="350" t="n">
        <v>0.2475</v>
      </c>
      <c r="I66" s="350" t="n">
        <v>0.55</v>
      </c>
      <c r="J66" s="350" t="n">
        <v>0.55</v>
      </c>
      <c r="K66" s="350" t="n">
        <v>0.5</v>
      </c>
      <c r="L66" s="347" t="n">
        <v>0.6</v>
      </c>
      <c r="M66" s="347" t="n">
        <v>0.55</v>
      </c>
      <c r="N66" s="350" t="n">
        <v>0.6</v>
      </c>
      <c r="O66" s="350" t="n">
        <v>0.55</v>
      </c>
      <c r="P66" s="350" t="n">
        <v>0.6</v>
      </c>
      <c r="Q66" s="350" t="n">
        <v>0.45</v>
      </c>
      <c r="R66" s="351" t="n">
        <v>0.38</v>
      </c>
      <c r="S66" s="351" t="n">
        <v>0.6</v>
      </c>
      <c r="T66" s="350" t="n">
        <v>0.55</v>
      </c>
      <c r="U66" s="350" t="n">
        <v>-0.11</v>
      </c>
      <c r="V66" s="350" t="n">
        <v>0.03</v>
      </c>
      <c r="W66" s="350" t="n">
        <v>0.045</v>
      </c>
      <c r="X66" s="350" t="n">
        <v>0.0025</v>
      </c>
      <c r="Y66" s="350" t="n">
        <v>-0.0625</v>
      </c>
      <c r="Z66" s="350" t="n">
        <v>0.016</v>
      </c>
      <c r="AA66" s="350" t="n">
        <v>-0.51</v>
      </c>
      <c r="AB66" s="350" t="n">
        <v>0.155</v>
      </c>
      <c r="AC66" s="350" t="n">
        <v>-0.0575</v>
      </c>
      <c r="AD66" s="350" t="n">
        <v>0.0025</v>
      </c>
      <c r="AE66" s="350" t="n">
        <v>-0.185</v>
      </c>
      <c r="AF66" s="350" t="n">
        <v>0.0025</v>
      </c>
      <c r="AG66" s="350" t="n">
        <v>-0.0675</v>
      </c>
      <c r="AH66" s="350" t="n">
        <v>0.025</v>
      </c>
      <c r="AI66" s="351" t="n">
        <v>0.1525</v>
      </c>
      <c r="AJ66" s="351" t="n">
        <v>0</v>
      </c>
      <c r="AK66" s="351" t="n">
        <v>-0.2</v>
      </c>
      <c r="AL66" s="350" t="n">
        <v>0</v>
      </c>
      <c r="AM66" s="350" t="n">
        <v>-0.09</v>
      </c>
      <c r="AN66" s="350" t="n">
        <v>0</v>
      </c>
      <c r="AO66" s="350" t="n">
        <v>0.065</v>
      </c>
      <c r="AP66" s="312" t="n">
        <v>0.0075</v>
      </c>
      <c r="AQ66" s="312" t="n">
        <v>0.285</v>
      </c>
      <c r="AR66" s="312" t="n">
        <v>0.011</v>
      </c>
      <c r="AS66" s="312" t="n">
        <v>0</v>
      </c>
      <c r="AT66" s="312" t="n">
        <v>0</v>
      </c>
      <c r="AU66" s="312" t="n">
        <v>-0.37</v>
      </c>
      <c r="AV66" s="312" t="n">
        <v>0</v>
      </c>
      <c r="AW66" s="312" t="n">
        <v>0.185</v>
      </c>
      <c r="AX66" s="312" t="n">
        <v>-0.01</v>
      </c>
      <c r="AY66" s="312" t="n">
        <v>-0.0275</v>
      </c>
      <c r="AZ66" s="312" t="n">
        <v>0.06</v>
      </c>
      <c r="BA66" s="312" t="n">
        <v>0.1825</v>
      </c>
      <c r="BB66" s="312" t="n">
        <v>0.0125</v>
      </c>
      <c r="BC66" s="312" t="n">
        <v>-0.0275</v>
      </c>
      <c r="BD66" s="312" t="n">
        <v>0.01</v>
      </c>
      <c r="BE66" s="312" t="n">
        <v>0.005</v>
      </c>
      <c r="BF66" s="312" t="n">
        <v>0</v>
      </c>
      <c r="BG66" s="312" t="n">
        <v>-0.0275</v>
      </c>
      <c r="BH66" s="312" t="n">
        <v>0.01</v>
      </c>
      <c r="BI66" s="312" t="n">
        <v>-0.074</v>
      </c>
      <c r="BJ66" s="312" t="n">
        <v>0.026</v>
      </c>
      <c r="BK66" s="312" t="n">
        <v>-0.024</v>
      </c>
      <c r="BL66" s="312" t="n">
        <v>0.019</v>
      </c>
      <c r="BM66" s="312" t="n">
        <v>0.006</v>
      </c>
      <c r="BN66" s="312" t="n">
        <v>0.01</v>
      </c>
      <c r="BO66" s="312" t="n">
        <v>0.495</v>
      </c>
      <c r="BP66" s="312" t="n">
        <v>0.035</v>
      </c>
      <c r="BQ66" s="312" t="n">
        <v>-0.6025</v>
      </c>
      <c r="BR66" s="312" t="n">
        <v>0</v>
      </c>
      <c r="BS66" s="312" t="n">
        <v>0.215</v>
      </c>
      <c r="BT66" s="312" t="n">
        <v>0.0075</v>
      </c>
      <c r="BU66" s="312" t="n">
        <v>0.215</v>
      </c>
      <c r="BV66" s="312" t="n">
        <v>0.0075</v>
      </c>
      <c r="BW66" s="312" t="n">
        <v>-0.02525</v>
      </c>
      <c r="BX66" s="312" t="n">
        <v>0.02</v>
      </c>
      <c r="BY66" s="312" t="n">
        <v>0.00375</v>
      </c>
      <c r="BZ66" s="312" t="n">
        <v>0.01</v>
      </c>
      <c r="CA66" s="312" t="n">
        <v>-0.01375</v>
      </c>
      <c r="CB66" s="312" t="n">
        <v>0.0125</v>
      </c>
      <c r="CC66" s="312" t="n">
        <v>1</v>
      </c>
      <c r="CD66" s="312" t="n">
        <v>0</v>
      </c>
      <c r="CE66" s="349"/>
      <c r="CF66" s="336"/>
      <c r="CG66" s="311"/>
    </row>
    <row r="67" customFormat="false" ht="12.75" hidden="false" customHeight="false" outlineLevel="0" collapsed="false">
      <c r="D67" s="311" t="n">
        <v>38231</v>
      </c>
      <c r="F67" s="350" t="n">
        <v>2.967</v>
      </c>
      <c r="G67" s="351" t="n">
        <v>0.06982377108129</v>
      </c>
      <c r="H67" s="350" t="n">
        <v>0.2475</v>
      </c>
      <c r="I67" s="350" t="n">
        <v>0.55</v>
      </c>
      <c r="J67" s="350" t="n">
        <v>0.55</v>
      </c>
      <c r="K67" s="350" t="n">
        <v>0.55</v>
      </c>
      <c r="L67" s="347" t="n">
        <v>0.55</v>
      </c>
      <c r="M67" s="347" t="n">
        <v>0.55</v>
      </c>
      <c r="N67" s="350" t="n">
        <v>0.6</v>
      </c>
      <c r="O67" s="350" t="n">
        <v>0.6</v>
      </c>
      <c r="P67" s="350" t="n">
        <v>0.55</v>
      </c>
      <c r="Q67" s="350" t="n">
        <v>0.5</v>
      </c>
      <c r="R67" s="351" t="n">
        <v>0.35</v>
      </c>
      <c r="S67" s="351" t="n">
        <v>0.6</v>
      </c>
      <c r="T67" s="350" t="n">
        <v>0.55</v>
      </c>
      <c r="U67" s="350" t="n">
        <v>-0.1</v>
      </c>
      <c r="V67" s="350" t="n">
        <v>0.03</v>
      </c>
      <c r="W67" s="350" t="n">
        <v>0.0425</v>
      </c>
      <c r="X67" s="350" t="n">
        <v>0.0025</v>
      </c>
      <c r="Y67" s="350" t="n">
        <v>-0.0625</v>
      </c>
      <c r="Z67" s="350" t="n">
        <v>0.016</v>
      </c>
      <c r="AA67" s="350" t="n">
        <v>-0.51</v>
      </c>
      <c r="AB67" s="350" t="n">
        <v>0.155</v>
      </c>
      <c r="AC67" s="350" t="n">
        <v>-0.0575</v>
      </c>
      <c r="AD67" s="350" t="n">
        <v>0.0025</v>
      </c>
      <c r="AE67" s="350" t="n">
        <v>-0.185</v>
      </c>
      <c r="AF67" s="350" t="n">
        <v>0.0025</v>
      </c>
      <c r="AG67" s="350" t="n">
        <v>-0.0675</v>
      </c>
      <c r="AH67" s="350" t="n">
        <v>0.025</v>
      </c>
      <c r="AI67" s="351" t="n">
        <v>0.15</v>
      </c>
      <c r="AJ67" s="351" t="n">
        <v>0</v>
      </c>
      <c r="AK67" s="351" t="n">
        <v>-0.2</v>
      </c>
      <c r="AL67" s="350" t="n">
        <v>0</v>
      </c>
      <c r="AM67" s="350" t="n">
        <v>-0.09</v>
      </c>
      <c r="AN67" s="350" t="n">
        <v>0</v>
      </c>
      <c r="AO67" s="350" t="n">
        <v>0.065</v>
      </c>
      <c r="AP67" s="312" t="n">
        <v>0.0075</v>
      </c>
      <c r="AQ67" s="312" t="n">
        <v>0.285</v>
      </c>
      <c r="AR67" s="312" t="n">
        <v>0.011</v>
      </c>
      <c r="AS67" s="312" t="n">
        <v>0</v>
      </c>
      <c r="AT67" s="312" t="n">
        <v>0</v>
      </c>
      <c r="AU67" s="312" t="n">
        <v>-0.37</v>
      </c>
      <c r="AV67" s="312" t="n">
        <v>0</v>
      </c>
      <c r="AW67" s="312" t="n">
        <v>0.185</v>
      </c>
      <c r="AX67" s="312" t="n">
        <v>-0.01</v>
      </c>
      <c r="AY67" s="312" t="n">
        <v>-0.0275</v>
      </c>
      <c r="AZ67" s="312" t="n">
        <v>0.06</v>
      </c>
      <c r="BA67" s="312" t="n">
        <v>0.1825</v>
      </c>
      <c r="BB67" s="312" t="n">
        <v>0.0125</v>
      </c>
      <c r="BC67" s="312" t="n">
        <v>-0.0275</v>
      </c>
      <c r="BD67" s="312" t="n">
        <v>0.01</v>
      </c>
      <c r="BE67" s="312" t="n">
        <v>0.005</v>
      </c>
      <c r="BF67" s="312" t="n">
        <v>0</v>
      </c>
      <c r="BG67" s="312" t="n">
        <v>-0.0275</v>
      </c>
      <c r="BH67" s="312" t="n">
        <v>0.01</v>
      </c>
      <c r="BI67" s="312" t="n">
        <v>-0.054</v>
      </c>
      <c r="BJ67" s="312" t="n">
        <v>0.025</v>
      </c>
      <c r="BK67" s="312" t="n">
        <v>-0.024</v>
      </c>
      <c r="BL67" s="312" t="n">
        <v>0.019</v>
      </c>
      <c r="BM67" s="312" t="n">
        <v>0.006</v>
      </c>
      <c r="BN67" s="312" t="n">
        <v>0.01</v>
      </c>
      <c r="BO67" s="312" t="n">
        <v>0.395</v>
      </c>
      <c r="BP67" s="312" t="n">
        <v>0.035</v>
      </c>
      <c r="BQ67" s="312" t="n">
        <v>-0.8975</v>
      </c>
      <c r="BR67" s="312" t="n">
        <v>0</v>
      </c>
      <c r="BS67" s="312" t="n">
        <v>0.195</v>
      </c>
      <c r="BT67" s="312" t="n">
        <v>0.005</v>
      </c>
      <c r="BU67" s="312" t="n">
        <v>0.195</v>
      </c>
      <c r="BV67" s="312" t="n">
        <v>0.005</v>
      </c>
      <c r="BW67" s="312" t="n">
        <v>-0.02775</v>
      </c>
      <c r="BX67" s="312" t="n">
        <v>0.02</v>
      </c>
      <c r="BY67" s="312" t="n">
        <v>0.00125</v>
      </c>
      <c r="BZ67" s="312" t="n">
        <v>0.01</v>
      </c>
      <c r="CA67" s="312" t="n">
        <v>-0.01625</v>
      </c>
      <c r="CB67" s="312" t="n">
        <v>0.0125</v>
      </c>
      <c r="CC67" s="312" t="n">
        <v>0.65</v>
      </c>
      <c r="CD67" s="312" t="n">
        <v>0</v>
      </c>
      <c r="CE67" s="349"/>
      <c r="CF67" s="336"/>
      <c r="CG67" s="311"/>
    </row>
    <row r="68" customFormat="false" ht="12.75" hidden="false" customHeight="false" outlineLevel="0" collapsed="false">
      <c r="D68" s="311" t="n">
        <v>38261</v>
      </c>
      <c r="F68" s="350" t="n">
        <v>2.981</v>
      </c>
      <c r="G68" s="351" t="n">
        <v>0.069850885210671</v>
      </c>
      <c r="H68" s="350" t="n">
        <v>0.2475</v>
      </c>
      <c r="I68" s="350" t="n">
        <v>0.6</v>
      </c>
      <c r="J68" s="350" t="n">
        <v>0.6</v>
      </c>
      <c r="K68" s="350" t="n">
        <v>0.55</v>
      </c>
      <c r="L68" s="347" t="n">
        <v>0.6</v>
      </c>
      <c r="M68" s="347" t="n">
        <v>0.6</v>
      </c>
      <c r="N68" s="350" t="n">
        <v>0.65</v>
      </c>
      <c r="O68" s="350" t="n">
        <v>0.65</v>
      </c>
      <c r="P68" s="350" t="n">
        <v>0.6</v>
      </c>
      <c r="Q68" s="350" t="n">
        <v>0.5</v>
      </c>
      <c r="R68" s="351" t="n">
        <v>0.39</v>
      </c>
      <c r="S68" s="351" t="n">
        <v>0.65</v>
      </c>
      <c r="T68" s="350" t="n">
        <v>0.6</v>
      </c>
      <c r="U68" s="350" t="n">
        <v>-0.085</v>
      </c>
      <c r="V68" s="350" t="n">
        <v>0.03</v>
      </c>
      <c r="W68" s="350" t="n">
        <v>0.0575</v>
      </c>
      <c r="X68" s="350" t="n">
        <v>0.0025</v>
      </c>
      <c r="Y68" s="350" t="n">
        <v>-0.0625</v>
      </c>
      <c r="Z68" s="350" t="n">
        <v>0.016</v>
      </c>
      <c r="AA68" s="350" t="n">
        <v>-0.51</v>
      </c>
      <c r="AB68" s="350" t="n">
        <v>0.155</v>
      </c>
      <c r="AC68" s="350" t="n">
        <v>-0.0575</v>
      </c>
      <c r="AD68" s="350" t="n">
        <v>0.0025</v>
      </c>
      <c r="AE68" s="350" t="n">
        <v>-0.185</v>
      </c>
      <c r="AF68" s="350" t="n">
        <v>0.0025</v>
      </c>
      <c r="AG68" s="350" t="n">
        <v>-0.0675</v>
      </c>
      <c r="AH68" s="350" t="n">
        <v>0.025</v>
      </c>
      <c r="AI68" s="351" t="n">
        <v>0.165</v>
      </c>
      <c r="AJ68" s="351" t="n">
        <v>0</v>
      </c>
      <c r="AK68" s="351" t="n">
        <v>-0.2</v>
      </c>
      <c r="AL68" s="350" t="n">
        <v>0</v>
      </c>
      <c r="AM68" s="350" t="n">
        <v>-0.09</v>
      </c>
      <c r="AN68" s="350" t="n">
        <v>0</v>
      </c>
      <c r="AO68" s="350" t="n">
        <v>0.065</v>
      </c>
      <c r="AP68" s="312" t="n">
        <v>0.0075</v>
      </c>
      <c r="AQ68" s="312" t="n">
        <v>0.285</v>
      </c>
      <c r="AR68" s="312" t="n">
        <v>0.011</v>
      </c>
      <c r="AS68" s="312" t="n">
        <v>0</v>
      </c>
      <c r="AT68" s="312" t="n">
        <v>0</v>
      </c>
      <c r="AU68" s="312" t="n">
        <v>-0.37</v>
      </c>
      <c r="AV68" s="312" t="n">
        <v>0.005</v>
      </c>
      <c r="AW68" s="312" t="n">
        <v>0.185</v>
      </c>
      <c r="AX68" s="312" t="n">
        <v>-0.01</v>
      </c>
      <c r="AY68" s="312" t="n">
        <v>-0.0275</v>
      </c>
      <c r="AZ68" s="312" t="n">
        <v>0.06</v>
      </c>
      <c r="BA68" s="312" t="n">
        <v>0.1875</v>
      </c>
      <c r="BB68" s="312" t="n">
        <v>0.0125</v>
      </c>
      <c r="BC68" s="312" t="n">
        <v>-0.0275</v>
      </c>
      <c r="BD68" s="312" t="n">
        <v>0.01</v>
      </c>
      <c r="BE68" s="312" t="n">
        <v>0.005</v>
      </c>
      <c r="BF68" s="312" t="n">
        <v>0</v>
      </c>
      <c r="BG68" s="312" t="n">
        <v>-0.0275</v>
      </c>
      <c r="BH68" s="312" t="n">
        <v>0.01</v>
      </c>
      <c r="BI68" s="312" t="n">
        <v>-0.064</v>
      </c>
      <c r="BJ68" s="312" t="n">
        <v>0.025</v>
      </c>
      <c r="BK68" s="312" t="n">
        <v>-0.024</v>
      </c>
      <c r="BL68" s="312" t="n">
        <v>0.02</v>
      </c>
      <c r="BM68" s="312" t="n">
        <v>0.006</v>
      </c>
      <c r="BN68" s="312" t="n">
        <v>0.01</v>
      </c>
      <c r="BO68" s="312" t="n">
        <v>0.461</v>
      </c>
      <c r="BP68" s="312" t="n">
        <v>0.035</v>
      </c>
      <c r="BQ68" s="312" t="n">
        <v>-0.5425</v>
      </c>
      <c r="BR68" s="312" t="n">
        <v>0</v>
      </c>
      <c r="BS68" s="312" t="n">
        <v>0.215</v>
      </c>
      <c r="BT68" s="312" t="n">
        <v>0.0025</v>
      </c>
      <c r="BU68" s="312" t="n">
        <v>0.215</v>
      </c>
      <c r="BV68" s="312" t="n">
        <v>0.0025</v>
      </c>
      <c r="BW68" s="312" t="n">
        <v>-0.02775</v>
      </c>
      <c r="BX68" s="312" t="n">
        <v>0.02</v>
      </c>
      <c r="BY68" s="312" t="n">
        <v>0.00125</v>
      </c>
      <c r="BZ68" s="312" t="n">
        <v>0.01</v>
      </c>
      <c r="CA68" s="312" t="n">
        <v>-0.01625</v>
      </c>
      <c r="CB68" s="312" t="n">
        <v>0.0125</v>
      </c>
      <c r="CC68" s="312" t="n">
        <v>0.35</v>
      </c>
      <c r="CD68" s="312" t="n">
        <v>0</v>
      </c>
      <c r="CE68" s="349"/>
      <c r="CF68" s="336"/>
      <c r="CG68" s="311"/>
    </row>
    <row r="69" customFormat="false" ht="12.75" hidden="false" customHeight="false" outlineLevel="0" collapsed="false">
      <c r="D69" s="311" t="n">
        <v>38292</v>
      </c>
      <c r="F69" s="350" t="n">
        <v>3.068</v>
      </c>
      <c r="G69" s="351" t="n">
        <v>0.069878903144621</v>
      </c>
      <c r="H69" s="350" t="n">
        <v>0.25</v>
      </c>
      <c r="I69" s="350" t="n">
        <v>0.8</v>
      </c>
      <c r="J69" s="350" t="n">
        <v>0.85</v>
      </c>
      <c r="K69" s="350" t="n">
        <v>0.8</v>
      </c>
      <c r="L69" s="347" t="n">
        <v>0.8</v>
      </c>
      <c r="M69" s="347" t="n">
        <v>0.9</v>
      </c>
      <c r="N69" s="350" t="n">
        <v>0.95</v>
      </c>
      <c r="O69" s="350" t="n">
        <v>0.85</v>
      </c>
      <c r="P69" s="350" t="n">
        <v>0.8</v>
      </c>
      <c r="Q69" s="350" t="n">
        <v>0.95</v>
      </c>
      <c r="R69" s="351" t="n">
        <v>0.33</v>
      </c>
      <c r="S69" s="351" t="n">
        <v>0.8</v>
      </c>
      <c r="T69" s="350" t="n">
        <v>0.8</v>
      </c>
      <c r="U69" s="350" t="n">
        <v>-0.025</v>
      </c>
      <c r="V69" s="350" t="n">
        <v>0.035</v>
      </c>
      <c r="W69" s="350" t="n">
        <v>0.1075</v>
      </c>
      <c r="X69" s="350" t="n">
        <v>0</v>
      </c>
      <c r="Y69" s="350" t="n">
        <v>-0.0725</v>
      </c>
      <c r="Z69" s="350" t="n">
        <v>0.0205</v>
      </c>
      <c r="AA69" s="350" t="n">
        <v>-0.49</v>
      </c>
      <c r="AB69" s="350" t="n">
        <v>0.155</v>
      </c>
      <c r="AC69" s="350" t="n">
        <v>-0.0525</v>
      </c>
      <c r="AD69" s="350" t="n">
        <v>0.0075</v>
      </c>
      <c r="AE69" s="350" t="n">
        <v>-0.18</v>
      </c>
      <c r="AF69" s="350" t="n">
        <v>0.0125</v>
      </c>
      <c r="AG69" s="350" t="n">
        <v>-0.0525</v>
      </c>
      <c r="AH69" s="350" t="n">
        <v>0.0175</v>
      </c>
      <c r="AI69" s="351" t="n">
        <v>0.2425</v>
      </c>
      <c r="AJ69" s="351" t="n">
        <v>0</v>
      </c>
      <c r="AK69" s="351" t="n">
        <v>-0.19</v>
      </c>
      <c r="AL69" s="350" t="n">
        <v>0.005</v>
      </c>
      <c r="AM69" s="350" t="n">
        <v>-0.1175</v>
      </c>
      <c r="AN69" s="350" t="n">
        <v>0</v>
      </c>
      <c r="AO69" s="350" t="n">
        <v>0.08</v>
      </c>
      <c r="AP69" s="312" t="n">
        <v>0.02</v>
      </c>
      <c r="AQ69" s="312" t="n">
        <v>0.12</v>
      </c>
      <c r="AR69" s="312" t="n">
        <v>0.0205</v>
      </c>
      <c r="AS69" s="312" t="n">
        <v>0</v>
      </c>
      <c r="AT69" s="312" t="n">
        <v>0</v>
      </c>
      <c r="AU69" s="312" t="n">
        <v>-0.28</v>
      </c>
      <c r="AV69" s="312" t="n">
        <v>0.0125</v>
      </c>
      <c r="AW69" s="312" t="n">
        <v>0.02</v>
      </c>
      <c r="AX69" s="312" t="n">
        <v>-0.01</v>
      </c>
      <c r="AY69" s="312" t="n">
        <v>-0.0305</v>
      </c>
      <c r="AZ69" s="312" t="n">
        <v>0.06</v>
      </c>
      <c r="BA69" s="312" t="n">
        <v>0.27</v>
      </c>
      <c r="BB69" s="312" t="n">
        <v>0.0175</v>
      </c>
      <c r="BC69" s="312" t="n">
        <v>-0.0305</v>
      </c>
      <c r="BD69" s="312" t="n">
        <v>0.0087</v>
      </c>
      <c r="BE69" s="312" t="n">
        <v>0.005</v>
      </c>
      <c r="BF69" s="312" t="n">
        <v>0</v>
      </c>
      <c r="BG69" s="312" t="n">
        <v>-0.0305</v>
      </c>
      <c r="BH69" s="312" t="n">
        <v>0.0087</v>
      </c>
      <c r="BI69" s="312" t="n">
        <v>-0.0605</v>
      </c>
      <c r="BJ69" s="312" t="n">
        <v>0.025</v>
      </c>
      <c r="BK69" s="312" t="n">
        <v>-0.0165</v>
      </c>
      <c r="BL69" s="312" t="n">
        <v>0.02</v>
      </c>
      <c r="BM69" s="312" t="n">
        <v>0.0125</v>
      </c>
      <c r="BN69" s="312" t="n">
        <v>0.01</v>
      </c>
      <c r="BO69" s="312" t="n">
        <v>0.7625</v>
      </c>
      <c r="BP69" s="312" t="n">
        <v>0.146</v>
      </c>
      <c r="BQ69" s="312" t="n">
        <v>-0.41</v>
      </c>
      <c r="BR69" s="312" t="n">
        <v>0</v>
      </c>
      <c r="BS69" s="312" t="n">
        <v>0.2875</v>
      </c>
      <c r="BT69" s="312" t="n">
        <v>0.02</v>
      </c>
      <c r="BU69" s="312" t="n">
        <v>0.46</v>
      </c>
      <c r="BV69" s="312" t="n">
        <v>0.015</v>
      </c>
      <c r="BW69" s="312" t="n">
        <v>-0.0425</v>
      </c>
      <c r="BX69" s="312" t="n">
        <v>0.0175</v>
      </c>
      <c r="BY69" s="312" t="n">
        <v>-0.0135</v>
      </c>
      <c r="BZ69" s="312" t="n">
        <v>0.0075</v>
      </c>
      <c r="CA69" s="312" t="n">
        <v>-0.031</v>
      </c>
      <c r="CB69" s="312" t="n">
        <v>0.01</v>
      </c>
      <c r="CC69" s="312" t="n">
        <v>0.27</v>
      </c>
      <c r="CD69" s="312" t="n">
        <v>0</v>
      </c>
      <c r="CE69" s="349"/>
      <c r="CF69" s="336"/>
      <c r="CG69" s="311"/>
    </row>
    <row r="70" customFormat="false" ht="12.75" hidden="false" customHeight="false" outlineLevel="0" collapsed="false">
      <c r="D70" s="311" t="n">
        <v>38322</v>
      </c>
      <c r="F70" s="350" t="n">
        <v>3.151</v>
      </c>
      <c r="G70" s="351" t="n">
        <v>0.069906017274496</v>
      </c>
      <c r="H70" s="350" t="n">
        <v>0.2525</v>
      </c>
      <c r="I70" s="350" t="n">
        <v>1</v>
      </c>
      <c r="J70" s="350" t="n">
        <v>1.05</v>
      </c>
      <c r="K70" s="350" t="n">
        <v>1</v>
      </c>
      <c r="L70" s="347" t="n">
        <v>1</v>
      </c>
      <c r="M70" s="347" t="n">
        <v>1.15</v>
      </c>
      <c r="N70" s="350" t="n">
        <v>1.25</v>
      </c>
      <c r="O70" s="350" t="n">
        <v>1.05</v>
      </c>
      <c r="P70" s="350" t="n">
        <v>1</v>
      </c>
      <c r="Q70" s="350" t="n">
        <v>1.35</v>
      </c>
      <c r="R70" s="351" t="n">
        <v>0.525</v>
      </c>
      <c r="S70" s="351" t="n">
        <v>1.1</v>
      </c>
      <c r="T70" s="350" t="n">
        <v>1</v>
      </c>
      <c r="U70" s="350" t="n">
        <v>-0.0175</v>
      </c>
      <c r="V70" s="350" t="n">
        <v>0.035</v>
      </c>
      <c r="W70" s="350" t="n">
        <v>0.1475</v>
      </c>
      <c r="X70" s="350" t="n">
        <v>0.0025</v>
      </c>
      <c r="Y70" s="350" t="n">
        <v>-0.0725</v>
      </c>
      <c r="Z70" s="350" t="n">
        <v>0.0205</v>
      </c>
      <c r="AA70" s="350" t="n">
        <v>-0.49</v>
      </c>
      <c r="AB70" s="350" t="n">
        <v>0.155</v>
      </c>
      <c r="AC70" s="350" t="n">
        <v>-0.0525</v>
      </c>
      <c r="AD70" s="350" t="n">
        <v>0.0075</v>
      </c>
      <c r="AE70" s="350" t="n">
        <v>-0.1875</v>
      </c>
      <c r="AF70" s="350" t="n">
        <v>0.005</v>
      </c>
      <c r="AG70" s="350" t="n">
        <v>-0.0525</v>
      </c>
      <c r="AH70" s="350" t="n">
        <v>0.0175</v>
      </c>
      <c r="AI70" s="351" t="n">
        <v>0.2825</v>
      </c>
      <c r="AJ70" s="351" t="n">
        <v>0</v>
      </c>
      <c r="AK70" s="351" t="n">
        <v>-0.19</v>
      </c>
      <c r="AL70" s="350" t="n">
        <v>0.005</v>
      </c>
      <c r="AM70" s="350" t="n">
        <v>-0.1175</v>
      </c>
      <c r="AN70" s="350" t="n">
        <v>0</v>
      </c>
      <c r="AO70" s="350" t="n">
        <v>0.08</v>
      </c>
      <c r="AP70" s="312" t="n">
        <v>0.02</v>
      </c>
      <c r="AQ70" s="312" t="n">
        <v>0.12</v>
      </c>
      <c r="AR70" s="312" t="n">
        <v>0.0205</v>
      </c>
      <c r="AS70" s="312" t="n">
        <v>0</v>
      </c>
      <c r="AT70" s="312" t="n">
        <v>0</v>
      </c>
      <c r="AU70" s="312" t="n">
        <v>-0.28</v>
      </c>
      <c r="AV70" s="312" t="n">
        <v>0.0125</v>
      </c>
      <c r="AW70" s="312" t="n">
        <v>0.02</v>
      </c>
      <c r="AX70" s="312" t="n">
        <v>-0.01</v>
      </c>
      <c r="AY70" s="312" t="n">
        <v>-0.0305</v>
      </c>
      <c r="AZ70" s="312" t="n">
        <v>0.06</v>
      </c>
      <c r="BA70" s="312" t="n">
        <v>0.305</v>
      </c>
      <c r="BB70" s="312" t="n">
        <v>0.0225</v>
      </c>
      <c r="BC70" s="312" t="n">
        <v>-0.0305</v>
      </c>
      <c r="BD70" s="312" t="n">
        <v>0.0087</v>
      </c>
      <c r="BE70" s="312" t="n">
        <v>0.005</v>
      </c>
      <c r="BF70" s="312" t="n">
        <v>0</v>
      </c>
      <c r="BG70" s="312" t="n">
        <v>-0.0305</v>
      </c>
      <c r="BH70" s="312" t="n">
        <v>0.0087</v>
      </c>
      <c r="BI70" s="312" t="n">
        <v>-0.0645</v>
      </c>
      <c r="BJ70" s="312" t="n">
        <v>0.025</v>
      </c>
      <c r="BK70" s="312" t="n">
        <v>-0.0165</v>
      </c>
      <c r="BL70" s="312" t="n">
        <v>0.021</v>
      </c>
      <c r="BM70" s="312" t="n">
        <v>0.0125</v>
      </c>
      <c r="BN70" s="312" t="n">
        <v>0.01</v>
      </c>
      <c r="BO70" s="312" t="n">
        <v>1.18</v>
      </c>
      <c r="BP70" s="312" t="n">
        <v>0.2</v>
      </c>
      <c r="BQ70" s="312" t="n">
        <v>-0.3</v>
      </c>
      <c r="BR70" s="312" t="n">
        <v>0</v>
      </c>
      <c r="BS70" s="312" t="n">
        <v>0.3375</v>
      </c>
      <c r="BT70" s="312" t="n">
        <v>0.0225</v>
      </c>
      <c r="BU70" s="312" t="n">
        <v>0.79</v>
      </c>
      <c r="BV70" s="312" t="n">
        <v>0.0175</v>
      </c>
      <c r="BW70" s="312" t="n">
        <v>-0.035</v>
      </c>
      <c r="BX70" s="312" t="n">
        <v>0.0175</v>
      </c>
      <c r="BY70" s="312" t="n">
        <v>-0.0135</v>
      </c>
      <c r="BZ70" s="312" t="n">
        <v>0.0075</v>
      </c>
      <c r="CA70" s="312" t="n">
        <v>-0.031</v>
      </c>
      <c r="CB70" s="312" t="n">
        <v>0.01</v>
      </c>
      <c r="CC70" s="312" t="n">
        <v>0.25</v>
      </c>
      <c r="CD70" s="312" t="n">
        <v>0</v>
      </c>
      <c r="CE70" s="349"/>
      <c r="CF70" s="336"/>
      <c r="CG70" s="311"/>
    </row>
    <row r="71" customFormat="false" ht="12.75" hidden="false" customHeight="false" outlineLevel="0" collapsed="false">
      <c r="D71" s="311" t="n">
        <v>38353</v>
      </c>
      <c r="F71" s="350" t="n">
        <v>3.276</v>
      </c>
      <c r="G71" s="351" t="n">
        <v>0.069934035208956</v>
      </c>
      <c r="H71" s="350" t="n">
        <v>0.2575</v>
      </c>
      <c r="I71" s="350" t="n">
        <v>1</v>
      </c>
      <c r="J71" s="350" t="n">
        <v>1.05</v>
      </c>
      <c r="K71" s="350" t="n">
        <v>1</v>
      </c>
      <c r="L71" s="347" t="n">
        <v>1</v>
      </c>
      <c r="M71" s="347" t="n">
        <v>1.15</v>
      </c>
      <c r="N71" s="350" t="n">
        <v>1.45</v>
      </c>
      <c r="O71" s="350" t="n">
        <v>1.05</v>
      </c>
      <c r="P71" s="350" t="n">
        <v>1</v>
      </c>
      <c r="Q71" s="350" t="n">
        <v>1.35</v>
      </c>
      <c r="R71" s="351" t="n">
        <v>0.55</v>
      </c>
      <c r="S71" s="351" t="n">
        <v>1.1</v>
      </c>
      <c r="T71" s="350" t="n">
        <v>1</v>
      </c>
      <c r="U71" s="350" t="n">
        <v>-0.0025</v>
      </c>
      <c r="V71" s="350" t="n">
        <v>0.035</v>
      </c>
      <c r="W71" s="350" t="n">
        <v>0.1825</v>
      </c>
      <c r="X71" s="350" t="n">
        <v>0.005</v>
      </c>
      <c r="Y71" s="350" t="n">
        <v>-0.0725</v>
      </c>
      <c r="Z71" s="350" t="n">
        <v>0.0205</v>
      </c>
      <c r="AA71" s="350" t="n">
        <v>-0.49</v>
      </c>
      <c r="AB71" s="350" t="n">
        <v>0.155</v>
      </c>
      <c r="AC71" s="350" t="n">
        <v>-0.0525</v>
      </c>
      <c r="AD71" s="350" t="n">
        <v>0.0075</v>
      </c>
      <c r="AE71" s="350" t="n">
        <v>-0.19</v>
      </c>
      <c r="AF71" s="350" t="n">
        <v>0.0025</v>
      </c>
      <c r="AG71" s="350" t="n">
        <v>-0.0525</v>
      </c>
      <c r="AH71" s="350" t="n">
        <v>0.0175</v>
      </c>
      <c r="AI71" s="351" t="n">
        <v>0.295</v>
      </c>
      <c r="AJ71" s="351" t="n">
        <v>0</v>
      </c>
      <c r="AK71" s="351" t="n">
        <v>-0.19</v>
      </c>
      <c r="AL71" s="350" t="n">
        <v>0.005</v>
      </c>
      <c r="AM71" s="350" t="n">
        <v>-0.1175</v>
      </c>
      <c r="AN71" s="350" t="n">
        <v>0</v>
      </c>
      <c r="AO71" s="350" t="n">
        <v>0.08</v>
      </c>
      <c r="AP71" s="312" t="n">
        <v>0.02</v>
      </c>
      <c r="AQ71" s="312" t="n">
        <v>0.12</v>
      </c>
      <c r="AR71" s="312" t="n">
        <v>0.0205</v>
      </c>
      <c r="AS71" s="312" t="n">
        <v>0</v>
      </c>
      <c r="AT71" s="312" t="n">
        <v>0</v>
      </c>
      <c r="AU71" s="312" t="n">
        <v>-0.28</v>
      </c>
      <c r="AV71" s="312" t="n">
        <v>0.0125</v>
      </c>
      <c r="AW71" s="312" t="n">
        <v>0.02</v>
      </c>
      <c r="AX71" s="312" t="n">
        <v>-0.01</v>
      </c>
      <c r="AY71" s="312" t="n">
        <v>-0.028</v>
      </c>
      <c r="AZ71" s="312" t="n">
        <v>0.06</v>
      </c>
      <c r="BA71" s="312" t="n">
        <v>0.305</v>
      </c>
      <c r="BB71" s="312" t="n">
        <v>0.0225</v>
      </c>
      <c r="BC71" s="312" t="n">
        <v>-0.028</v>
      </c>
      <c r="BD71" s="312" t="n">
        <v>0.0087</v>
      </c>
      <c r="BE71" s="312" t="n">
        <v>0.005</v>
      </c>
      <c r="BF71" s="312" t="n">
        <v>0</v>
      </c>
      <c r="BG71" s="312" t="n">
        <v>-0.028</v>
      </c>
      <c r="BH71" s="312" t="n">
        <v>0.0087</v>
      </c>
      <c r="BI71" s="312" t="n">
        <v>-0.0605</v>
      </c>
      <c r="BJ71" s="312" t="n">
        <v>0.02</v>
      </c>
      <c r="BK71" s="312" t="n">
        <v>-0.0145</v>
      </c>
      <c r="BL71" s="312" t="n">
        <v>0.022</v>
      </c>
      <c r="BM71" s="312" t="n">
        <v>0.0125</v>
      </c>
      <c r="BN71" s="312" t="n">
        <v>0.0125</v>
      </c>
      <c r="BO71" s="312" t="n">
        <v>1.51</v>
      </c>
      <c r="BP71" s="312" t="n">
        <v>0.3</v>
      </c>
      <c r="BQ71" s="312" t="n">
        <v>-0.3275</v>
      </c>
      <c r="BR71" s="312" t="n">
        <v>0</v>
      </c>
      <c r="BS71" s="312" t="n">
        <v>0.4375</v>
      </c>
      <c r="BT71" s="312" t="n">
        <v>0.03</v>
      </c>
      <c r="BU71" s="312" t="n">
        <v>0.96</v>
      </c>
      <c r="BV71" s="312" t="n">
        <v>0.0225</v>
      </c>
      <c r="BW71" s="312" t="n">
        <v>-0.035</v>
      </c>
      <c r="BX71" s="312" t="n">
        <v>0.0175</v>
      </c>
      <c r="BY71" s="312" t="n">
        <v>-0.0135</v>
      </c>
      <c r="BZ71" s="312" t="n">
        <v>0.0075</v>
      </c>
      <c r="CA71" s="312" t="n">
        <v>-0.031</v>
      </c>
      <c r="CB71" s="312" t="n">
        <v>0.01</v>
      </c>
      <c r="CC71" s="312" t="n">
        <v>0.075</v>
      </c>
      <c r="CD71" s="312" t="n">
        <v>0</v>
      </c>
      <c r="CE71" s="349"/>
      <c r="CF71" s="336"/>
      <c r="CG71" s="311"/>
    </row>
    <row r="72" customFormat="false" ht="12.75" hidden="false" customHeight="false" outlineLevel="0" collapsed="false">
      <c r="D72" s="311" t="n">
        <v>38384</v>
      </c>
      <c r="F72" s="350" t="n">
        <v>3.154</v>
      </c>
      <c r="G72" s="351" t="n">
        <v>0.069962053143676</v>
      </c>
      <c r="H72" s="350" t="n">
        <v>0.245</v>
      </c>
      <c r="I72" s="350" t="n">
        <v>1</v>
      </c>
      <c r="J72" s="350" t="n">
        <v>1.05</v>
      </c>
      <c r="K72" s="350" t="n">
        <v>1</v>
      </c>
      <c r="L72" s="347" t="n">
        <v>1</v>
      </c>
      <c r="M72" s="347" t="n">
        <v>1.15</v>
      </c>
      <c r="N72" s="350" t="n">
        <v>1.45</v>
      </c>
      <c r="O72" s="350" t="n">
        <v>1.05</v>
      </c>
      <c r="P72" s="350" t="n">
        <v>1</v>
      </c>
      <c r="Q72" s="350" t="n">
        <v>1.35</v>
      </c>
      <c r="R72" s="351" t="n">
        <v>0.55</v>
      </c>
      <c r="S72" s="351" t="n">
        <v>1.1</v>
      </c>
      <c r="T72" s="350" t="n">
        <v>1</v>
      </c>
      <c r="U72" s="350" t="n">
        <v>-0.0025</v>
      </c>
      <c r="V72" s="350" t="n">
        <v>0.035</v>
      </c>
      <c r="W72" s="350" t="n">
        <v>0.1625</v>
      </c>
      <c r="X72" s="350" t="n">
        <v>0.0075</v>
      </c>
      <c r="Y72" s="350" t="n">
        <v>-0.0725</v>
      </c>
      <c r="Z72" s="350" t="n">
        <v>0.0205</v>
      </c>
      <c r="AA72" s="350" t="n">
        <v>-0.49</v>
      </c>
      <c r="AB72" s="350" t="n">
        <v>0.155</v>
      </c>
      <c r="AC72" s="350" t="n">
        <v>-0.0525</v>
      </c>
      <c r="AD72" s="350" t="n">
        <v>0.0075</v>
      </c>
      <c r="AE72" s="350" t="n">
        <v>-0.1925</v>
      </c>
      <c r="AF72" s="350" t="n">
        <v>0.005</v>
      </c>
      <c r="AG72" s="350" t="n">
        <v>-0.0525</v>
      </c>
      <c r="AH72" s="350" t="n">
        <v>0.0175</v>
      </c>
      <c r="AI72" s="351" t="n">
        <v>0.2725</v>
      </c>
      <c r="AJ72" s="351" t="n">
        <v>0</v>
      </c>
      <c r="AK72" s="351" t="n">
        <v>-0.19</v>
      </c>
      <c r="AL72" s="350" t="n">
        <v>0.005</v>
      </c>
      <c r="AM72" s="350" t="n">
        <v>-0.1175</v>
      </c>
      <c r="AN72" s="350" t="n">
        <v>0</v>
      </c>
      <c r="AO72" s="350" t="n">
        <v>0.08</v>
      </c>
      <c r="AP72" s="312" t="n">
        <v>0.02</v>
      </c>
      <c r="AQ72" s="312" t="n">
        <v>0.12</v>
      </c>
      <c r="AR72" s="312" t="n">
        <v>0.0205</v>
      </c>
      <c r="AS72" s="312" t="n">
        <v>0</v>
      </c>
      <c r="AT72" s="312" t="n">
        <v>0</v>
      </c>
      <c r="AU72" s="312" t="n">
        <v>-0.28</v>
      </c>
      <c r="AV72" s="312" t="n">
        <v>0.0125</v>
      </c>
      <c r="AW72" s="312" t="n">
        <v>0.02</v>
      </c>
      <c r="AX72" s="312" t="n">
        <v>-0.01</v>
      </c>
      <c r="AY72" s="312" t="n">
        <v>-0.028</v>
      </c>
      <c r="AZ72" s="312" t="n">
        <v>0.06</v>
      </c>
      <c r="BA72" s="312" t="n">
        <v>0.305</v>
      </c>
      <c r="BB72" s="312" t="n">
        <v>0.0225</v>
      </c>
      <c r="BC72" s="312" t="n">
        <v>-0.028</v>
      </c>
      <c r="BD72" s="312" t="n">
        <v>0.0087</v>
      </c>
      <c r="BE72" s="312" t="n">
        <v>0.005</v>
      </c>
      <c r="BF72" s="312" t="n">
        <v>0</v>
      </c>
      <c r="BG72" s="312" t="n">
        <v>-0.028</v>
      </c>
      <c r="BH72" s="312" t="n">
        <v>0.0087</v>
      </c>
      <c r="BI72" s="312" t="n">
        <v>-0.0635</v>
      </c>
      <c r="BJ72" s="312" t="n">
        <v>0.02</v>
      </c>
      <c r="BK72" s="312" t="n">
        <v>-0.0145</v>
      </c>
      <c r="BL72" s="312" t="n">
        <v>0.023</v>
      </c>
      <c r="BM72" s="312" t="n">
        <v>0.0125</v>
      </c>
      <c r="BN72" s="312" t="n">
        <v>0.0125</v>
      </c>
      <c r="BO72" s="312" t="n">
        <v>1.44</v>
      </c>
      <c r="BP72" s="312" t="n">
        <v>0.3</v>
      </c>
      <c r="BQ72" s="312" t="n">
        <v>-0.3475</v>
      </c>
      <c r="BR72" s="312" t="n">
        <v>0</v>
      </c>
      <c r="BS72" s="312" t="n">
        <v>0.435</v>
      </c>
      <c r="BT72" s="312" t="n">
        <v>0.03</v>
      </c>
      <c r="BU72" s="312" t="n">
        <v>0.96</v>
      </c>
      <c r="BV72" s="312" t="n">
        <v>0.0175</v>
      </c>
      <c r="BW72" s="312" t="n">
        <v>-0.035</v>
      </c>
      <c r="BX72" s="312" t="n">
        <v>0.0175</v>
      </c>
      <c r="BY72" s="312" t="n">
        <v>-0.0135</v>
      </c>
      <c r="BZ72" s="312" t="n">
        <v>0.0075</v>
      </c>
      <c r="CA72" s="312" t="n">
        <v>-0.031</v>
      </c>
      <c r="CB72" s="312" t="n">
        <v>0.01</v>
      </c>
      <c r="CC72" s="312" t="n">
        <v>0.075</v>
      </c>
      <c r="CD72" s="312" t="n">
        <v>0</v>
      </c>
      <c r="CE72" s="349"/>
      <c r="CF72" s="336"/>
      <c r="CG72" s="311"/>
    </row>
    <row r="73" customFormat="false" ht="12.75" hidden="false" customHeight="false" outlineLevel="0" collapsed="false">
      <c r="D73" s="311" t="n">
        <v>38412</v>
      </c>
      <c r="F73" s="350" t="n">
        <v>3.02</v>
      </c>
      <c r="G73" s="351" t="n">
        <v>0.069987359665582</v>
      </c>
      <c r="H73" s="350" t="n">
        <v>0.24</v>
      </c>
      <c r="I73" s="350" t="n">
        <v>0.75</v>
      </c>
      <c r="J73" s="350" t="n">
        <v>0.8</v>
      </c>
      <c r="K73" s="350" t="n">
        <v>0.75</v>
      </c>
      <c r="L73" s="347" t="n">
        <v>0.75</v>
      </c>
      <c r="M73" s="347" t="n">
        <v>0.85</v>
      </c>
      <c r="N73" s="350" t="n">
        <v>1</v>
      </c>
      <c r="O73" s="350" t="n">
        <v>0.75</v>
      </c>
      <c r="P73" s="350" t="n">
        <v>0.75</v>
      </c>
      <c r="Q73" s="350" t="n">
        <v>0.95</v>
      </c>
      <c r="R73" s="351" t="n">
        <v>0.24</v>
      </c>
      <c r="S73" s="351" t="n">
        <v>0.75</v>
      </c>
      <c r="T73" s="350" t="n">
        <v>0.75</v>
      </c>
      <c r="U73" s="350" t="n">
        <v>-0.0025</v>
      </c>
      <c r="V73" s="350" t="n">
        <v>0.035</v>
      </c>
      <c r="W73" s="350" t="n">
        <v>0.1625</v>
      </c>
      <c r="X73" s="350" t="n">
        <v>0.01</v>
      </c>
      <c r="Y73" s="350" t="n">
        <v>-0.0725</v>
      </c>
      <c r="Z73" s="350" t="n">
        <v>0.0205</v>
      </c>
      <c r="AA73" s="350" t="n">
        <v>-0.49</v>
      </c>
      <c r="AB73" s="350" t="n">
        <v>0.155</v>
      </c>
      <c r="AC73" s="350" t="n">
        <v>-0.0525</v>
      </c>
      <c r="AD73" s="350" t="n">
        <v>0.0075</v>
      </c>
      <c r="AE73" s="350" t="n">
        <v>-0.195</v>
      </c>
      <c r="AF73" s="350" t="n">
        <v>0.0025</v>
      </c>
      <c r="AG73" s="350" t="n">
        <v>-0.0525</v>
      </c>
      <c r="AH73" s="350" t="n">
        <v>0.0175</v>
      </c>
      <c r="AI73" s="351" t="n">
        <v>0.27</v>
      </c>
      <c r="AJ73" s="351" t="n">
        <v>0</v>
      </c>
      <c r="AK73" s="351" t="n">
        <v>-0.19</v>
      </c>
      <c r="AL73" s="350" t="n">
        <v>0.005</v>
      </c>
      <c r="AM73" s="350" t="n">
        <v>-0.1175</v>
      </c>
      <c r="AN73" s="350" t="n">
        <v>0</v>
      </c>
      <c r="AO73" s="350" t="n">
        <v>0.08</v>
      </c>
      <c r="AP73" s="312" t="n">
        <v>0.02</v>
      </c>
      <c r="AQ73" s="312" t="n">
        <v>0.12</v>
      </c>
      <c r="AR73" s="312" t="n">
        <v>0.0205</v>
      </c>
      <c r="AS73" s="312" t="n">
        <v>0</v>
      </c>
      <c r="AT73" s="312" t="n">
        <v>0</v>
      </c>
      <c r="AU73" s="312" t="n">
        <v>-0.28</v>
      </c>
      <c r="AV73" s="312" t="n">
        <v>0.0125</v>
      </c>
      <c r="AW73" s="312" t="n">
        <v>0.02</v>
      </c>
      <c r="AX73" s="312" t="n">
        <v>-0.01</v>
      </c>
      <c r="AY73" s="312" t="n">
        <v>-0.028</v>
      </c>
      <c r="AZ73" s="312" t="n">
        <v>0.06</v>
      </c>
      <c r="BA73" s="312" t="n">
        <v>0.265</v>
      </c>
      <c r="BB73" s="312" t="n">
        <v>0.0225</v>
      </c>
      <c r="BC73" s="312" t="n">
        <v>-0.028</v>
      </c>
      <c r="BD73" s="312" t="n">
        <v>0.0087</v>
      </c>
      <c r="BE73" s="312" t="n">
        <v>0.005</v>
      </c>
      <c r="BF73" s="312" t="n">
        <v>0</v>
      </c>
      <c r="BG73" s="312" t="n">
        <v>-0.028</v>
      </c>
      <c r="BH73" s="312" t="n">
        <v>0.0087</v>
      </c>
      <c r="BI73" s="312" t="n">
        <v>-0.0805</v>
      </c>
      <c r="BJ73" s="312" t="n">
        <v>0.025</v>
      </c>
      <c r="BK73" s="312" t="n">
        <v>-0.0145</v>
      </c>
      <c r="BL73" s="312" t="n">
        <v>0.024</v>
      </c>
      <c r="BM73" s="312" t="n">
        <v>0.0125</v>
      </c>
      <c r="BN73" s="312" t="n">
        <v>0.0125</v>
      </c>
      <c r="BO73" s="312" t="n">
        <v>0.83</v>
      </c>
      <c r="BP73" s="312" t="n">
        <v>0.16</v>
      </c>
      <c r="BQ73" s="312" t="n">
        <v>-0.3575</v>
      </c>
      <c r="BR73" s="312" t="n">
        <v>0</v>
      </c>
      <c r="BS73" s="312" t="n">
        <v>0.3025</v>
      </c>
      <c r="BT73" s="312" t="n">
        <v>0.02</v>
      </c>
      <c r="BU73" s="312" t="n">
        <v>0.6025</v>
      </c>
      <c r="BV73" s="312" t="n">
        <v>0.0025</v>
      </c>
      <c r="BW73" s="312" t="n">
        <v>-0.035</v>
      </c>
      <c r="BX73" s="312" t="n">
        <v>0.0175</v>
      </c>
      <c r="BY73" s="312" t="n">
        <v>-0.0135</v>
      </c>
      <c r="BZ73" s="312" t="n">
        <v>0.0075</v>
      </c>
      <c r="CA73" s="312" t="n">
        <v>-0.031</v>
      </c>
      <c r="CB73" s="312" t="n">
        <v>0.01</v>
      </c>
      <c r="CC73" s="312" t="n">
        <v>0.25</v>
      </c>
      <c r="CD73" s="312" t="n">
        <v>0</v>
      </c>
      <c r="CE73" s="349"/>
      <c r="CF73" s="336"/>
      <c r="CG73" s="311"/>
    </row>
    <row r="74" customFormat="false" ht="12.75" hidden="false" customHeight="false" outlineLevel="0" collapsed="false">
      <c r="D74" s="311" t="n">
        <v>38443</v>
      </c>
      <c r="F74" s="350" t="n">
        <v>2.886</v>
      </c>
      <c r="G74" s="351" t="n">
        <v>0.070015377600796</v>
      </c>
      <c r="H74" s="350" t="n">
        <v>0.23</v>
      </c>
      <c r="I74" s="350" t="n">
        <v>0.4</v>
      </c>
      <c r="J74" s="350" t="n">
        <v>0.45</v>
      </c>
      <c r="K74" s="350" t="n">
        <v>0.4</v>
      </c>
      <c r="L74" s="347" t="n">
        <v>0.45</v>
      </c>
      <c r="M74" s="347" t="n">
        <v>0.45</v>
      </c>
      <c r="N74" s="350" t="n">
        <v>0.45</v>
      </c>
      <c r="O74" s="350" t="n">
        <v>0.45</v>
      </c>
      <c r="P74" s="350" t="n">
        <v>0.45</v>
      </c>
      <c r="Q74" s="350" t="n">
        <v>0.5</v>
      </c>
      <c r="R74" s="351" t="n">
        <v>0.3</v>
      </c>
      <c r="S74" s="351" t="n">
        <v>0.45</v>
      </c>
      <c r="T74" s="350" t="n">
        <v>0.4</v>
      </c>
      <c r="U74" s="350" t="n">
        <v>-0.09</v>
      </c>
      <c r="V74" s="350" t="n">
        <v>0.01</v>
      </c>
      <c r="W74" s="350" t="n">
        <v>0.0675</v>
      </c>
      <c r="X74" s="350" t="n">
        <v>-0.0025</v>
      </c>
      <c r="Y74" s="350" t="n">
        <v>-0.06</v>
      </c>
      <c r="Z74" s="350" t="n">
        <v>0.018</v>
      </c>
      <c r="AA74" s="350" t="n">
        <v>-0.55</v>
      </c>
      <c r="AB74" s="350" t="n">
        <v>0.155</v>
      </c>
      <c r="AC74" s="350" t="n">
        <v>-0.055</v>
      </c>
      <c r="AD74" s="350" t="n">
        <v>0.0025</v>
      </c>
      <c r="AE74" s="350" t="n">
        <v>-0.185</v>
      </c>
      <c r="AF74" s="350" t="n">
        <v>0.01</v>
      </c>
      <c r="AG74" s="350" t="n">
        <v>-0.055</v>
      </c>
      <c r="AH74" s="350" t="n">
        <v>0.025</v>
      </c>
      <c r="AI74" s="351" t="n">
        <v>0.1825</v>
      </c>
      <c r="AJ74" s="351" t="n">
        <v>0</v>
      </c>
      <c r="AK74" s="351" t="n">
        <v>-0.195</v>
      </c>
      <c r="AL74" s="350" t="n">
        <v>0</v>
      </c>
      <c r="AM74" s="350" t="n">
        <v>-0.1175</v>
      </c>
      <c r="AN74" s="350" t="n">
        <v>0</v>
      </c>
      <c r="AO74" s="350" t="n">
        <v>0.065</v>
      </c>
      <c r="AP74" s="312" t="n">
        <v>0.0075</v>
      </c>
      <c r="AQ74" s="312" t="n">
        <v>0.29</v>
      </c>
      <c r="AR74" s="312" t="n">
        <v>0.013</v>
      </c>
      <c r="AS74" s="312" t="n">
        <v>0</v>
      </c>
      <c r="AT74" s="312" t="n">
        <v>0</v>
      </c>
      <c r="AU74" s="312" t="n">
        <v>-0.36</v>
      </c>
      <c r="AV74" s="312" t="n">
        <v>0</v>
      </c>
      <c r="AW74" s="312" t="n">
        <v>0.19</v>
      </c>
      <c r="AX74" s="312" t="n">
        <v>-0.01</v>
      </c>
      <c r="AY74" s="312" t="n">
        <v>-0.0275</v>
      </c>
      <c r="AZ74" s="312" t="n">
        <v>0.06</v>
      </c>
      <c r="BA74" s="312" t="n">
        <v>0.195</v>
      </c>
      <c r="BB74" s="312" t="n">
        <v>0.0175</v>
      </c>
      <c r="BC74" s="312" t="n">
        <v>-0.0275</v>
      </c>
      <c r="BD74" s="312" t="n">
        <v>0.011</v>
      </c>
      <c r="BE74" s="312" t="n">
        <v>0.005</v>
      </c>
      <c r="BF74" s="312" t="n">
        <v>0</v>
      </c>
      <c r="BG74" s="312" t="n">
        <v>-0.0275</v>
      </c>
      <c r="BH74" s="312" t="n">
        <v>0.011</v>
      </c>
      <c r="BI74" s="312" t="n">
        <v>-0.072</v>
      </c>
      <c r="BJ74" s="312" t="n">
        <v>0.026</v>
      </c>
      <c r="BK74" s="312" t="n">
        <v>-0.022</v>
      </c>
      <c r="BL74" s="312" t="n">
        <v>0.016</v>
      </c>
      <c r="BM74" s="312" t="n">
        <v>0.006</v>
      </c>
      <c r="BN74" s="312" t="n">
        <v>0.01</v>
      </c>
      <c r="BO74" s="312" t="n">
        <v>0.45</v>
      </c>
      <c r="BP74" s="312" t="n">
        <v>0.02</v>
      </c>
      <c r="BQ74" s="312" t="n">
        <v>-0.08</v>
      </c>
      <c r="BR74" s="312" t="n">
        <v>0</v>
      </c>
      <c r="BS74" s="312" t="n">
        <v>0.25</v>
      </c>
      <c r="BT74" s="312" t="n">
        <v>0.005</v>
      </c>
      <c r="BU74" s="312" t="n">
        <v>0.25</v>
      </c>
      <c r="BV74" s="312" t="n">
        <v>0.005</v>
      </c>
      <c r="BW74" s="312" t="n">
        <v>-0.025</v>
      </c>
      <c r="BX74" s="312" t="n">
        <v>0.02</v>
      </c>
      <c r="BY74" s="312" t="n">
        <v>0.005</v>
      </c>
      <c r="BZ74" s="312" t="n">
        <v>0.0075</v>
      </c>
      <c r="CA74" s="312" t="n">
        <v>-0.0125</v>
      </c>
      <c r="CB74" s="312" t="n">
        <v>0.0125</v>
      </c>
      <c r="CC74" s="312" t="n">
        <v>0.6</v>
      </c>
      <c r="CD74" s="312" t="n">
        <v>0</v>
      </c>
      <c r="CE74" s="349"/>
      <c r="CF74" s="336"/>
      <c r="CG74" s="311"/>
    </row>
    <row r="75" customFormat="false" ht="12.75" hidden="false" customHeight="false" outlineLevel="0" collapsed="false">
      <c r="D75" s="311" t="n">
        <v>38473</v>
      </c>
      <c r="F75" s="350" t="n">
        <v>2.873</v>
      </c>
      <c r="G75" s="351" t="n">
        <v>0.070042491731895</v>
      </c>
      <c r="H75" s="350" t="n">
        <v>0.23</v>
      </c>
      <c r="I75" s="350" t="n">
        <v>0.45</v>
      </c>
      <c r="J75" s="350" t="n">
        <v>0.5</v>
      </c>
      <c r="K75" s="350" t="n">
        <v>0.4</v>
      </c>
      <c r="L75" s="347" t="n">
        <v>0.4</v>
      </c>
      <c r="M75" s="347" t="n">
        <v>0.45</v>
      </c>
      <c r="N75" s="350" t="n">
        <v>0.5</v>
      </c>
      <c r="O75" s="350" t="n">
        <v>0.45</v>
      </c>
      <c r="P75" s="350" t="n">
        <v>0.4</v>
      </c>
      <c r="Q75" s="350" t="n">
        <v>0.45</v>
      </c>
      <c r="R75" s="351" t="n">
        <v>0.25</v>
      </c>
      <c r="S75" s="351" t="n">
        <v>0.5</v>
      </c>
      <c r="T75" s="350" t="n">
        <v>0.45</v>
      </c>
      <c r="U75" s="350" t="n">
        <v>-0.105</v>
      </c>
      <c r="V75" s="350" t="n">
        <v>0.01</v>
      </c>
      <c r="W75" s="350" t="n">
        <v>0.0775</v>
      </c>
      <c r="X75" s="350" t="n">
        <v>-0.0025</v>
      </c>
      <c r="Y75" s="350" t="n">
        <v>-0.06</v>
      </c>
      <c r="Z75" s="350" t="n">
        <v>0.018</v>
      </c>
      <c r="AA75" s="350" t="n">
        <v>-0.55</v>
      </c>
      <c r="AB75" s="350" t="n">
        <v>0.155</v>
      </c>
      <c r="AC75" s="350" t="n">
        <v>-0.055</v>
      </c>
      <c r="AD75" s="350" t="n">
        <v>0.0025</v>
      </c>
      <c r="AE75" s="350" t="n">
        <v>-0.185</v>
      </c>
      <c r="AF75" s="350" t="n">
        <v>0.0075</v>
      </c>
      <c r="AG75" s="350" t="n">
        <v>-0.055</v>
      </c>
      <c r="AH75" s="350" t="n">
        <v>0.025</v>
      </c>
      <c r="AI75" s="351" t="n">
        <v>0.1725</v>
      </c>
      <c r="AJ75" s="351" t="n">
        <v>0</v>
      </c>
      <c r="AK75" s="351" t="n">
        <v>-0.195</v>
      </c>
      <c r="AL75" s="350" t="n">
        <v>0</v>
      </c>
      <c r="AM75" s="350" t="n">
        <v>-0.1175</v>
      </c>
      <c r="AN75" s="350" t="n">
        <v>0</v>
      </c>
      <c r="AO75" s="350" t="n">
        <v>0.065</v>
      </c>
      <c r="AP75" s="312" t="n">
        <v>0.0075</v>
      </c>
      <c r="AQ75" s="312" t="n">
        <v>0.29</v>
      </c>
      <c r="AR75" s="312" t="n">
        <v>0.013</v>
      </c>
      <c r="AS75" s="312" t="n">
        <v>0</v>
      </c>
      <c r="AT75" s="312" t="n">
        <v>0</v>
      </c>
      <c r="AU75" s="312" t="n">
        <v>-0.36</v>
      </c>
      <c r="AV75" s="312" t="n">
        <v>0</v>
      </c>
      <c r="AW75" s="312" t="n">
        <v>0.19</v>
      </c>
      <c r="AX75" s="312" t="n">
        <v>-0.01</v>
      </c>
      <c r="AY75" s="312" t="n">
        <v>-0.0275</v>
      </c>
      <c r="AZ75" s="312" t="n">
        <v>0.06</v>
      </c>
      <c r="BA75" s="312" t="n">
        <v>0.1825</v>
      </c>
      <c r="BB75" s="312" t="n">
        <v>0.01</v>
      </c>
      <c r="BC75" s="312" t="n">
        <v>-0.0275</v>
      </c>
      <c r="BD75" s="312" t="n">
        <v>0.011</v>
      </c>
      <c r="BE75" s="312" t="n">
        <v>0.005</v>
      </c>
      <c r="BF75" s="312" t="n">
        <v>0</v>
      </c>
      <c r="BG75" s="312" t="n">
        <v>-0.0275</v>
      </c>
      <c r="BH75" s="312" t="n">
        <v>0.011</v>
      </c>
      <c r="BI75" s="312" t="n">
        <v>-0.072</v>
      </c>
      <c r="BJ75" s="312" t="n">
        <v>0.026</v>
      </c>
      <c r="BK75" s="312" t="n">
        <v>-0.022</v>
      </c>
      <c r="BL75" s="312" t="n">
        <v>0.016</v>
      </c>
      <c r="BM75" s="312" t="n">
        <v>0.006</v>
      </c>
      <c r="BN75" s="312" t="n">
        <v>0.01</v>
      </c>
      <c r="BO75" s="312" t="n">
        <v>0.405</v>
      </c>
      <c r="BP75" s="312" t="n">
        <v>0.02</v>
      </c>
      <c r="BQ75" s="312" t="n">
        <v>-0.239</v>
      </c>
      <c r="BR75" s="312" t="n">
        <v>0</v>
      </c>
      <c r="BS75" s="312" t="n">
        <v>0.2025</v>
      </c>
      <c r="BT75" s="312" t="n">
        <v>0.005</v>
      </c>
      <c r="BU75" s="312" t="n">
        <v>0.2025</v>
      </c>
      <c r="BV75" s="312" t="n">
        <v>0.005</v>
      </c>
      <c r="BW75" s="312" t="n">
        <v>-0.02525</v>
      </c>
      <c r="BX75" s="312" t="n">
        <v>0.02</v>
      </c>
      <c r="BY75" s="312" t="n">
        <v>0.00475</v>
      </c>
      <c r="BZ75" s="312" t="n">
        <v>0.0075</v>
      </c>
      <c r="CA75" s="312" t="n">
        <v>-0.01275</v>
      </c>
      <c r="CB75" s="312" t="n">
        <v>0.0125</v>
      </c>
      <c r="CC75" s="312" t="n">
        <v>0.75</v>
      </c>
      <c r="CD75" s="312" t="n">
        <v>0</v>
      </c>
      <c r="CE75" s="349"/>
      <c r="CF75" s="336"/>
      <c r="CG75" s="311"/>
    </row>
    <row r="76" customFormat="false" ht="12.75" hidden="false" customHeight="false" outlineLevel="0" collapsed="false">
      <c r="D76" s="311" t="n">
        <v>38504</v>
      </c>
      <c r="F76" s="350" t="n">
        <v>2.907</v>
      </c>
      <c r="G76" s="351" t="n">
        <v>0.07007050966762</v>
      </c>
      <c r="H76" s="350" t="n">
        <v>0.23</v>
      </c>
      <c r="I76" s="350" t="n">
        <v>0.45</v>
      </c>
      <c r="J76" s="350" t="n">
        <v>0.5</v>
      </c>
      <c r="K76" s="350" t="n">
        <v>0.4</v>
      </c>
      <c r="L76" s="347" t="n">
        <v>0.5</v>
      </c>
      <c r="M76" s="347" t="n">
        <v>0.45</v>
      </c>
      <c r="N76" s="350" t="n">
        <v>0.5</v>
      </c>
      <c r="O76" s="350" t="n">
        <v>0.5</v>
      </c>
      <c r="P76" s="350" t="n">
        <v>0.5</v>
      </c>
      <c r="Q76" s="350" t="n">
        <v>0.5</v>
      </c>
      <c r="R76" s="351" t="n">
        <v>0.25</v>
      </c>
      <c r="S76" s="351" t="n">
        <v>0.5</v>
      </c>
      <c r="T76" s="350" t="n">
        <v>0.45</v>
      </c>
      <c r="U76" s="350" t="n">
        <v>-0.115</v>
      </c>
      <c r="V76" s="350" t="n">
        <v>0.01</v>
      </c>
      <c r="W76" s="350" t="n">
        <v>0.0725</v>
      </c>
      <c r="X76" s="350" t="n">
        <v>-0.0025</v>
      </c>
      <c r="Y76" s="350" t="n">
        <v>-0.06</v>
      </c>
      <c r="Z76" s="350" t="n">
        <v>0.018</v>
      </c>
      <c r="AA76" s="350" t="n">
        <v>-0.55</v>
      </c>
      <c r="AB76" s="350" t="n">
        <v>0.155</v>
      </c>
      <c r="AC76" s="350" t="n">
        <v>-0.055</v>
      </c>
      <c r="AD76" s="350" t="n">
        <v>0.0025</v>
      </c>
      <c r="AE76" s="350" t="n">
        <v>-0.185</v>
      </c>
      <c r="AF76" s="350" t="n">
        <v>0.005</v>
      </c>
      <c r="AG76" s="350" t="n">
        <v>-0.055</v>
      </c>
      <c r="AH76" s="350" t="n">
        <v>0.025</v>
      </c>
      <c r="AI76" s="351" t="n">
        <v>0.1675</v>
      </c>
      <c r="AJ76" s="351" t="n">
        <v>0</v>
      </c>
      <c r="AK76" s="351" t="n">
        <v>-0.195</v>
      </c>
      <c r="AL76" s="350" t="n">
        <v>0</v>
      </c>
      <c r="AM76" s="350" t="n">
        <v>-0.0875</v>
      </c>
      <c r="AN76" s="350" t="n">
        <v>0</v>
      </c>
      <c r="AO76" s="350" t="n">
        <v>0.065</v>
      </c>
      <c r="AP76" s="312" t="n">
        <v>0.0075</v>
      </c>
      <c r="AQ76" s="312" t="n">
        <v>0.29</v>
      </c>
      <c r="AR76" s="312" t="n">
        <v>0.013</v>
      </c>
      <c r="AS76" s="312" t="n">
        <v>0</v>
      </c>
      <c r="AT76" s="312" t="n">
        <v>0</v>
      </c>
      <c r="AU76" s="312" t="n">
        <v>-0.36</v>
      </c>
      <c r="AV76" s="312" t="n">
        <v>0</v>
      </c>
      <c r="AW76" s="312" t="n">
        <v>0.19</v>
      </c>
      <c r="AX76" s="312" t="n">
        <v>-0.01</v>
      </c>
      <c r="AY76" s="312" t="n">
        <v>-0.0275</v>
      </c>
      <c r="AZ76" s="312" t="n">
        <v>0.06</v>
      </c>
      <c r="BA76" s="312" t="n">
        <v>0.1825</v>
      </c>
      <c r="BB76" s="312" t="n">
        <v>0.0125</v>
      </c>
      <c r="BC76" s="312" t="n">
        <v>-0.0275</v>
      </c>
      <c r="BD76" s="312" t="n">
        <v>0.011</v>
      </c>
      <c r="BE76" s="312" t="n">
        <v>0.005</v>
      </c>
      <c r="BF76" s="312" t="n">
        <v>0</v>
      </c>
      <c r="BG76" s="312" t="n">
        <v>-0.0275</v>
      </c>
      <c r="BH76" s="312" t="n">
        <v>0.011</v>
      </c>
      <c r="BI76" s="312" t="n">
        <v>-0.088</v>
      </c>
      <c r="BJ76" s="312" t="n">
        <v>0.026</v>
      </c>
      <c r="BK76" s="312" t="n">
        <v>-0.022</v>
      </c>
      <c r="BL76" s="312" t="n">
        <v>0.017</v>
      </c>
      <c r="BM76" s="312" t="n">
        <v>0.006</v>
      </c>
      <c r="BN76" s="312" t="n">
        <v>0.01</v>
      </c>
      <c r="BO76" s="312" t="n">
        <v>0.395</v>
      </c>
      <c r="BP76" s="312" t="n">
        <v>0.035</v>
      </c>
      <c r="BQ76" s="312" t="n">
        <v>-0.626</v>
      </c>
      <c r="BR76" s="312" t="n">
        <v>0</v>
      </c>
      <c r="BS76" s="312" t="n">
        <v>0.2025</v>
      </c>
      <c r="BT76" s="312" t="n">
        <v>0.005</v>
      </c>
      <c r="BU76" s="312" t="n">
        <v>0.2025</v>
      </c>
      <c r="BV76" s="312" t="n">
        <v>0.005</v>
      </c>
      <c r="BW76" s="312" t="n">
        <v>-0.02525</v>
      </c>
      <c r="BX76" s="312" t="n">
        <v>0.02</v>
      </c>
      <c r="BY76" s="312" t="n">
        <v>0.00475</v>
      </c>
      <c r="BZ76" s="312" t="n">
        <v>0.0075</v>
      </c>
      <c r="CA76" s="312" t="n">
        <v>-0.01275</v>
      </c>
      <c r="CB76" s="312" t="n">
        <v>0.0125</v>
      </c>
      <c r="CC76" s="312" t="n">
        <v>0.85</v>
      </c>
      <c r="CD76" s="312" t="n">
        <v>0</v>
      </c>
      <c r="CE76" s="349"/>
      <c r="CF76" s="336"/>
      <c r="CG76" s="311"/>
    </row>
    <row r="77" customFormat="false" ht="12.75" hidden="false" customHeight="false" outlineLevel="0" collapsed="false">
      <c r="D77" s="311" t="n">
        <v>38534</v>
      </c>
      <c r="F77" s="350" t="n">
        <v>2.919</v>
      </c>
      <c r="G77" s="351" t="n">
        <v>0.070097623799213</v>
      </c>
      <c r="H77" s="350" t="n">
        <v>0.23</v>
      </c>
      <c r="I77" s="350" t="n">
        <v>0.5</v>
      </c>
      <c r="J77" s="350" t="n">
        <v>0.5</v>
      </c>
      <c r="K77" s="350" t="n">
        <v>0.4</v>
      </c>
      <c r="L77" s="347" t="n">
        <v>0.5</v>
      </c>
      <c r="M77" s="347" t="n">
        <v>0.5</v>
      </c>
      <c r="N77" s="350" t="n">
        <v>0.5</v>
      </c>
      <c r="O77" s="350" t="n">
        <v>0.5</v>
      </c>
      <c r="P77" s="350" t="n">
        <v>0.5</v>
      </c>
      <c r="Q77" s="350" t="n">
        <v>0.5</v>
      </c>
      <c r="R77" s="351" t="n">
        <v>0.34</v>
      </c>
      <c r="S77" s="351" t="n">
        <v>0.55</v>
      </c>
      <c r="T77" s="350" t="n">
        <v>0.5</v>
      </c>
      <c r="U77" s="350" t="n">
        <v>-0.115</v>
      </c>
      <c r="V77" s="350" t="n">
        <v>0.01</v>
      </c>
      <c r="W77" s="350" t="n">
        <v>0.0625</v>
      </c>
      <c r="X77" s="350" t="n">
        <v>0</v>
      </c>
      <c r="Y77" s="350" t="n">
        <v>-0.06</v>
      </c>
      <c r="Z77" s="350" t="n">
        <v>0.018</v>
      </c>
      <c r="AA77" s="350" t="n">
        <v>-0.55</v>
      </c>
      <c r="AB77" s="350" t="n">
        <v>0.155</v>
      </c>
      <c r="AC77" s="350" t="n">
        <v>-0.055</v>
      </c>
      <c r="AD77" s="350" t="n">
        <v>0.0025</v>
      </c>
      <c r="AE77" s="350" t="n">
        <v>-0.185</v>
      </c>
      <c r="AF77" s="350" t="n">
        <v>0.0025</v>
      </c>
      <c r="AG77" s="350" t="n">
        <v>-0.055</v>
      </c>
      <c r="AH77" s="350" t="n">
        <v>0.025</v>
      </c>
      <c r="AI77" s="351" t="n">
        <v>0.1575</v>
      </c>
      <c r="AJ77" s="351" t="n">
        <v>0</v>
      </c>
      <c r="AK77" s="351" t="n">
        <v>-0.195</v>
      </c>
      <c r="AL77" s="350" t="n">
        <v>0</v>
      </c>
      <c r="AM77" s="350" t="n">
        <v>-0.0875</v>
      </c>
      <c r="AN77" s="350" t="n">
        <v>0</v>
      </c>
      <c r="AO77" s="350" t="n">
        <v>0.065</v>
      </c>
      <c r="AP77" s="312" t="n">
        <v>0.0075</v>
      </c>
      <c r="AQ77" s="312" t="n">
        <v>0.29</v>
      </c>
      <c r="AR77" s="312" t="n">
        <v>0.013</v>
      </c>
      <c r="AS77" s="312" t="n">
        <v>0</v>
      </c>
      <c r="AT77" s="312" t="n">
        <v>0</v>
      </c>
      <c r="AU77" s="312" t="n">
        <v>-0.36</v>
      </c>
      <c r="AV77" s="312" t="n">
        <v>0</v>
      </c>
      <c r="AW77" s="312" t="n">
        <v>0.19</v>
      </c>
      <c r="AX77" s="312" t="n">
        <v>-0.01</v>
      </c>
      <c r="AY77" s="312" t="n">
        <v>-0.0275</v>
      </c>
      <c r="AZ77" s="312" t="n">
        <v>0.06</v>
      </c>
      <c r="BA77" s="312" t="n">
        <v>0.1825</v>
      </c>
      <c r="BB77" s="312" t="n">
        <v>0.0125</v>
      </c>
      <c r="BC77" s="312" t="n">
        <v>-0.0275</v>
      </c>
      <c r="BD77" s="312" t="n">
        <v>0.011</v>
      </c>
      <c r="BE77" s="312" t="n">
        <v>0.005</v>
      </c>
      <c r="BF77" s="312" t="n">
        <v>0</v>
      </c>
      <c r="BG77" s="312" t="n">
        <v>-0.0275</v>
      </c>
      <c r="BH77" s="312" t="n">
        <v>0.011</v>
      </c>
      <c r="BI77" s="312" t="n">
        <v>-0.081</v>
      </c>
      <c r="BJ77" s="312" t="n">
        <v>0.026</v>
      </c>
      <c r="BK77" s="312" t="n">
        <v>-0.022</v>
      </c>
      <c r="BL77" s="312" t="n">
        <v>0.018</v>
      </c>
      <c r="BM77" s="312" t="n">
        <v>0.006</v>
      </c>
      <c r="BN77" s="312" t="n">
        <v>0.01</v>
      </c>
      <c r="BO77" s="312" t="n">
        <v>0.43</v>
      </c>
      <c r="BP77" s="312" t="n">
        <v>0.035</v>
      </c>
      <c r="BQ77" s="312" t="n">
        <v>-0.319</v>
      </c>
      <c r="BR77" s="312" t="n">
        <v>0</v>
      </c>
      <c r="BS77" s="312" t="n">
        <v>0.215</v>
      </c>
      <c r="BT77" s="312" t="n">
        <v>0.0075</v>
      </c>
      <c r="BU77" s="312" t="n">
        <v>0.215</v>
      </c>
      <c r="BV77" s="312" t="n">
        <v>0.0075</v>
      </c>
      <c r="BW77" s="312" t="n">
        <v>-0.02525</v>
      </c>
      <c r="BX77" s="312" t="n">
        <v>0.02</v>
      </c>
      <c r="BY77" s="312" t="n">
        <v>0.00475</v>
      </c>
      <c r="BZ77" s="312" t="n">
        <v>0.0075</v>
      </c>
      <c r="CA77" s="312" t="n">
        <v>-0.01275</v>
      </c>
      <c r="CB77" s="312" t="n">
        <v>0.0125</v>
      </c>
      <c r="CC77" s="312" t="n">
        <v>1.05</v>
      </c>
      <c r="CD77" s="312" t="n">
        <v>0</v>
      </c>
      <c r="CE77" s="349"/>
      <c r="CF77" s="336"/>
      <c r="CG77" s="311"/>
    </row>
    <row r="78" customFormat="false" ht="12.75" hidden="false" customHeight="false" outlineLevel="0" collapsed="false">
      <c r="D78" s="311" t="n">
        <v>38565</v>
      </c>
      <c r="F78" s="350" t="n">
        <v>2.94</v>
      </c>
      <c r="G78" s="351" t="n">
        <v>0.070125641735448</v>
      </c>
      <c r="H78" s="350" t="n">
        <v>0.23</v>
      </c>
      <c r="I78" s="350" t="n">
        <v>0.55</v>
      </c>
      <c r="J78" s="350" t="n">
        <v>0.55</v>
      </c>
      <c r="K78" s="350" t="n">
        <v>0.5</v>
      </c>
      <c r="L78" s="347" t="n">
        <v>0.6</v>
      </c>
      <c r="M78" s="347" t="n">
        <v>0.55</v>
      </c>
      <c r="N78" s="350" t="n">
        <v>0.6</v>
      </c>
      <c r="O78" s="350" t="n">
        <v>0.55</v>
      </c>
      <c r="P78" s="350" t="n">
        <v>0.6</v>
      </c>
      <c r="Q78" s="350" t="n">
        <v>0.45</v>
      </c>
      <c r="R78" s="351" t="n">
        <v>0.38</v>
      </c>
      <c r="S78" s="351" t="n">
        <v>0.6</v>
      </c>
      <c r="T78" s="350" t="n">
        <v>0.55</v>
      </c>
      <c r="U78" s="350" t="n">
        <v>-0.115</v>
      </c>
      <c r="V78" s="350" t="n">
        <v>0.01</v>
      </c>
      <c r="W78" s="350" t="n">
        <v>0.06</v>
      </c>
      <c r="X78" s="350" t="n">
        <v>0.0025</v>
      </c>
      <c r="Y78" s="350" t="n">
        <v>-0.06</v>
      </c>
      <c r="Z78" s="350" t="n">
        <v>0.018</v>
      </c>
      <c r="AA78" s="350" t="n">
        <v>-0.55</v>
      </c>
      <c r="AB78" s="350" t="n">
        <v>0.155</v>
      </c>
      <c r="AC78" s="350" t="n">
        <v>-0.055</v>
      </c>
      <c r="AD78" s="350" t="n">
        <v>0.0025</v>
      </c>
      <c r="AE78" s="350" t="n">
        <v>-0.185</v>
      </c>
      <c r="AF78" s="350" t="n">
        <v>0.0025</v>
      </c>
      <c r="AG78" s="350" t="n">
        <v>-0.055</v>
      </c>
      <c r="AH78" s="350" t="n">
        <v>0.025</v>
      </c>
      <c r="AI78" s="351" t="n">
        <v>0.155</v>
      </c>
      <c r="AJ78" s="351" t="n">
        <v>0</v>
      </c>
      <c r="AK78" s="351" t="n">
        <v>-0.195</v>
      </c>
      <c r="AL78" s="350" t="n">
        <v>0</v>
      </c>
      <c r="AM78" s="350" t="n">
        <v>-0.0875</v>
      </c>
      <c r="AN78" s="350" t="n">
        <v>0</v>
      </c>
      <c r="AO78" s="350" t="n">
        <v>0.065</v>
      </c>
      <c r="AP78" s="312" t="n">
        <v>0.0075</v>
      </c>
      <c r="AQ78" s="312" t="n">
        <v>0.29</v>
      </c>
      <c r="AR78" s="312" t="n">
        <v>0.013</v>
      </c>
      <c r="AS78" s="312" t="n">
        <v>0</v>
      </c>
      <c r="AT78" s="312" t="n">
        <v>0</v>
      </c>
      <c r="AU78" s="312" t="n">
        <v>-0.36</v>
      </c>
      <c r="AV78" s="312" t="n">
        <v>0</v>
      </c>
      <c r="AW78" s="312" t="n">
        <v>0.19</v>
      </c>
      <c r="AX78" s="312" t="n">
        <v>-0.01</v>
      </c>
      <c r="AY78" s="312" t="n">
        <v>-0.0275</v>
      </c>
      <c r="AZ78" s="312" t="n">
        <v>0.06</v>
      </c>
      <c r="BA78" s="312" t="n">
        <v>0.1825</v>
      </c>
      <c r="BB78" s="312" t="n">
        <v>0.0125</v>
      </c>
      <c r="BC78" s="312" t="n">
        <v>-0.0275</v>
      </c>
      <c r="BD78" s="312" t="n">
        <v>0.011</v>
      </c>
      <c r="BE78" s="312" t="n">
        <v>0.005</v>
      </c>
      <c r="BF78" s="312" t="n">
        <v>0</v>
      </c>
      <c r="BG78" s="312" t="n">
        <v>-0.0275</v>
      </c>
      <c r="BH78" s="312" t="n">
        <v>0.011</v>
      </c>
      <c r="BI78" s="312" t="n">
        <v>-0.072</v>
      </c>
      <c r="BJ78" s="312" t="n">
        <v>0.026</v>
      </c>
      <c r="BK78" s="312" t="n">
        <v>-0.022</v>
      </c>
      <c r="BL78" s="312" t="n">
        <v>0.019</v>
      </c>
      <c r="BM78" s="312" t="n">
        <v>0.006</v>
      </c>
      <c r="BN78" s="312" t="n">
        <v>0.01</v>
      </c>
      <c r="BO78" s="312" t="n">
        <v>0.495</v>
      </c>
      <c r="BP78" s="312" t="n">
        <v>0.035</v>
      </c>
      <c r="BQ78" s="312" t="n">
        <v>-0.6</v>
      </c>
      <c r="BR78" s="312" t="n">
        <v>0</v>
      </c>
      <c r="BS78" s="312" t="n">
        <v>0.215</v>
      </c>
      <c r="BT78" s="312" t="n">
        <v>0.0075</v>
      </c>
      <c r="BU78" s="312" t="n">
        <v>0.215</v>
      </c>
      <c r="BV78" s="312" t="n">
        <v>0.0075</v>
      </c>
      <c r="BW78" s="312" t="n">
        <v>-0.02525</v>
      </c>
      <c r="BX78" s="312" t="n">
        <v>0.02</v>
      </c>
      <c r="BY78" s="312" t="n">
        <v>0.00475</v>
      </c>
      <c r="BZ78" s="312" t="n">
        <v>0.0075</v>
      </c>
      <c r="CA78" s="312" t="n">
        <v>-0.01275</v>
      </c>
      <c r="CB78" s="312" t="n">
        <v>0.0125</v>
      </c>
      <c r="CC78" s="312" t="n">
        <v>1.05</v>
      </c>
      <c r="CD78" s="312" t="n">
        <v>0</v>
      </c>
      <c r="CE78" s="349"/>
      <c r="CF78" s="336"/>
      <c r="CG78" s="311"/>
    </row>
    <row r="79" customFormat="false" ht="12.75" hidden="false" customHeight="false" outlineLevel="0" collapsed="false">
      <c r="D79" s="311" t="n">
        <v>38596</v>
      </c>
      <c r="F79" s="350" t="n">
        <v>2.965</v>
      </c>
      <c r="G79" s="351" t="n">
        <v>0.070150003019792</v>
      </c>
      <c r="H79" s="350" t="n">
        <v>0.23</v>
      </c>
      <c r="I79" s="350" t="n">
        <v>0.55</v>
      </c>
      <c r="J79" s="350" t="n">
        <v>0.55</v>
      </c>
      <c r="K79" s="350" t="n">
        <v>0.55</v>
      </c>
      <c r="L79" s="347" t="n">
        <v>0.55</v>
      </c>
      <c r="M79" s="347" t="n">
        <v>0.55</v>
      </c>
      <c r="N79" s="350" t="n">
        <v>0.6</v>
      </c>
      <c r="O79" s="350" t="n">
        <v>0.6</v>
      </c>
      <c r="P79" s="350" t="n">
        <v>0.55</v>
      </c>
      <c r="Q79" s="350" t="n">
        <v>0.5</v>
      </c>
      <c r="R79" s="351" t="n">
        <v>0.35</v>
      </c>
      <c r="S79" s="351" t="n">
        <v>0.6</v>
      </c>
      <c r="T79" s="350" t="n">
        <v>0.55</v>
      </c>
      <c r="U79" s="350" t="n">
        <v>-0.105</v>
      </c>
      <c r="V79" s="350" t="n">
        <v>0.01</v>
      </c>
      <c r="W79" s="350" t="n">
        <v>0.0575</v>
      </c>
      <c r="X79" s="350" t="n">
        <v>0.0025</v>
      </c>
      <c r="Y79" s="350" t="n">
        <v>-0.06</v>
      </c>
      <c r="Z79" s="350" t="n">
        <v>0.018</v>
      </c>
      <c r="AA79" s="350" t="n">
        <v>-0.55</v>
      </c>
      <c r="AB79" s="350" t="n">
        <v>0.155</v>
      </c>
      <c r="AC79" s="350" t="n">
        <v>-0.055</v>
      </c>
      <c r="AD79" s="350" t="n">
        <v>0.0025</v>
      </c>
      <c r="AE79" s="350" t="n">
        <v>-0.185</v>
      </c>
      <c r="AF79" s="350" t="n">
        <v>0.0025</v>
      </c>
      <c r="AG79" s="350" t="n">
        <v>-0.055</v>
      </c>
      <c r="AH79" s="350" t="n">
        <v>0.025</v>
      </c>
      <c r="AI79" s="351" t="n">
        <v>0.1525</v>
      </c>
      <c r="AJ79" s="351" t="n">
        <v>0</v>
      </c>
      <c r="AK79" s="351" t="n">
        <v>-0.195</v>
      </c>
      <c r="AL79" s="350" t="n">
        <v>0</v>
      </c>
      <c r="AM79" s="350" t="n">
        <v>-0.0875</v>
      </c>
      <c r="AN79" s="350" t="n">
        <v>0</v>
      </c>
      <c r="AO79" s="350" t="n">
        <v>0.065</v>
      </c>
      <c r="AP79" s="312" t="n">
        <v>0.0075</v>
      </c>
      <c r="AQ79" s="312" t="n">
        <v>0.29</v>
      </c>
      <c r="AR79" s="312" t="n">
        <v>0.013</v>
      </c>
      <c r="AS79" s="312" t="n">
        <v>0</v>
      </c>
      <c r="AT79" s="312" t="n">
        <v>0</v>
      </c>
      <c r="AU79" s="312" t="n">
        <v>-0.36</v>
      </c>
      <c r="AV79" s="312" t="n">
        <v>0</v>
      </c>
      <c r="AW79" s="312" t="n">
        <v>0.19</v>
      </c>
      <c r="AX79" s="312" t="n">
        <v>-0.01</v>
      </c>
      <c r="AY79" s="312" t="n">
        <v>-0.0275</v>
      </c>
      <c r="AZ79" s="312" t="n">
        <v>0.06</v>
      </c>
      <c r="BA79" s="312" t="n">
        <v>0.1825</v>
      </c>
      <c r="BB79" s="312" t="n">
        <v>0.0125</v>
      </c>
      <c r="BC79" s="312" t="n">
        <v>-0.0275</v>
      </c>
      <c r="BD79" s="312" t="n">
        <v>0.011</v>
      </c>
      <c r="BE79" s="312" t="n">
        <v>0.005</v>
      </c>
      <c r="BF79" s="312" t="n">
        <v>0</v>
      </c>
      <c r="BG79" s="312" t="n">
        <v>-0.0275</v>
      </c>
      <c r="BH79" s="312" t="n">
        <v>0.011</v>
      </c>
      <c r="BI79" s="312" t="n">
        <v>-0.052</v>
      </c>
      <c r="BJ79" s="312" t="n">
        <v>0.025</v>
      </c>
      <c r="BK79" s="312" t="n">
        <v>-0.022</v>
      </c>
      <c r="BL79" s="312" t="n">
        <v>0.019</v>
      </c>
      <c r="BM79" s="312" t="n">
        <v>0.006</v>
      </c>
      <c r="BN79" s="312" t="n">
        <v>0.01</v>
      </c>
      <c r="BO79" s="312" t="n">
        <v>0.395</v>
      </c>
      <c r="BP79" s="312" t="n">
        <v>0.035</v>
      </c>
      <c r="BQ79" s="312" t="n">
        <v>-0.895</v>
      </c>
      <c r="BR79" s="312" t="n">
        <v>0</v>
      </c>
      <c r="BS79" s="312" t="n">
        <v>0.195</v>
      </c>
      <c r="BT79" s="312" t="n">
        <v>0.005</v>
      </c>
      <c r="BU79" s="312" t="n">
        <v>0.195</v>
      </c>
      <c r="BV79" s="312" t="n">
        <v>0.005</v>
      </c>
      <c r="BW79" s="312" t="n">
        <v>-0.02775</v>
      </c>
      <c r="BX79" s="312" t="n">
        <v>0.02</v>
      </c>
      <c r="BY79" s="312" t="n">
        <v>0.00225</v>
      </c>
      <c r="BZ79" s="312" t="n">
        <v>0.0075</v>
      </c>
      <c r="CA79" s="312" t="n">
        <v>-0.01525</v>
      </c>
      <c r="CB79" s="312" t="n">
        <v>0.0125</v>
      </c>
      <c r="CC79" s="312" t="n">
        <v>0.65</v>
      </c>
      <c r="CD79" s="312" t="n">
        <v>0</v>
      </c>
      <c r="CE79" s="349"/>
      <c r="CF79" s="336"/>
      <c r="CG79" s="311"/>
    </row>
    <row r="80" customFormat="false" ht="12.75" hidden="false" customHeight="false" outlineLevel="0" collapsed="false">
      <c r="D80" s="311" t="n">
        <v>38626</v>
      </c>
      <c r="F80" s="350" t="n">
        <v>2.978</v>
      </c>
      <c r="G80" s="351" t="n">
        <v>0.070169803847746</v>
      </c>
      <c r="H80" s="350" t="n">
        <v>0.23</v>
      </c>
      <c r="I80" s="350" t="n">
        <v>0.6</v>
      </c>
      <c r="J80" s="350" t="n">
        <v>0.6</v>
      </c>
      <c r="K80" s="350" t="n">
        <v>0.55</v>
      </c>
      <c r="L80" s="347" t="n">
        <v>0.6</v>
      </c>
      <c r="M80" s="347" t="n">
        <v>0.6</v>
      </c>
      <c r="N80" s="350" t="n">
        <v>0.65</v>
      </c>
      <c r="O80" s="350" t="n">
        <v>0.65</v>
      </c>
      <c r="P80" s="350" t="n">
        <v>0.6</v>
      </c>
      <c r="Q80" s="350" t="n">
        <v>0.5</v>
      </c>
      <c r="R80" s="351" t="n">
        <v>0.39</v>
      </c>
      <c r="S80" s="351" t="n">
        <v>0.65</v>
      </c>
      <c r="T80" s="350" t="n">
        <v>0.6</v>
      </c>
      <c r="U80" s="350" t="n">
        <v>-0.09</v>
      </c>
      <c r="V80" s="350" t="n">
        <v>0.01</v>
      </c>
      <c r="W80" s="350" t="n">
        <v>0.0725</v>
      </c>
      <c r="X80" s="350" t="n">
        <v>0.0025</v>
      </c>
      <c r="Y80" s="350" t="n">
        <v>-0.06</v>
      </c>
      <c r="Z80" s="350" t="n">
        <v>0.018</v>
      </c>
      <c r="AA80" s="350" t="n">
        <v>-0.55</v>
      </c>
      <c r="AB80" s="350" t="n">
        <v>0.155</v>
      </c>
      <c r="AC80" s="350" t="n">
        <v>-0.055</v>
      </c>
      <c r="AD80" s="350" t="n">
        <v>0.0025</v>
      </c>
      <c r="AE80" s="350" t="n">
        <v>-0.185</v>
      </c>
      <c r="AF80" s="350" t="n">
        <v>0.0025</v>
      </c>
      <c r="AG80" s="350" t="n">
        <v>-0.055</v>
      </c>
      <c r="AH80" s="350" t="n">
        <v>0.025</v>
      </c>
      <c r="AI80" s="351" t="n">
        <v>0.1675</v>
      </c>
      <c r="AJ80" s="351" t="n">
        <v>0</v>
      </c>
      <c r="AK80" s="351" t="n">
        <v>-0.195</v>
      </c>
      <c r="AL80" s="350" t="n">
        <v>0</v>
      </c>
      <c r="AM80" s="350" t="n">
        <v>-0.0875</v>
      </c>
      <c r="AN80" s="350" t="n">
        <v>0</v>
      </c>
      <c r="AO80" s="350" t="n">
        <v>0.065</v>
      </c>
      <c r="AP80" s="312" t="n">
        <v>0.0075</v>
      </c>
      <c r="AQ80" s="312" t="n">
        <v>0.29</v>
      </c>
      <c r="AR80" s="312" t="n">
        <v>0.013</v>
      </c>
      <c r="AS80" s="312" t="n">
        <v>0</v>
      </c>
      <c r="AT80" s="312" t="n">
        <v>0</v>
      </c>
      <c r="AU80" s="312" t="n">
        <v>-0.36</v>
      </c>
      <c r="AV80" s="312" t="n">
        <v>0.005</v>
      </c>
      <c r="AW80" s="312" t="n">
        <v>0.19</v>
      </c>
      <c r="AX80" s="312" t="n">
        <v>-0.01</v>
      </c>
      <c r="AY80" s="312" t="n">
        <v>-0.0275</v>
      </c>
      <c r="AZ80" s="312" t="n">
        <v>0.06</v>
      </c>
      <c r="BA80" s="312" t="n">
        <v>0.1875</v>
      </c>
      <c r="BB80" s="312" t="n">
        <v>0.0125</v>
      </c>
      <c r="BC80" s="312" t="n">
        <v>-0.0275</v>
      </c>
      <c r="BD80" s="312" t="n">
        <v>0.011</v>
      </c>
      <c r="BE80" s="312" t="n">
        <v>0.005</v>
      </c>
      <c r="BF80" s="312" t="n">
        <v>0</v>
      </c>
      <c r="BG80" s="312" t="n">
        <v>-0.0275</v>
      </c>
      <c r="BH80" s="312" t="n">
        <v>0.011</v>
      </c>
      <c r="BI80" s="312" t="n">
        <v>-0.062</v>
      </c>
      <c r="BJ80" s="312" t="n">
        <v>0.025</v>
      </c>
      <c r="BK80" s="312" t="n">
        <v>-0.022</v>
      </c>
      <c r="BL80" s="312" t="n">
        <v>0.02</v>
      </c>
      <c r="BM80" s="312" t="n">
        <v>0.006</v>
      </c>
      <c r="BN80" s="312" t="n">
        <v>0.01</v>
      </c>
      <c r="BO80" s="312" t="n">
        <v>0.461</v>
      </c>
      <c r="BP80" s="312" t="n">
        <v>0.035</v>
      </c>
      <c r="BQ80" s="312" t="n">
        <v>-0.54</v>
      </c>
      <c r="BR80" s="312" t="n">
        <v>0</v>
      </c>
      <c r="BS80" s="312" t="n">
        <v>0.215</v>
      </c>
      <c r="BT80" s="312" t="n">
        <v>0.0025</v>
      </c>
      <c r="BU80" s="312" t="n">
        <v>0.215</v>
      </c>
      <c r="BV80" s="312" t="n">
        <v>0.0025</v>
      </c>
      <c r="BW80" s="312" t="n">
        <v>-0.02775</v>
      </c>
      <c r="BX80" s="312" t="n">
        <v>0.02</v>
      </c>
      <c r="BY80" s="312" t="n">
        <v>0.00225</v>
      </c>
      <c r="BZ80" s="312" t="n">
        <v>0.0075</v>
      </c>
      <c r="CA80" s="312" t="n">
        <v>-0.01525</v>
      </c>
      <c r="CB80" s="312" t="n">
        <v>0.0125</v>
      </c>
      <c r="CC80" s="312" t="n">
        <v>0.35</v>
      </c>
      <c r="CD80" s="312" t="n">
        <v>0</v>
      </c>
      <c r="CE80" s="349"/>
      <c r="CF80" s="336"/>
      <c r="CG80" s="311"/>
    </row>
    <row r="81" customFormat="false" ht="12.75" hidden="false" customHeight="false" outlineLevel="0" collapsed="false">
      <c r="D81" s="311" t="n">
        <v>38657</v>
      </c>
      <c r="F81" s="350" t="n">
        <v>3.06</v>
      </c>
      <c r="G81" s="351" t="n">
        <v>0.070190264703434</v>
      </c>
      <c r="H81" s="350" t="n">
        <v>0.2325</v>
      </c>
      <c r="I81" s="350" t="n">
        <v>0.8</v>
      </c>
      <c r="J81" s="350" t="n">
        <v>0.85</v>
      </c>
      <c r="K81" s="350" t="n">
        <v>0.8</v>
      </c>
      <c r="L81" s="347" t="n">
        <v>0.8</v>
      </c>
      <c r="M81" s="347" t="n">
        <v>0.9</v>
      </c>
      <c r="N81" s="350" t="n">
        <v>0.95</v>
      </c>
      <c r="O81" s="350" t="n">
        <v>0.85</v>
      </c>
      <c r="P81" s="350" t="n">
        <v>0.8</v>
      </c>
      <c r="Q81" s="350" t="n">
        <v>0.95</v>
      </c>
      <c r="R81" s="351" t="n">
        <v>0.33</v>
      </c>
      <c r="S81" s="351" t="n">
        <v>0.8</v>
      </c>
      <c r="T81" s="350" t="n">
        <v>0.8</v>
      </c>
      <c r="U81" s="350" t="n">
        <v>-0.025</v>
      </c>
      <c r="V81" s="350" t="n">
        <v>0.035</v>
      </c>
      <c r="W81" s="350" t="n">
        <v>0.13</v>
      </c>
      <c r="X81" s="350" t="n">
        <v>0</v>
      </c>
      <c r="Y81" s="350" t="n">
        <v>-0.08</v>
      </c>
      <c r="Z81" s="350" t="n">
        <v>0.0225</v>
      </c>
      <c r="AA81" s="350" t="n">
        <v>-0.5</v>
      </c>
      <c r="AB81" s="350" t="n">
        <v>0.155</v>
      </c>
      <c r="AC81" s="350" t="n">
        <v>-0.06</v>
      </c>
      <c r="AD81" s="350" t="n">
        <v>0.0075</v>
      </c>
      <c r="AE81" s="350" t="n">
        <v>-0.18</v>
      </c>
      <c r="AF81" s="350" t="n">
        <v>0.0125</v>
      </c>
      <c r="AG81" s="350" t="n">
        <v>-0.06</v>
      </c>
      <c r="AH81" s="350" t="n">
        <v>0.0175</v>
      </c>
      <c r="AI81" s="351" t="n">
        <v>0.245</v>
      </c>
      <c r="AJ81" s="351" t="n">
        <v>0</v>
      </c>
      <c r="AK81" s="351" t="n">
        <v>-0.19</v>
      </c>
      <c r="AL81" s="350" t="n">
        <v>0.005</v>
      </c>
      <c r="AM81" s="350" t="n">
        <v>-0.125</v>
      </c>
      <c r="AN81" s="350" t="n">
        <v>0</v>
      </c>
      <c r="AO81" s="350" t="n">
        <v>0.08</v>
      </c>
      <c r="AP81" s="312" t="n">
        <v>0.02</v>
      </c>
      <c r="AQ81" s="312" t="n">
        <v>0.12</v>
      </c>
      <c r="AR81" s="312" t="n">
        <v>0.0225</v>
      </c>
      <c r="AS81" s="312" t="n">
        <v>0</v>
      </c>
      <c r="AT81" s="312" t="n">
        <v>0</v>
      </c>
      <c r="AU81" s="312" t="n">
        <v>-0.28</v>
      </c>
      <c r="AV81" s="312" t="n">
        <v>0.0125</v>
      </c>
      <c r="AW81" s="312" t="n">
        <v>0.02</v>
      </c>
      <c r="AX81" s="312" t="n">
        <v>-0.01</v>
      </c>
      <c r="AY81" s="312" t="n">
        <v>-0.0305</v>
      </c>
      <c r="AZ81" s="312" t="n">
        <v>0.06</v>
      </c>
      <c r="BA81" s="312" t="n">
        <v>0.27</v>
      </c>
      <c r="BB81" s="312" t="n">
        <v>0.0175</v>
      </c>
      <c r="BC81" s="312" t="n">
        <v>-0.0305</v>
      </c>
      <c r="BD81" s="312" t="n">
        <v>0.0087</v>
      </c>
      <c r="BE81" s="312" t="n">
        <v>0.005</v>
      </c>
      <c r="BF81" s="312" t="n">
        <v>0</v>
      </c>
      <c r="BG81" s="312" t="n">
        <v>-0.0305</v>
      </c>
      <c r="BH81" s="312" t="n">
        <v>0.0087</v>
      </c>
      <c r="BI81" s="312" t="n">
        <v>-0.0585</v>
      </c>
      <c r="BJ81" s="312" t="n">
        <v>0.025</v>
      </c>
      <c r="BK81" s="312" t="n">
        <v>-0.0145</v>
      </c>
      <c r="BL81" s="312" t="n">
        <v>0.02</v>
      </c>
      <c r="BM81" s="312" t="n">
        <v>0.0135</v>
      </c>
      <c r="BN81" s="312" t="n">
        <v>0.01</v>
      </c>
      <c r="BO81" s="312" t="n">
        <v>0.7675</v>
      </c>
      <c r="BP81" s="312" t="n">
        <v>0.146</v>
      </c>
      <c r="BQ81" s="312" t="n">
        <v>-0.4075</v>
      </c>
      <c r="BR81" s="312" t="n">
        <v>0</v>
      </c>
      <c r="BS81" s="312" t="n">
        <v>0.2875</v>
      </c>
      <c r="BT81" s="312" t="n">
        <v>0.02</v>
      </c>
      <c r="BU81" s="312" t="n">
        <v>0.465</v>
      </c>
      <c r="BV81" s="312" t="n">
        <v>0.015</v>
      </c>
      <c r="BW81" s="312" t="n">
        <v>-0.0425</v>
      </c>
      <c r="BX81" s="312" t="n">
        <v>0.0175</v>
      </c>
      <c r="BY81" s="312" t="n">
        <v>-0.0135</v>
      </c>
      <c r="BZ81" s="312" t="n">
        <v>0.0075</v>
      </c>
      <c r="CA81" s="312" t="n">
        <v>-0.031</v>
      </c>
      <c r="CB81" s="312" t="n">
        <v>0.01</v>
      </c>
      <c r="CC81" s="312" t="n">
        <v>0.27</v>
      </c>
      <c r="CD81" s="312" t="n">
        <v>0</v>
      </c>
      <c r="CE81" s="349"/>
      <c r="CF81" s="336"/>
      <c r="CG81" s="311"/>
    </row>
    <row r="82" customFormat="false" ht="12.75" hidden="false" customHeight="false" outlineLevel="0" collapsed="false">
      <c r="D82" s="311" t="n">
        <v>38687</v>
      </c>
      <c r="F82" s="350" t="n">
        <v>3.14</v>
      </c>
      <c r="G82" s="351" t="n">
        <v>0.07021006553165</v>
      </c>
      <c r="H82" s="350" t="n">
        <v>0.235</v>
      </c>
      <c r="I82" s="350" t="n">
        <v>1</v>
      </c>
      <c r="J82" s="350" t="n">
        <v>1.05</v>
      </c>
      <c r="K82" s="350" t="n">
        <v>1</v>
      </c>
      <c r="L82" s="347" t="n">
        <v>1</v>
      </c>
      <c r="M82" s="347" t="n">
        <v>1.15</v>
      </c>
      <c r="N82" s="350" t="n">
        <v>1.25</v>
      </c>
      <c r="O82" s="350" t="n">
        <v>1.05</v>
      </c>
      <c r="P82" s="350" t="n">
        <v>1</v>
      </c>
      <c r="Q82" s="350" t="n">
        <v>1.35</v>
      </c>
      <c r="R82" s="351" t="n">
        <v>0.525</v>
      </c>
      <c r="S82" s="351" t="n">
        <v>1.1</v>
      </c>
      <c r="T82" s="350" t="n">
        <v>1</v>
      </c>
      <c r="U82" s="350" t="n">
        <v>-0.0175</v>
      </c>
      <c r="V82" s="350" t="n">
        <v>0.035</v>
      </c>
      <c r="W82" s="350" t="n">
        <v>0.17</v>
      </c>
      <c r="X82" s="350" t="n">
        <v>0.0025</v>
      </c>
      <c r="Y82" s="350" t="n">
        <v>-0.08</v>
      </c>
      <c r="Z82" s="350" t="n">
        <v>0.0225</v>
      </c>
      <c r="AA82" s="350" t="n">
        <v>-0.5</v>
      </c>
      <c r="AB82" s="350" t="n">
        <v>0.155</v>
      </c>
      <c r="AC82" s="350" t="n">
        <v>-0.06</v>
      </c>
      <c r="AD82" s="350" t="n">
        <v>0.0075</v>
      </c>
      <c r="AE82" s="350" t="n">
        <v>-0.1875</v>
      </c>
      <c r="AF82" s="350" t="n">
        <v>0.005</v>
      </c>
      <c r="AG82" s="350" t="n">
        <v>-0.06</v>
      </c>
      <c r="AH82" s="350" t="n">
        <v>0.0175</v>
      </c>
      <c r="AI82" s="351" t="n">
        <v>0.285</v>
      </c>
      <c r="AJ82" s="351" t="n">
        <v>0</v>
      </c>
      <c r="AK82" s="351" t="n">
        <v>-0.19</v>
      </c>
      <c r="AL82" s="350" t="n">
        <v>0.005</v>
      </c>
      <c r="AM82" s="350" t="n">
        <v>-0.125</v>
      </c>
      <c r="AN82" s="350" t="n">
        <v>0</v>
      </c>
      <c r="AO82" s="350" t="n">
        <v>0.08</v>
      </c>
      <c r="AP82" s="312" t="n">
        <v>0.02</v>
      </c>
      <c r="AQ82" s="312" t="n">
        <v>0.12</v>
      </c>
      <c r="AR82" s="312" t="n">
        <v>0.0225</v>
      </c>
      <c r="AS82" s="312" t="n">
        <v>0</v>
      </c>
      <c r="AT82" s="312" t="n">
        <v>0</v>
      </c>
      <c r="AU82" s="312" t="n">
        <v>-0.28</v>
      </c>
      <c r="AV82" s="312" t="n">
        <v>0.0125</v>
      </c>
      <c r="AW82" s="312" t="n">
        <v>0.02</v>
      </c>
      <c r="AX82" s="312" t="n">
        <v>-0.01</v>
      </c>
      <c r="AY82" s="312" t="n">
        <v>-0.0305</v>
      </c>
      <c r="AZ82" s="312" t="n">
        <v>0.06</v>
      </c>
      <c r="BA82" s="312" t="n">
        <v>0.305</v>
      </c>
      <c r="BB82" s="312" t="n">
        <v>0.0225</v>
      </c>
      <c r="BC82" s="312" t="n">
        <v>-0.0305</v>
      </c>
      <c r="BD82" s="312" t="n">
        <v>0.0087</v>
      </c>
      <c r="BE82" s="312" t="n">
        <v>0.005</v>
      </c>
      <c r="BF82" s="312" t="n">
        <v>0</v>
      </c>
      <c r="BG82" s="312" t="n">
        <v>-0.0305</v>
      </c>
      <c r="BH82" s="312" t="n">
        <v>0.0087</v>
      </c>
      <c r="BI82" s="312" t="n">
        <v>-0.0625</v>
      </c>
      <c r="BJ82" s="312" t="n">
        <v>0.025</v>
      </c>
      <c r="BK82" s="312" t="n">
        <v>-0.0145</v>
      </c>
      <c r="BL82" s="312" t="n">
        <v>0.021</v>
      </c>
      <c r="BM82" s="312" t="n">
        <v>0.0135</v>
      </c>
      <c r="BN82" s="312" t="n">
        <v>0.01</v>
      </c>
      <c r="BO82" s="312" t="n">
        <v>1.19</v>
      </c>
      <c r="BP82" s="312" t="n">
        <v>0.2</v>
      </c>
      <c r="BQ82" s="312" t="n">
        <v>-0.2975</v>
      </c>
      <c r="BR82" s="312" t="n">
        <v>0</v>
      </c>
      <c r="BS82" s="312" t="n">
        <v>0.3375</v>
      </c>
      <c r="BT82" s="312" t="n">
        <v>0.0225</v>
      </c>
      <c r="BU82" s="312" t="n">
        <v>0.8</v>
      </c>
      <c r="BV82" s="312" t="n">
        <v>0.0175</v>
      </c>
      <c r="BW82" s="312" t="n">
        <v>-0.035</v>
      </c>
      <c r="BX82" s="312" t="n">
        <v>0.0175</v>
      </c>
      <c r="BY82" s="312" t="n">
        <v>-0.0135</v>
      </c>
      <c r="BZ82" s="312" t="n">
        <v>0.0075</v>
      </c>
      <c r="CA82" s="312" t="n">
        <v>-0.031</v>
      </c>
      <c r="CB82" s="312" t="n">
        <v>0.01</v>
      </c>
      <c r="CC82" s="312" t="n">
        <v>0.25</v>
      </c>
      <c r="CD82" s="312" t="n">
        <v>0</v>
      </c>
      <c r="CE82" s="349"/>
      <c r="CF82" s="336"/>
      <c r="CG82" s="311"/>
    </row>
    <row r="83" customFormat="false" ht="12.75" hidden="false" customHeight="false" outlineLevel="0" collapsed="false">
      <c r="D83" s="311" t="n">
        <v>38718</v>
      </c>
      <c r="F83" s="350" t="n">
        <v>3.278</v>
      </c>
      <c r="G83" s="351" t="n">
        <v>0.070230526387611</v>
      </c>
      <c r="H83" s="350" t="n">
        <v>0.235</v>
      </c>
      <c r="I83" s="350" t="n">
        <v>1</v>
      </c>
      <c r="J83" s="350" t="n">
        <v>1.05</v>
      </c>
      <c r="K83" s="350" t="n">
        <v>1</v>
      </c>
      <c r="L83" s="347" t="n">
        <v>1</v>
      </c>
      <c r="M83" s="347" t="n">
        <v>1.15</v>
      </c>
      <c r="N83" s="350" t="n">
        <v>1.45</v>
      </c>
      <c r="O83" s="350" t="n">
        <v>1.05</v>
      </c>
      <c r="P83" s="350" t="n">
        <v>1</v>
      </c>
      <c r="Q83" s="350" t="n">
        <v>1.35</v>
      </c>
      <c r="R83" s="351" t="n">
        <v>0.55</v>
      </c>
      <c r="S83" s="351" t="n">
        <v>1.1</v>
      </c>
      <c r="T83" s="350" t="n">
        <v>1</v>
      </c>
      <c r="U83" s="350" t="n">
        <v>-0.0025</v>
      </c>
      <c r="V83" s="350" t="n">
        <v>0.035</v>
      </c>
      <c r="W83" s="350" t="n">
        <v>0.215</v>
      </c>
      <c r="X83" s="350" t="n">
        <v>0.005</v>
      </c>
      <c r="Y83" s="350" t="n">
        <v>-0.08</v>
      </c>
      <c r="Z83" s="350" t="n">
        <v>0.0225</v>
      </c>
      <c r="AA83" s="350" t="n">
        <v>-0.5</v>
      </c>
      <c r="AB83" s="350" t="n">
        <v>0.155</v>
      </c>
      <c r="AC83" s="350" t="n">
        <v>-0.06</v>
      </c>
      <c r="AD83" s="350" t="n">
        <v>0.0075</v>
      </c>
      <c r="AE83" s="350" t="n">
        <v>-0.19</v>
      </c>
      <c r="AF83" s="350" t="n">
        <v>0.0025</v>
      </c>
      <c r="AG83" s="350" t="n">
        <v>-0.06</v>
      </c>
      <c r="AH83" s="350" t="n">
        <v>0.0175</v>
      </c>
      <c r="AI83" s="351" t="n">
        <v>0.2975</v>
      </c>
      <c r="AJ83" s="351" t="n">
        <v>0</v>
      </c>
      <c r="AK83" s="351" t="n">
        <v>-0.19</v>
      </c>
      <c r="AL83" s="350" t="n">
        <v>0.005</v>
      </c>
      <c r="AM83" s="350" t="n">
        <v>-0.125</v>
      </c>
      <c r="AN83" s="350" t="n">
        <v>0</v>
      </c>
      <c r="AO83" s="350" t="n">
        <v>0.08</v>
      </c>
      <c r="AP83" s="312" t="n">
        <v>0.02</v>
      </c>
      <c r="AQ83" s="312" t="n">
        <v>0.12</v>
      </c>
      <c r="AR83" s="312" t="n">
        <v>0.0225</v>
      </c>
      <c r="AS83" s="312" t="n">
        <v>0</v>
      </c>
      <c r="AT83" s="312" t="n">
        <v>0</v>
      </c>
      <c r="AU83" s="312" t="n">
        <v>-0.28</v>
      </c>
      <c r="AV83" s="312" t="n">
        <v>0.0125</v>
      </c>
      <c r="AW83" s="312" t="n">
        <v>0.02</v>
      </c>
      <c r="AX83" s="312" t="n">
        <v>-0.01</v>
      </c>
      <c r="AY83" s="312" t="n">
        <v>-0.026</v>
      </c>
      <c r="AZ83" s="312" t="n">
        <v>0.06</v>
      </c>
      <c r="BA83" s="312" t="n">
        <v>0.305</v>
      </c>
      <c r="BB83" s="312" t="n">
        <v>0.0225</v>
      </c>
      <c r="BC83" s="312" t="n">
        <v>-0.026</v>
      </c>
      <c r="BD83" s="312" t="n">
        <v>0.0087</v>
      </c>
      <c r="BE83" s="312" t="n">
        <v>0.005</v>
      </c>
      <c r="BF83" s="312" t="n">
        <v>0</v>
      </c>
      <c r="BG83" s="312" t="n">
        <v>-0.026</v>
      </c>
      <c r="BH83" s="312" t="n">
        <v>0.0087</v>
      </c>
      <c r="BI83" s="312" t="n">
        <v>-0.0585</v>
      </c>
      <c r="BJ83" s="312" t="n">
        <v>0.02</v>
      </c>
      <c r="BK83" s="312" t="n">
        <v>-0.0125</v>
      </c>
      <c r="BL83" s="312" t="n">
        <v>0.022</v>
      </c>
      <c r="BM83" s="312" t="n">
        <v>0.0135</v>
      </c>
      <c r="BN83" s="312" t="n">
        <v>0.0125</v>
      </c>
      <c r="BO83" s="312" t="n">
        <v>1.525</v>
      </c>
      <c r="BP83" s="312" t="n">
        <v>0.3</v>
      </c>
      <c r="BQ83" s="312" t="n">
        <v>-0.325</v>
      </c>
      <c r="BR83" s="312" t="n">
        <v>0</v>
      </c>
      <c r="BS83" s="312" t="n">
        <v>0.4375</v>
      </c>
      <c r="BT83" s="312" t="n">
        <v>0.03</v>
      </c>
      <c r="BU83" s="312" t="n">
        <v>0.975</v>
      </c>
      <c r="BV83" s="312" t="n">
        <v>0.0225</v>
      </c>
      <c r="BW83" s="312" t="n">
        <v>-0.035</v>
      </c>
      <c r="BX83" s="312" t="n">
        <v>0.0175</v>
      </c>
      <c r="BY83" s="312" t="n">
        <v>-0.0135</v>
      </c>
      <c r="BZ83" s="312" t="n">
        <v>0.0075</v>
      </c>
      <c r="CA83" s="312" t="n">
        <v>-0.031</v>
      </c>
      <c r="CB83" s="312" t="n">
        <v>0.01</v>
      </c>
      <c r="CC83" s="312" t="n">
        <v>0.075</v>
      </c>
      <c r="CD83" s="312" t="n">
        <v>0</v>
      </c>
      <c r="CE83" s="349"/>
      <c r="CF83" s="336"/>
      <c r="CG83" s="311"/>
    </row>
    <row r="84" customFormat="false" ht="12.75" hidden="false" customHeight="false" outlineLevel="0" collapsed="false">
      <c r="D84" s="311" t="n">
        <v>38749</v>
      </c>
      <c r="F84" s="350" t="n">
        <v>3.16</v>
      </c>
      <c r="G84" s="351" t="n">
        <v>0.070250987243709</v>
      </c>
      <c r="H84" s="350" t="n">
        <v>0.2375</v>
      </c>
      <c r="I84" s="350" t="n">
        <v>1</v>
      </c>
      <c r="J84" s="350" t="n">
        <v>1.05</v>
      </c>
      <c r="K84" s="350" t="n">
        <v>1</v>
      </c>
      <c r="L84" s="347" t="n">
        <v>1</v>
      </c>
      <c r="M84" s="347" t="n">
        <v>1.15</v>
      </c>
      <c r="N84" s="350" t="n">
        <v>1.45</v>
      </c>
      <c r="O84" s="350" t="n">
        <v>1.05</v>
      </c>
      <c r="P84" s="350" t="n">
        <v>1</v>
      </c>
      <c r="Q84" s="350" t="n">
        <v>1.35</v>
      </c>
      <c r="R84" s="351" t="n">
        <v>0.55</v>
      </c>
      <c r="S84" s="351" t="n">
        <v>1.1</v>
      </c>
      <c r="T84" s="350" t="n">
        <v>1</v>
      </c>
      <c r="U84" s="350" t="n">
        <v>-0.0025</v>
      </c>
      <c r="V84" s="350" t="n">
        <v>0.035</v>
      </c>
      <c r="W84" s="350" t="n">
        <v>0.19</v>
      </c>
      <c r="X84" s="350" t="n">
        <v>0.0075</v>
      </c>
      <c r="Y84" s="350" t="n">
        <v>-0.08</v>
      </c>
      <c r="Z84" s="350" t="n">
        <v>0.0225</v>
      </c>
      <c r="AA84" s="350" t="n">
        <v>-0.5</v>
      </c>
      <c r="AB84" s="350" t="n">
        <v>0.155</v>
      </c>
      <c r="AC84" s="350" t="n">
        <v>-0.06</v>
      </c>
      <c r="AD84" s="350" t="n">
        <v>0.0075</v>
      </c>
      <c r="AE84" s="350" t="n">
        <v>-0.1925</v>
      </c>
      <c r="AF84" s="350" t="n">
        <v>0.005</v>
      </c>
      <c r="AG84" s="350" t="n">
        <v>-0.06</v>
      </c>
      <c r="AH84" s="350" t="n">
        <v>0.0175</v>
      </c>
      <c r="AI84" s="351" t="n">
        <v>0.275</v>
      </c>
      <c r="AJ84" s="351" t="n">
        <v>0</v>
      </c>
      <c r="AK84" s="351" t="n">
        <v>-0.19</v>
      </c>
      <c r="AL84" s="350" t="n">
        <v>0.005</v>
      </c>
      <c r="AM84" s="350" t="n">
        <v>-0.125</v>
      </c>
      <c r="AN84" s="350" t="n">
        <v>0</v>
      </c>
      <c r="AO84" s="350" t="n">
        <v>0.08</v>
      </c>
      <c r="AP84" s="312" t="n">
        <v>0.02</v>
      </c>
      <c r="AQ84" s="312" t="n">
        <v>0.12</v>
      </c>
      <c r="AR84" s="312" t="n">
        <v>0.0225</v>
      </c>
      <c r="AS84" s="312" t="n">
        <v>0</v>
      </c>
      <c r="AT84" s="312" t="n">
        <v>0</v>
      </c>
      <c r="AU84" s="312" t="n">
        <v>-0.28</v>
      </c>
      <c r="AV84" s="312" t="n">
        <v>0.0125</v>
      </c>
      <c r="AW84" s="312" t="n">
        <v>0.02</v>
      </c>
      <c r="AX84" s="312" t="n">
        <v>-0.01</v>
      </c>
      <c r="AY84" s="312" t="n">
        <v>-0.026</v>
      </c>
      <c r="AZ84" s="312" t="n">
        <v>0.06</v>
      </c>
      <c r="BA84" s="312" t="n">
        <v>0.305</v>
      </c>
      <c r="BB84" s="312" t="n">
        <v>0.0225</v>
      </c>
      <c r="BC84" s="312" t="n">
        <v>-0.026</v>
      </c>
      <c r="BD84" s="312" t="n">
        <v>0.0087</v>
      </c>
      <c r="BE84" s="312" t="n">
        <v>0.005</v>
      </c>
      <c r="BF84" s="312" t="n">
        <v>0</v>
      </c>
      <c r="BG84" s="312" t="n">
        <v>-0.026</v>
      </c>
      <c r="BH84" s="312" t="n">
        <v>0.0087</v>
      </c>
      <c r="BI84" s="312" t="n">
        <v>-0.0615</v>
      </c>
      <c r="BJ84" s="312" t="n">
        <v>0.02</v>
      </c>
      <c r="BK84" s="312" t="n">
        <v>-0.0125</v>
      </c>
      <c r="BL84" s="312" t="n">
        <v>0.023</v>
      </c>
      <c r="BM84" s="312" t="n">
        <v>0.0135</v>
      </c>
      <c r="BN84" s="312" t="n">
        <v>0.0125</v>
      </c>
      <c r="BO84" s="312" t="n">
        <v>1.455</v>
      </c>
      <c r="BP84" s="312" t="n">
        <v>0.3</v>
      </c>
      <c r="BQ84" s="312" t="n">
        <v>-0.345</v>
      </c>
      <c r="BR84" s="312" t="n">
        <v>0</v>
      </c>
      <c r="BS84" s="312" t="n">
        <v>0.435</v>
      </c>
      <c r="BT84" s="312" t="n">
        <v>0.03</v>
      </c>
      <c r="BU84" s="312" t="n">
        <v>0.975</v>
      </c>
      <c r="BV84" s="312" t="n">
        <v>0.0175</v>
      </c>
      <c r="BW84" s="312" t="n">
        <v>-0.035</v>
      </c>
      <c r="BX84" s="312" t="n">
        <v>0.0175</v>
      </c>
      <c r="BY84" s="312" t="n">
        <v>-0.0135</v>
      </c>
      <c r="BZ84" s="312" t="n">
        <v>0.0075</v>
      </c>
      <c r="CA84" s="312" t="n">
        <v>-0.031</v>
      </c>
      <c r="CB84" s="312" t="n">
        <v>0.01</v>
      </c>
      <c r="CC84" s="312" t="n">
        <v>0.075</v>
      </c>
      <c r="CD84" s="312" t="n">
        <v>0</v>
      </c>
      <c r="CE84" s="349"/>
      <c r="CF84" s="336"/>
      <c r="CG84" s="311"/>
    </row>
    <row r="85" customFormat="false" ht="12.75" hidden="false" customHeight="false" outlineLevel="0" collapsed="false">
      <c r="D85" s="311" t="n">
        <v>38777</v>
      </c>
      <c r="F85" s="350" t="n">
        <v>3.029</v>
      </c>
      <c r="G85" s="351" t="n">
        <v>0.070269468017079</v>
      </c>
      <c r="H85" s="350" t="n">
        <v>0.2375</v>
      </c>
      <c r="I85" s="350" t="n">
        <v>0.75</v>
      </c>
      <c r="J85" s="350" t="n">
        <v>0.8</v>
      </c>
      <c r="K85" s="350" t="n">
        <v>0.75</v>
      </c>
      <c r="L85" s="347" t="n">
        <v>0.75</v>
      </c>
      <c r="M85" s="347" t="n">
        <v>0.85</v>
      </c>
      <c r="N85" s="350" t="n">
        <v>1</v>
      </c>
      <c r="O85" s="350" t="n">
        <v>0.75</v>
      </c>
      <c r="P85" s="350" t="n">
        <v>0.75</v>
      </c>
      <c r="Q85" s="350" t="n">
        <v>0.95</v>
      </c>
      <c r="R85" s="351" t="n">
        <v>0.24</v>
      </c>
      <c r="S85" s="351" t="n">
        <v>0.75</v>
      </c>
      <c r="T85" s="350" t="n">
        <v>0.75</v>
      </c>
      <c r="U85" s="350" t="n">
        <v>-0.0025</v>
      </c>
      <c r="V85" s="350" t="n">
        <v>0.035</v>
      </c>
      <c r="W85" s="350" t="n">
        <v>0.1875</v>
      </c>
      <c r="X85" s="350" t="n">
        <v>0.01</v>
      </c>
      <c r="Y85" s="350" t="n">
        <v>-0.08</v>
      </c>
      <c r="Z85" s="350" t="n">
        <v>0.0225</v>
      </c>
      <c r="AA85" s="350" t="n">
        <v>-0.5</v>
      </c>
      <c r="AB85" s="350" t="n">
        <v>0.155</v>
      </c>
      <c r="AC85" s="350" t="n">
        <v>-0.06</v>
      </c>
      <c r="AD85" s="350" t="n">
        <v>0.0075</v>
      </c>
      <c r="AE85" s="350" t="n">
        <v>-0.195</v>
      </c>
      <c r="AF85" s="350" t="n">
        <v>0.0025</v>
      </c>
      <c r="AG85" s="350" t="n">
        <v>-0.06</v>
      </c>
      <c r="AH85" s="350" t="n">
        <v>0.0175</v>
      </c>
      <c r="AI85" s="351" t="n">
        <v>0.2725</v>
      </c>
      <c r="AJ85" s="351" t="n">
        <v>0</v>
      </c>
      <c r="AK85" s="351" t="n">
        <v>-0.19</v>
      </c>
      <c r="AL85" s="350" t="n">
        <v>0.005</v>
      </c>
      <c r="AM85" s="350" t="n">
        <v>-0.125</v>
      </c>
      <c r="AN85" s="350" t="n">
        <v>0</v>
      </c>
      <c r="AO85" s="350" t="n">
        <v>0.08</v>
      </c>
      <c r="AP85" s="312" t="n">
        <v>0.02</v>
      </c>
      <c r="AQ85" s="312" t="n">
        <v>0.12</v>
      </c>
      <c r="AR85" s="312" t="n">
        <v>0.0225</v>
      </c>
      <c r="AS85" s="312" t="n">
        <v>0</v>
      </c>
      <c r="AT85" s="312" t="n">
        <v>0</v>
      </c>
      <c r="AU85" s="312" t="n">
        <v>-0.28</v>
      </c>
      <c r="AV85" s="312" t="n">
        <v>0.0125</v>
      </c>
      <c r="AW85" s="312" t="n">
        <v>0.02</v>
      </c>
      <c r="AX85" s="312" t="n">
        <v>-0.01</v>
      </c>
      <c r="AY85" s="312" t="n">
        <v>-0.026</v>
      </c>
      <c r="AZ85" s="312" t="n">
        <v>0.06</v>
      </c>
      <c r="BA85" s="312" t="n">
        <v>0.265</v>
      </c>
      <c r="BB85" s="312" t="n">
        <v>0.0225</v>
      </c>
      <c r="BC85" s="312" t="n">
        <v>-0.026</v>
      </c>
      <c r="BD85" s="312" t="n">
        <v>0.0087</v>
      </c>
      <c r="BE85" s="312" t="n">
        <v>0.005</v>
      </c>
      <c r="BF85" s="312" t="n">
        <v>0</v>
      </c>
      <c r="BG85" s="312" t="n">
        <v>-0.026</v>
      </c>
      <c r="BH85" s="312" t="n">
        <v>0.0087</v>
      </c>
      <c r="BI85" s="312" t="n">
        <v>-0.0785</v>
      </c>
      <c r="BJ85" s="312" t="n">
        <v>0.025</v>
      </c>
      <c r="BK85" s="312" t="n">
        <v>-0.0125</v>
      </c>
      <c r="BL85" s="312" t="n">
        <v>0.024</v>
      </c>
      <c r="BM85" s="312" t="n">
        <v>0.0135</v>
      </c>
      <c r="BN85" s="312" t="n">
        <v>0.0125</v>
      </c>
      <c r="BO85" s="312" t="n">
        <v>0.835</v>
      </c>
      <c r="BP85" s="312" t="n">
        <v>0.16</v>
      </c>
      <c r="BQ85" s="312" t="n">
        <v>-0.355</v>
      </c>
      <c r="BR85" s="312" t="n">
        <v>0</v>
      </c>
      <c r="BS85" s="312" t="n">
        <v>0.3025</v>
      </c>
      <c r="BT85" s="312" t="n">
        <v>0.02</v>
      </c>
      <c r="BU85" s="312" t="n">
        <v>0.6075</v>
      </c>
      <c r="BV85" s="312" t="n">
        <v>0.0025</v>
      </c>
      <c r="BW85" s="312" t="n">
        <v>-0.035</v>
      </c>
      <c r="BX85" s="312" t="n">
        <v>0.0175</v>
      </c>
      <c r="BY85" s="312" t="n">
        <v>0.005</v>
      </c>
      <c r="BZ85" s="312" t="n">
        <v>0.0075</v>
      </c>
      <c r="CA85" s="312" t="n">
        <v>-0.0125</v>
      </c>
      <c r="CB85" s="312" t="n">
        <v>0.01</v>
      </c>
      <c r="CC85" s="312" t="n">
        <v>0.25</v>
      </c>
      <c r="CD85" s="312" t="n">
        <v>0</v>
      </c>
      <c r="CE85" s="349"/>
      <c r="CF85" s="336"/>
      <c r="CG85" s="311"/>
    </row>
    <row r="86" customFormat="false" ht="12.75" hidden="false" customHeight="false" outlineLevel="0" collapsed="false">
      <c r="D86" s="311" t="n">
        <v>38808</v>
      </c>
      <c r="F86" s="350" t="n">
        <v>2.898</v>
      </c>
      <c r="G86" s="351" t="n">
        <v>0.070289928873441</v>
      </c>
      <c r="H86" s="350" t="n">
        <v>0.235</v>
      </c>
      <c r="I86" s="350" t="n">
        <v>0.4</v>
      </c>
      <c r="J86" s="350" t="n">
        <v>0.45</v>
      </c>
      <c r="K86" s="350" t="n">
        <v>0.4</v>
      </c>
      <c r="L86" s="347" t="n">
        <v>0.45</v>
      </c>
      <c r="M86" s="347" t="n">
        <v>0.45</v>
      </c>
      <c r="N86" s="350" t="n">
        <v>0.45</v>
      </c>
      <c r="O86" s="350" t="n">
        <v>0.45</v>
      </c>
      <c r="P86" s="350" t="n">
        <v>0.45</v>
      </c>
      <c r="Q86" s="350" t="n">
        <v>0.5</v>
      </c>
      <c r="R86" s="351" t="n">
        <v>0.3</v>
      </c>
      <c r="S86" s="351" t="n">
        <v>0.45</v>
      </c>
      <c r="T86" s="350" t="n">
        <v>0.4</v>
      </c>
      <c r="U86" s="350" t="n">
        <v>-0.13</v>
      </c>
      <c r="V86" s="350" t="n">
        <v>0.01</v>
      </c>
      <c r="W86" s="350" t="n">
        <v>0.0875</v>
      </c>
      <c r="X86" s="350" t="n">
        <v>-0.0025</v>
      </c>
      <c r="Y86" s="350" t="n">
        <v>-0.0625</v>
      </c>
      <c r="Z86" s="350" t="n">
        <v>0.02</v>
      </c>
      <c r="AA86" s="350" t="n">
        <v>-0.56</v>
      </c>
      <c r="AB86" s="350" t="n">
        <v>0.155</v>
      </c>
      <c r="AC86" s="350" t="n">
        <v>-0.0575</v>
      </c>
      <c r="AD86" s="350" t="n">
        <v>0.0025</v>
      </c>
      <c r="AE86" s="350" t="n">
        <v>-0.185</v>
      </c>
      <c r="AF86" s="350" t="n">
        <v>0.01</v>
      </c>
      <c r="AG86" s="350" t="n">
        <v>-0.0575</v>
      </c>
      <c r="AH86" s="350" t="n">
        <v>0.025</v>
      </c>
      <c r="AI86" s="351" t="n">
        <v>0.185</v>
      </c>
      <c r="AJ86" s="351" t="n">
        <v>0</v>
      </c>
      <c r="AK86" s="351" t="n">
        <v>-0.195</v>
      </c>
      <c r="AL86" s="350" t="n">
        <v>0</v>
      </c>
      <c r="AM86" s="350" t="n">
        <v>-0.1075</v>
      </c>
      <c r="AN86" s="350" t="n">
        <v>0</v>
      </c>
      <c r="AO86" s="350" t="n">
        <v>0.065</v>
      </c>
      <c r="AP86" s="312" t="n">
        <v>0.0075</v>
      </c>
      <c r="AQ86" s="312" t="n">
        <v>0.29</v>
      </c>
      <c r="AR86" s="312" t="n">
        <v>0.015</v>
      </c>
      <c r="AS86" s="312" t="n">
        <v>0</v>
      </c>
      <c r="AT86" s="312" t="n">
        <v>0</v>
      </c>
      <c r="AU86" s="312" t="n">
        <v>-0.36</v>
      </c>
      <c r="AV86" s="312" t="n">
        <v>0</v>
      </c>
      <c r="AW86" s="312" t="n">
        <v>0.19</v>
      </c>
      <c r="AX86" s="312" t="n">
        <v>-0.01</v>
      </c>
      <c r="AY86" s="312" t="n">
        <v>-0.0255</v>
      </c>
      <c r="AZ86" s="312" t="n">
        <v>0.06</v>
      </c>
      <c r="BA86" s="312" t="n">
        <v>0.195</v>
      </c>
      <c r="BB86" s="312" t="n">
        <v>0.0175</v>
      </c>
      <c r="BC86" s="312" t="n">
        <v>-0.0255</v>
      </c>
      <c r="BD86" s="312" t="n">
        <v>0.011</v>
      </c>
      <c r="BE86" s="312" t="n">
        <v>0.005</v>
      </c>
      <c r="BF86" s="312" t="n">
        <v>0</v>
      </c>
      <c r="BG86" s="312" t="n">
        <v>-0.0255</v>
      </c>
      <c r="BH86" s="312" t="n">
        <v>0.011</v>
      </c>
      <c r="BI86" s="312" t="n">
        <v>-0.07</v>
      </c>
      <c r="BJ86" s="312" t="n">
        <v>0.026</v>
      </c>
      <c r="BK86" s="312" t="n">
        <v>-0.02</v>
      </c>
      <c r="BL86" s="312" t="n">
        <v>0.016</v>
      </c>
      <c r="BM86" s="312" t="n">
        <v>0.0065</v>
      </c>
      <c r="BN86" s="312" t="n">
        <v>0.01</v>
      </c>
      <c r="BO86" s="312" t="n">
        <v>0.45</v>
      </c>
      <c r="BP86" s="312" t="n">
        <v>0.02</v>
      </c>
      <c r="BQ86" s="312" t="n">
        <v>-0.0775</v>
      </c>
      <c r="BR86" s="312" t="n">
        <v>0</v>
      </c>
      <c r="BS86" s="312" t="n">
        <v>0.25</v>
      </c>
      <c r="BT86" s="312" t="n">
        <v>0.005</v>
      </c>
      <c r="BU86" s="312" t="n">
        <v>0.25</v>
      </c>
      <c r="BV86" s="312" t="n">
        <v>0.005</v>
      </c>
      <c r="BW86" s="312" t="n">
        <v>-0.025</v>
      </c>
      <c r="BX86" s="312" t="n">
        <v>0.02</v>
      </c>
      <c r="BY86" s="312" t="n">
        <v>0.00475</v>
      </c>
      <c r="BZ86" s="312" t="n">
        <v>0.01</v>
      </c>
      <c r="CA86" s="312" t="n">
        <v>-0.01275</v>
      </c>
      <c r="CB86" s="312" t="n">
        <v>0.0125</v>
      </c>
      <c r="CC86" s="312" t="n">
        <v>0.65</v>
      </c>
      <c r="CD86" s="312" t="n">
        <v>0</v>
      </c>
      <c r="CE86" s="349"/>
      <c r="CF86" s="336"/>
      <c r="CG86" s="311"/>
    </row>
    <row r="87" customFormat="false" ht="12.75" hidden="false" customHeight="false" outlineLevel="0" collapsed="false">
      <c r="D87" s="311" t="n">
        <v>38838</v>
      </c>
      <c r="F87" s="350" t="n">
        <v>2.886</v>
      </c>
      <c r="G87" s="351" t="n">
        <v>0.07030972970231</v>
      </c>
      <c r="H87" s="350" t="n">
        <v>0.235</v>
      </c>
      <c r="I87" s="350" t="n">
        <v>0.45</v>
      </c>
      <c r="J87" s="350" t="n">
        <v>0.5</v>
      </c>
      <c r="K87" s="350" t="n">
        <v>0.4</v>
      </c>
      <c r="L87" s="347" t="n">
        <v>0.4</v>
      </c>
      <c r="M87" s="347" t="n">
        <v>0.45</v>
      </c>
      <c r="N87" s="350" t="n">
        <v>0.5</v>
      </c>
      <c r="O87" s="350" t="n">
        <v>0.45</v>
      </c>
      <c r="P87" s="350" t="n">
        <v>0.4</v>
      </c>
      <c r="Q87" s="350" t="n">
        <v>0.45</v>
      </c>
      <c r="R87" s="351" t="n">
        <v>0.25</v>
      </c>
      <c r="S87" s="351" t="n">
        <v>0.5</v>
      </c>
      <c r="T87" s="350" t="n">
        <v>0.45</v>
      </c>
      <c r="U87" s="350" t="n">
        <v>-0.145</v>
      </c>
      <c r="V87" s="350" t="n">
        <v>0.01</v>
      </c>
      <c r="W87" s="350" t="n">
        <v>0.0975</v>
      </c>
      <c r="X87" s="350" t="n">
        <v>-0.0025</v>
      </c>
      <c r="Y87" s="350" t="n">
        <v>-0.0625</v>
      </c>
      <c r="Z87" s="350" t="n">
        <v>0.02</v>
      </c>
      <c r="AA87" s="350" t="n">
        <v>-0.56</v>
      </c>
      <c r="AB87" s="350" t="n">
        <v>0.155</v>
      </c>
      <c r="AC87" s="350" t="n">
        <v>-0.0575</v>
      </c>
      <c r="AD87" s="350" t="n">
        <v>0.0025</v>
      </c>
      <c r="AE87" s="350" t="n">
        <v>-0.185</v>
      </c>
      <c r="AF87" s="350" t="n">
        <v>0.0075</v>
      </c>
      <c r="AG87" s="350" t="n">
        <v>-0.0575</v>
      </c>
      <c r="AH87" s="350" t="n">
        <v>0.025</v>
      </c>
      <c r="AI87" s="351" t="n">
        <v>0.175</v>
      </c>
      <c r="AJ87" s="351" t="n">
        <v>0</v>
      </c>
      <c r="AK87" s="351" t="n">
        <v>-0.195</v>
      </c>
      <c r="AL87" s="350" t="n">
        <v>0</v>
      </c>
      <c r="AM87" s="350" t="n">
        <v>-0.0875</v>
      </c>
      <c r="AN87" s="350" t="n">
        <v>0</v>
      </c>
      <c r="AO87" s="350" t="n">
        <v>0.065</v>
      </c>
      <c r="AP87" s="312" t="n">
        <v>0.0075</v>
      </c>
      <c r="AQ87" s="312" t="n">
        <v>0.29</v>
      </c>
      <c r="AR87" s="312" t="n">
        <v>0.015</v>
      </c>
      <c r="AS87" s="312" t="n">
        <v>0</v>
      </c>
      <c r="AT87" s="312" t="n">
        <v>0</v>
      </c>
      <c r="AU87" s="312" t="n">
        <v>-0.36</v>
      </c>
      <c r="AV87" s="312" t="n">
        <v>0</v>
      </c>
      <c r="AW87" s="312" t="n">
        <v>0.19</v>
      </c>
      <c r="AX87" s="312" t="n">
        <v>-0.01</v>
      </c>
      <c r="AY87" s="312" t="n">
        <v>-0.0255</v>
      </c>
      <c r="AZ87" s="312" t="n">
        <v>0.06</v>
      </c>
      <c r="BA87" s="312" t="n">
        <v>0.1825</v>
      </c>
      <c r="BB87" s="312" t="n">
        <v>0.01</v>
      </c>
      <c r="BC87" s="312" t="n">
        <v>-0.0255</v>
      </c>
      <c r="BD87" s="312" t="n">
        <v>0.011</v>
      </c>
      <c r="BE87" s="312" t="n">
        <v>0.005</v>
      </c>
      <c r="BF87" s="312" t="n">
        <v>0</v>
      </c>
      <c r="BG87" s="312" t="n">
        <v>-0.0255</v>
      </c>
      <c r="BH87" s="312" t="n">
        <v>0.011</v>
      </c>
      <c r="BI87" s="312" t="n">
        <v>-0.07</v>
      </c>
      <c r="BJ87" s="312" t="n">
        <v>0.026</v>
      </c>
      <c r="BK87" s="312" t="n">
        <v>-0.02</v>
      </c>
      <c r="BL87" s="312" t="n">
        <v>0.016</v>
      </c>
      <c r="BM87" s="312" t="n">
        <v>0.0065</v>
      </c>
      <c r="BN87" s="312" t="n">
        <v>0.01</v>
      </c>
      <c r="BO87" s="312" t="n">
        <v>0.405</v>
      </c>
      <c r="BP87" s="312" t="n">
        <v>0.02</v>
      </c>
      <c r="BQ87" s="312" t="n">
        <v>-0.2365</v>
      </c>
      <c r="BR87" s="312" t="n">
        <v>0</v>
      </c>
      <c r="BS87" s="312" t="n">
        <v>0.2025</v>
      </c>
      <c r="BT87" s="312" t="n">
        <v>0.005</v>
      </c>
      <c r="BU87" s="312" t="n">
        <v>0.2025</v>
      </c>
      <c r="BV87" s="312" t="n">
        <v>0.005</v>
      </c>
      <c r="BW87" s="312" t="n">
        <v>-0.02525</v>
      </c>
      <c r="BX87" s="312" t="n">
        <v>0.02</v>
      </c>
      <c r="BY87" s="312" t="n">
        <v>0.00475</v>
      </c>
      <c r="BZ87" s="312" t="n">
        <v>0.01</v>
      </c>
      <c r="CA87" s="312" t="n">
        <v>-0.01275</v>
      </c>
      <c r="CB87" s="312" t="n">
        <v>0.0125</v>
      </c>
      <c r="CC87" s="312" t="n">
        <v>0.8</v>
      </c>
      <c r="CD87" s="312" t="n">
        <v>0</v>
      </c>
      <c r="CE87" s="349"/>
      <c r="CF87" s="336"/>
      <c r="CG87" s="311"/>
    </row>
    <row r="88" customFormat="false" ht="12.75" hidden="false" customHeight="false" outlineLevel="0" collapsed="false">
      <c r="D88" s="311" t="n">
        <v>38869</v>
      </c>
      <c r="F88" s="350" t="n">
        <v>2.921</v>
      </c>
      <c r="G88" s="351" t="n">
        <v>0.070330190558945</v>
      </c>
      <c r="H88" s="350" t="n">
        <v>0.235</v>
      </c>
      <c r="I88" s="350" t="n">
        <v>0.45</v>
      </c>
      <c r="J88" s="350" t="n">
        <v>0.5</v>
      </c>
      <c r="K88" s="350" t="n">
        <v>0.4</v>
      </c>
      <c r="L88" s="347" t="n">
        <v>0.5</v>
      </c>
      <c r="M88" s="347" t="n">
        <v>0.45</v>
      </c>
      <c r="N88" s="350" t="n">
        <v>0.5</v>
      </c>
      <c r="O88" s="350" t="n">
        <v>0.5</v>
      </c>
      <c r="P88" s="350" t="n">
        <v>0.5</v>
      </c>
      <c r="Q88" s="350" t="n">
        <v>0.5</v>
      </c>
      <c r="R88" s="351" t="n">
        <v>0.25</v>
      </c>
      <c r="S88" s="351" t="n">
        <v>0.5</v>
      </c>
      <c r="T88" s="350" t="n">
        <v>0.45</v>
      </c>
      <c r="U88" s="350" t="n">
        <v>-0.155</v>
      </c>
      <c r="V88" s="350" t="n">
        <v>0.01</v>
      </c>
      <c r="W88" s="350" t="n">
        <v>0.0925</v>
      </c>
      <c r="X88" s="350" t="n">
        <v>-0.0025</v>
      </c>
      <c r="Y88" s="350" t="n">
        <v>-0.0625</v>
      </c>
      <c r="Z88" s="350" t="n">
        <v>0.02</v>
      </c>
      <c r="AA88" s="350" t="n">
        <v>-0.56</v>
      </c>
      <c r="AB88" s="350" t="n">
        <v>0.155</v>
      </c>
      <c r="AC88" s="350" t="n">
        <v>-0.0575</v>
      </c>
      <c r="AD88" s="350" t="n">
        <v>0.0025</v>
      </c>
      <c r="AE88" s="350" t="n">
        <v>-0.185</v>
      </c>
      <c r="AF88" s="350" t="n">
        <v>0.005</v>
      </c>
      <c r="AG88" s="350" t="n">
        <v>-0.0575</v>
      </c>
      <c r="AH88" s="350" t="n">
        <v>0.025</v>
      </c>
      <c r="AI88" s="351" t="n">
        <v>0.17</v>
      </c>
      <c r="AJ88" s="351" t="n">
        <v>0</v>
      </c>
      <c r="AK88" s="351" t="n">
        <v>-0.195</v>
      </c>
      <c r="AL88" s="350" t="n">
        <v>0</v>
      </c>
      <c r="AM88" s="350" t="n">
        <v>-0.0875</v>
      </c>
      <c r="AN88" s="350" t="n">
        <v>0</v>
      </c>
      <c r="AO88" s="350" t="n">
        <v>0.065</v>
      </c>
      <c r="AP88" s="312" t="n">
        <v>0.0075</v>
      </c>
      <c r="AQ88" s="312" t="n">
        <v>0.29</v>
      </c>
      <c r="AR88" s="312" t="n">
        <v>0.015</v>
      </c>
      <c r="AS88" s="312" t="n">
        <v>0</v>
      </c>
      <c r="AT88" s="312" t="n">
        <v>0</v>
      </c>
      <c r="AU88" s="312" t="n">
        <v>-0.36</v>
      </c>
      <c r="AV88" s="312" t="n">
        <v>0</v>
      </c>
      <c r="AW88" s="312" t="n">
        <v>0.19</v>
      </c>
      <c r="AX88" s="312" t="n">
        <v>-0.01</v>
      </c>
      <c r="AY88" s="312" t="n">
        <v>-0.0255</v>
      </c>
      <c r="AZ88" s="312" t="n">
        <v>0.06</v>
      </c>
      <c r="BA88" s="312" t="n">
        <v>0.1825</v>
      </c>
      <c r="BB88" s="312" t="n">
        <v>0.0125</v>
      </c>
      <c r="BC88" s="312" t="n">
        <v>-0.0255</v>
      </c>
      <c r="BD88" s="312" t="n">
        <v>0.011</v>
      </c>
      <c r="BE88" s="312" t="n">
        <v>0.005</v>
      </c>
      <c r="BF88" s="312" t="n">
        <v>0</v>
      </c>
      <c r="BG88" s="312" t="n">
        <v>-0.0255</v>
      </c>
      <c r="BH88" s="312" t="n">
        <v>0.011</v>
      </c>
      <c r="BI88" s="312" t="n">
        <v>-0.086</v>
      </c>
      <c r="BJ88" s="312" t="n">
        <v>0.026</v>
      </c>
      <c r="BK88" s="312" t="n">
        <v>-0.02</v>
      </c>
      <c r="BL88" s="312" t="n">
        <v>0.017</v>
      </c>
      <c r="BM88" s="312" t="n">
        <v>0.0065</v>
      </c>
      <c r="BN88" s="312" t="n">
        <v>0.01</v>
      </c>
      <c r="BO88" s="312" t="n">
        <v>0.395</v>
      </c>
      <c r="BP88" s="312" t="n">
        <v>0.035</v>
      </c>
      <c r="BQ88" s="312" t="n">
        <v>-0.6235</v>
      </c>
      <c r="BR88" s="312" t="n">
        <v>0</v>
      </c>
      <c r="BS88" s="312" t="n">
        <v>0.2025</v>
      </c>
      <c r="BT88" s="312" t="n">
        <v>0.005</v>
      </c>
      <c r="BU88" s="312" t="n">
        <v>0.2025</v>
      </c>
      <c r="BV88" s="312" t="n">
        <v>0.005</v>
      </c>
      <c r="BW88" s="312" t="n">
        <v>-0.02525</v>
      </c>
      <c r="BX88" s="312" t="n">
        <v>0.02</v>
      </c>
      <c r="BY88" s="312" t="n">
        <v>0.00475</v>
      </c>
      <c r="BZ88" s="312" t="n">
        <v>0.01</v>
      </c>
      <c r="CA88" s="312" t="n">
        <v>-0.01275</v>
      </c>
      <c r="CB88" s="312" t="n">
        <v>0.0125</v>
      </c>
      <c r="CC88" s="312" t="n">
        <v>0.9</v>
      </c>
      <c r="CD88" s="312" t="n">
        <v>0</v>
      </c>
      <c r="CE88" s="349"/>
      <c r="CF88" s="336"/>
      <c r="CG88" s="311"/>
    </row>
    <row r="89" customFormat="false" ht="12.75" hidden="false" customHeight="false" outlineLevel="0" collapsed="false">
      <c r="D89" s="311" t="n">
        <v>38899</v>
      </c>
      <c r="F89" s="350" t="n">
        <v>2.933</v>
      </c>
      <c r="G89" s="351" t="n">
        <v>0.070349991388077</v>
      </c>
      <c r="H89" s="350" t="n">
        <v>0.235</v>
      </c>
      <c r="I89" s="350" t="n">
        <v>0.5</v>
      </c>
      <c r="J89" s="350" t="n">
        <v>0.5</v>
      </c>
      <c r="K89" s="350" t="n">
        <v>0.4</v>
      </c>
      <c r="L89" s="347" t="n">
        <v>0.5</v>
      </c>
      <c r="M89" s="347" t="n">
        <v>0.5</v>
      </c>
      <c r="N89" s="350" t="n">
        <v>0.5</v>
      </c>
      <c r="O89" s="350" t="n">
        <v>0.5</v>
      </c>
      <c r="P89" s="350" t="n">
        <v>0.5</v>
      </c>
      <c r="Q89" s="350" t="n">
        <v>0.5</v>
      </c>
      <c r="R89" s="351" t="n">
        <v>0.34</v>
      </c>
      <c r="S89" s="351" t="n">
        <v>0.55</v>
      </c>
      <c r="T89" s="350" t="n">
        <v>0.5</v>
      </c>
      <c r="U89" s="350" t="n">
        <v>-0.155</v>
      </c>
      <c r="V89" s="350" t="n">
        <v>0.01</v>
      </c>
      <c r="W89" s="350" t="n">
        <v>0.0825</v>
      </c>
      <c r="X89" s="350" t="n">
        <v>0</v>
      </c>
      <c r="Y89" s="350" t="n">
        <v>-0.0625</v>
      </c>
      <c r="Z89" s="350" t="n">
        <v>0.02</v>
      </c>
      <c r="AA89" s="350" t="n">
        <v>-0.56</v>
      </c>
      <c r="AB89" s="350" t="n">
        <v>0.155</v>
      </c>
      <c r="AC89" s="350" t="n">
        <v>-0.0575</v>
      </c>
      <c r="AD89" s="350" t="n">
        <v>0.0025</v>
      </c>
      <c r="AE89" s="350" t="n">
        <v>-0.185</v>
      </c>
      <c r="AF89" s="350" t="n">
        <v>0.0025</v>
      </c>
      <c r="AG89" s="350" t="n">
        <v>-0.0575</v>
      </c>
      <c r="AH89" s="350" t="n">
        <v>0.025</v>
      </c>
      <c r="AI89" s="351" t="n">
        <v>0.16</v>
      </c>
      <c r="AJ89" s="351" t="n">
        <v>0</v>
      </c>
      <c r="AK89" s="351" t="n">
        <v>-0.195</v>
      </c>
      <c r="AL89" s="350" t="n">
        <v>0</v>
      </c>
      <c r="AM89" s="350" t="n">
        <v>-0.0875</v>
      </c>
      <c r="AN89" s="350" t="n">
        <v>0</v>
      </c>
      <c r="AO89" s="350" t="n">
        <v>0.065</v>
      </c>
      <c r="AP89" s="312" t="n">
        <v>0.0075</v>
      </c>
      <c r="AQ89" s="312" t="n">
        <v>0.29</v>
      </c>
      <c r="AR89" s="312" t="n">
        <v>0.015</v>
      </c>
      <c r="AS89" s="312" t="n">
        <v>0</v>
      </c>
      <c r="AT89" s="312" t="n">
        <v>0</v>
      </c>
      <c r="AU89" s="312" t="n">
        <v>-0.36</v>
      </c>
      <c r="AV89" s="312" t="n">
        <v>0</v>
      </c>
      <c r="AW89" s="312" t="n">
        <v>0.19</v>
      </c>
      <c r="AX89" s="312" t="n">
        <v>-0.01</v>
      </c>
      <c r="AY89" s="312" t="n">
        <v>-0.0255</v>
      </c>
      <c r="AZ89" s="312" t="n">
        <v>0.06</v>
      </c>
      <c r="BA89" s="312" t="n">
        <v>0.1825</v>
      </c>
      <c r="BB89" s="312" t="n">
        <v>0.0125</v>
      </c>
      <c r="BC89" s="312" t="n">
        <v>-0.0255</v>
      </c>
      <c r="BD89" s="312" t="n">
        <v>0.011</v>
      </c>
      <c r="BE89" s="312" t="n">
        <v>0.005</v>
      </c>
      <c r="BF89" s="312" t="n">
        <v>0</v>
      </c>
      <c r="BG89" s="312" t="n">
        <v>-0.0255</v>
      </c>
      <c r="BH89" s="312" t="n">
        <v>0.011</v>
      </c>
      <c r="BI89" s="312" t="n">
        <v>-0.079</v>
      </c>
      <c r="BJ89" s="312" t="n">
        <v>0.026</v>
      </c>
      <c r="BK89" s="312" t="n">
        <v>-0.02</v>
      </c>
      <c r="BL89" s="312" t="n">
        <v>0.018</v>
      </c>
      <c r="BM89" s="312" t="n">
        <v>0.0065</v>
      </c>
      <c r="BN89" s="312" t="n">
        <v>0.01</v>
      </c>
      <c r="BO89" s="312" t="n">
        <v>0.43</v>
      </c>
      <c r="BP89" s="312" t="n">
        <v>0.035</v>
      </c>
      <c r="BQ89" s="312" t="n">
        <v>-0.3165</v>
      </c>
      <c r="BR89" s="312" t="n">
        <v>0</v>
      </c>
      <c r="BS89" s="312" t="n">
        <v>0.215</v>
      </c>
      <c r="BT89" s="312" t="n">
        <v>0.0075</v>
      </c>
      <c r="BU89" s="312" t="n">
        <v>0.215</v>
      </c>
      <c r="BV89" s="312" t="n">
        <v>0.0075</v>
      </c>
      <c r="BW89" s="312" t="n">
        <v>-0.02525</v>
      </c>
      <c r="BX89" s="312" t="n">
        <v>0.02</v>
      </c>
      <c r="BY89" s="312" t="n">
        <v>0.00475</v>
      </c>
      <c r="BZ89" s="312" t="n">
        <v>0.01</v>
      </c>
      <c r="CA89" s="312" t="n">
        <v>-0.01275</v>
      </c>
      <c r="CB89" s="312" t="n">
        <v>0.0125</v>
      </c>
      <c r="CC89" s="312" t="n">
        <v>1.1</v>
      </c>
      <c r="CD89" s="312" t="n">
        <v>0</v>
      </c>
      <c r="CE89" s="349"/>
      <c r="CF89" s="336"/>
      <c r="CG89" s="311"/>
    </row>
    <row r="90" customFormat="false" ht="12.75" hidden="false" customHeight="false" outlineLevel="0" collapsed="false">
      <c r="D90" s="311" t="n">
        <v>38930</v>
      </c>
      <c r="F90" s="350" t="n">
        <v>2.954</v>
      </c>
      <c r="G90" s="351" t="n">
        <v>0.070370452244984</v>
      </c>
      <c r="H90" s="350" t="n">
        <v>0.235</v>
      </c>
      <c r="I90" s="350" t="n">
        <v>0.55</v>
      </c>
      <c r="J90" s="350" t="n">
        <v>0.55</v>
      </c>
      <c r="K90" s="350" t="n">
        <v>0.5</v>
      </c>
      <c r="L90" s="347" t="n">
        <v>0.6</v>
      </c>
      <c r="M90" s="347" t="n">
        <v>0.55</v>
      </c>
      <c r="N90" s="350" t="n">
        <v>0.6</v>
      </c>
      <c r="O90" s="350" t="n">
        <v>0.55</v>
      </c>
      <c r="P90" s="350" t="n">
        <v>0.6</v>
      </c>
      <c r="Q90" s="350" t="n">
        <v>0.45</v>
      </c>
      <c r="R90" s="351" t="n">
        <v>0.38</v>
      </c>
      <c r="S90" s="351" t="n">
        <v>0.6</v>
      </c>
      <c r="T90" s="350" t="n">
        <v>0.55</v>
      </c>
      <c r="U90" s="350" t="n">
        <v>-0.155</v>
      </c>
      <c r="V90" s="350" t="n">
        <v>0.01</v>
      </c>
      <c r="W90" s="350" t="n">
        <v>0.08</v>
      </c>
      <c r="X90" s="350" t="n">
        <v>0.0025</v>
      </c>
      <c r="Y90" s="350" t="n">
        <v>-0.0625</v>
      </c>
      <c r="Z90" s="350" t="n">
        <v>0.02</v>
      </c>
      <c r="AA90" s="350" t="n">
        <v>-0.56</v>
      </c>
      <c r="AB90" s="350" t="n">
        <v>0.155</v>
      </c>
      <c r="AC90" s="350" t="n">
        <v>-0.0575</v>
      </c>
      <c r="AD90" s="350" t="n">
        <v>0.0025</v>
      </c>
      <c r="AE90" s="350" t="n">
        <v>-0.185</v>
      </c>
      <c r="AF90" s="350" t="n">
        <v>0.0025</v>
      </c>
      <c r="AG90" s="350" t="n">
        <v>-0.0575</v>
      </c>
      <c r="AH90" s="350" t="n">
        <v>0.025</v>
      </c>
      <c r="AI90" s="351" t="n">
        <v>0.1575</v>
      </c>
      <c r="AJ90" s="351" t="n">
        <v>0</v>
      </c>
      <c r="AK90" s="351" t="n">
        <v>-0.195</v>
      </c>
      <c r="AL90" s="350" t="n">
        <v>0</v>
      </c>
      <c r="AM90" s="350" t="n">
        <v>-0.0875</v>
      </c>
      <c r="AN90" s="350" t="n">
        <v>0</v>
      </c>
      <c r="AO90" s="350" t="n">
        <v>0.065</v>
      </c>
      <c r="AP90" s="312" t="n">
        <v>0.0075</v>
      </c>
      <c r="AQ90" s="312" t="n">
        <v>0.29</v>
      </c>
      <c r="AR90" s="312" t="n">
        <v>0.015</v>
      </c>
      <c r="AS90" s="312" t="n">
        <v>0</v>
      </c>
      <c r="AT90" s="312" t="n">
        <v>0</v>
      </c>
      <c r="AU90" s="312" t="n">
        <v>-0.36</v>
      </c>
      <c r="AV90" s="312" t="n">
        <v>0</v>
      </c>
      <c r="AW90" s="312" t="n">
        <v>0.19</v>
      </c>
      <c r="AX90" s="312" t="n">
        <v>-0.01</v>
      </c>
      <c r="AY90" s="312" t="n">
        <v>-0.0255</v>
      </c>
      <c r="AZ90" s="312" t="n">
        <v>0.06</v>
      </c>
      <c r="BA90" s="312" t="n">
        <v>0.1825</v>
      </c>
      <c r="BB90" s="312" t="n">
        <v>0.0125</v>
      </c>
      <c r="BC90" s="312" t="n">
        <v>-0.0255</v>
      </c>
      <c r="BD90" s="312" t="n">
        <v>0.011</v>
      </c>
      <c r="BE90" s="312" t="n">
        <v>0.005</v>
      </c>
      <c r="BF90" s="312" t="n">
        <v>0</v>
      </c>
      <c r="BG90" s="312" t="n">
        <v>-0.0255</v>
      </c>
      <c r="BH90" s="312" t="n">
        <v>0.011</v>
      </c>
      <c r="BI90" s="312" t="n">
        <v>-0.07</v>
      </c>
      <c r="BJ90" s="312" t="n">
        <v>0.026</v>
      </c>
      <c r="BK90" s="312" t="n">
        <v>-0.02</v>
      </c>
      <c r="BL90" s="312" t="n">
        <v>0.019</v>
      </c>
      <c r="BM90" s="312" t="n">
        <v>0.0065</v>
      </c>
      <c r="BN90" s="312" t="n">
        <v>0.01</v>
      </c>
      <c r="BO90" s="312" t="n">
        <v>0.495</v>
      </c>
      <c r="BP90" s="312" t="n">
        <v>0.035</v>
      </c>
      <c r="BQ90" s="312" t="n">
        <v>-0.5975</v>
      </c>
      <c r="BR90" s="312" t="n">
        <v>0</v>
      </c>
      <c r="BS90" s="312" t="n">
        <v>0.215</v>
      </c>
      <c r="BT90" s="312" t="n">
        <v>0.0075</v>
      </c>
      <c r="BU90" s="312" t="n">
        <v>0.215</v>
      </c>
      <c r="BV90" s="312" t="n">
        <v>0.0075</v>
      </c>
      <c r="BW90" s="312" t="n">
        <v>-0.02525</v>
      </c>
      <c r="BX90" s="312" t="n">
        <v>0.02</v>
      </c>
      <c r="BY90" s="312" t="n">
        <v>0.00225</v>
      </c>
      <c r="BZ90" s="312" t="n">
        <v>0.01</v>
      </c>
      <c r="CA90" s="312" t="n">
        <v>-0.01525</v>
      </c>
      <c r="CB90" s="312" t="n">
        <v>0.0125</v>
      </c>
      <c r="CC90" s="312" t="n">
        <v>1.1</v>
      </c>
      <c r="CD90" s="312" t="n">
        <v>0</v>
      </c>
      <c r="CE90" s="349"/>
      <c r="CF90" s="336"/>
      <c r="CG90" s="311"/>
    </row>
    <row r="91" customFormat="false" ht="12.75" hidden="false" customHeight="false" outlineLevel="0" collapsed="false">
      <c r="D91" s="311" t="n">
        <v>38961</v>
      </c>
      <c r="F91" s="350" t="n">
        <v>2.978</v>
      </c>
      <c r="G91" s="351" t="n">
        <v>0.070390913102029</v>
      </c>
      <c r="H91" s="350" t="n">
        <v>0.235</v>
      </c>
      <c r="I91" s="350" t="n">
        <v>0.55</v>
      </c>
      <c r="J91" s="350" t="n">
        <v>0.55</v>
      </c>
      <c r="K91" s="350" t="n">
        <v>0.55</v>
      </c>
      <c r="L91" s="347" t="n">
        <v>0.55</v>
      </c>
      <c r="M91" s="347" t="n">
        <v>0.55</v>
      </c>
      <c r="N91" s="350" t="n">
        <v>0.6</v>
      </c>
      <c r="O91" s="350" t="n">
        <v>0.6</v>
      </c>
      <c r="P91" s="350" t="n">
        <v>0.55</v>
      </c>
      <c r="Q91" s="350" t="n">
        <v>0.5</v>
      </c>
      <c r="R91" s="351" t="n">
        <v>0.34</v>
      </c>
      <c r="S91" s="351" t="n">
        <v>0.6</v>
      </c>
      <c r="T91" s="350" t="n">
        <v>0.55</v>
      </c>
      <c r="U91" s="350" t="n">
        <v>-0.145</v>
      </c>
      <c r="V91" s="350" t="n">
        <v>0.01</v>
      </c>
      <c r="W91" s="350" t="n">
        <v>0.0775</v>
      </c>
      <c r="X91" s="350" t="n">
        <v>0.0025</v>
      </c>
      <c r="Y91" s="350" t="n">
        <v>-0.0625</v>
      </c>
      <c r="Z91" s="350" t="n">
        <v>0.02</v>
      </c>
      <c r="AA91" s="350" t="n">
        <v>-0.56</v>
      </c>
      <c r="AB91" s="350" t="n">
        <v>0.155</v>
      </c>
      <c r="AC91" s="350" t="n">
        <v>-0.0575</v>
      </c>
      <c r="AD91" s="350" t="n">
        <v>0.0025</v>
      </c>
      <c r="AE91" s="350" t="n">
        <v>-0.185</v>
      </c>
      <c r="AF91" s="350" t="n">
        <v>0.0025</v>
      </c>
      <c r="AG91" s="350" t="n">
        <v>-0.0575</v>
      </c>
      <c r="AH91" s="350" t="n">
        <v>0.025</v>
      </c>
      <c r="AI91" s="351" t="n">
        <v>0.155</v>
      </c>
      <c r="AJ91" s="351" t="n">
        <v>0</v>
      </c>
      <c r="AK91" s="351" t="n">
        <v>-0.195</v>
      </c>
      <c r="AL91" s="350" t="n">
        <v>0</v>
      </c>
      <c r="AM91" s="350" t="n">
        <v>-0.0875</v>
      </c>
      <c r="AN91" s="350" t="n">
        <v>0</v>
      </c>
      <c r="AO91" s="350" t="n">
        <v>0.065</v>
      </c>
      <c r="AP91" s="312" t="n">
        <v>0.0075</v>
      </c>
      <c r="AQ91" s="312" t="n">
        <v>0.29</v>
      </c>
      <c r="AR91" s="312" t="n">
        <v>0.015</v>
      </c>
      <c r="AS91" s="312" t="n">
        <v>0</v>
      </c>
      <c r="AT91" s="312" t="n">
        <v>0</v>
      </c>
      <c r="AU91" s="312" t="n">
        <v>-0.36</v>
      </c>
      <c r="AV91" s="312" t="n">
        <v>0</v>
      </c>
      <c r="AW91" s="312" t="n">
        <v>0.19</v>
      </c>
      <c r="AX91" s="312" t="n">
        <v>-0.01</v>
      </c>
      <c r="AY91" s="312" t="n">
        <v>-0.0255</v>
      </c>
      <c r="AZ91" s="312" t="n">
        <v>0.06</v>
      </c>
      <c r="BA91" s="312" t="n">
        <v>0.1825</v>
      </c>
      <c r="BB91" s="312" t="n">
        <v>0.0125</v>
      </c>
      <c r="BC91" s="312" t="n">
        <v>-0.0255</v>
      </c>
      <c r="BD91" s="312" t="n">
        <v>0.011</v>
      </c>
      <c r="BE91" s="312" t="n">
        <v>0.005</v>
      </c>
      <c r="BF91" s="312" t="n">
        <v>0</v>
      </c>
      <c r="BG91" s="312" t="n">
        <v>-0.0255</v>
      </c>
      <c r="BH91" s="312" t="n">
        <v>0.011</v>
      </c>
      <c r="BI91" s="312" t="n">
        <v>-0.05</v>
      </c>
      <c r="BJ91" s="312" t="n">
        <v>0.025</v>
      </c>
      <c r="BK91" s="312" t="n">
        <v>-0.02</v>
      </c>
      <c r="BL91" s="312" t="n">
        <v>0.019</v>
      </c>
      <c r="BM91" s="312" t="n">
        <v>0.0065</v>
      </c>
      <c r="BN91" s="312" t="n">
        <v>0.01</v>
      </c>
      <c r="BO91" s="312" t="n">
        <v>0.395</v>
      </c>
      <c r="BP91" s="312" t="n">
        <v>0.035</v>
      </c>
      <c r="BQ91" s="312" t="n">
        <v>-0.8925</v>
      </c>
      <c r="BR91" s="312" t="n">
        <v>0</v>
      </c>
      <c r="BS91" s="312" t="n">
        <v>0.195</v>
      </c>
      <c r="BT91" s="312" t="n">
        <v>0.005</v>
      </c>
      <c r="BU91" s="312" t="n">
        <v>0.195</v>
      </c>
      <c r="BV91" s="312" t="n">
        <v>0.005</v>
      </c>
      <c r="BW91" s="312" t="n">
        <v>-0.02775</v>
      </c>
      <c r="BX91" s="312" t="n">
        <v>0.02</v>
      </c>
      <c r="BY91" s="312" t="n">
        <v>0.00225</v>
      </c>
      <c r="BZ91" s="312" t="n">
        <v>0.01</v>
      </c>
      <c r="CA91" s="312" t="n">
        <v>-0.01525</v>
      </c>
      <c r="CB91" s="312" t="n">
        <v>0.0125</v>
      </c>
      <c r="CC91" s="312" t="n">
        <v>0.65</v>
      </c>
      <c r="CD91" s="312" t="n">
        <v>0</v>
      </c>
      <c r="CE91" s="349"/>
      <c r="CF91" s="336"/>
      <c r="CG91" s="311"/>
    </row>
    <row r="92" customFormat="false" ht="12.75" hidden="false" customHeight="false" outlineLevel="0" collapsed="false">
      <c r="D92" s="311" t="n">
        <v>38991</v>
      </c>
      <c r="F92" s="350" t="n">
        <v>2.99</v>
      </c>
      <c r="G92" s="351" t="n">
        <v>0.07041071393156</v>
      </c>
      <c r="H92" s="350" t="n">
        <v>0.235</v>
      </c>
      <c r="I92" s="350" t="n">
        <v>0.6</v>
      </c>
      <c r="J92" s="350" t="n">
        <v>0.6</v>
      </c>
      <c r="K92" s="350" t="n">
        <v>0.55</v>
      </c>
      <c r="L92" s="347" t="n">
        <v>0.6</v>
      </c>
      <c r="M92" s="347" t="n">
        <v>0.6</v>
      </c>
      <c r="N92" s="350" t="n">
        <v>0.65</v>
      </c>
      <c r="O92" s="350" t="n">
        <v>0.65</v>
      </c>
      <c r="P92" s="350" t="n">
        <v>0.6</v>
      </c>
      <c r="Q92" s="350" t="n">
        <v>0.5</v>
      </c>
      <c r="R92" s="351" t="n">
        <v>0.39</v>
      </c>
      <c r="S92" s="351" t="n">
        <v>0.65</v>
      </c>
      <c r="T92" s="350" t="n">
        <v>0.6</v>
      </c>
      <c r="U92" s="350" t="n">
        <v>-0.13</v>
      </c>
      <c r="V92" s="350" t="n">
        <v>0.01</v>
      </c>
      <c r="W92" s="350" t="n">
        <v>0.0925</v>
      </c>
      <c r="X92" s="350" t="n">
        <v>0.0025</v>
      </c>
      <c r="Y92" s="350" t="n">
        <v>-0.0625</v>
      </c>
      <c r="Z92" s="350" t="n">
        <v>0.02</v>
      </c>
      <c r="AA92" s="350" t="n">
        <v>-0.56</v>
      </c>
      <c r="AB92" s="350" t="n">
        <v>0.155</v>
      </c>
      <c r="AC92" s="350" t="n">
        <v>-0.0575</v>
      </c>
      <c r="AD92" s="350" t="n">
        <v>0.0025</v>
      </c>
      <c r="AE92" s="350" t="n">
        <v>-0.185</v>
      </c>
      <c r="AF92" s="350" t="n">
        <v>0.0025</v>
      </c>
      <c r="AG92" s="350" t="n">
        <v>-0.0575</v>
      </c>
      <c r="AH92" s="350" t="n">
        <v>0.025</v>
      </c>
      <c r="AI92" s="351" t="n">
        <v>0.17</v>
      </c>
      <c r="AJ92" s="351" t="n">
        <v>0</v>
      </c>
      <c r="AK92" s="351" t="n">
        <v>-0.195</v>
      </c>
      <c r="AL92" s="350" t="n">
        <v>0</v>
      </c>
      <c r="AM92" s="350" t="n">
        <v>-0.0875</v>
      </c>
      <c r="AN92" s="350" t="n">
        <v>0</v>
      </c>
      <c r="AO92" s="350" t="n">
        <v>0.065</v>
      </c>
      <c r="AP92" s="312" t="n">
        <v>0.0075</v>
      </c>
      <c r="AQ92" s="312" t="n">
        <v>0.29</v>
      </c>
      <c r="AR92" s="312" t="n">
        <v>0.015</v>
      </c>
      <c r="AS92" s="312" t="n">
        <v>0</v>
      </c>
      <c r="AT92" s="312" t="n">
        <v>0</v>
      </c>
      <c r="AU92" s="312" t="n">
        <v>-0.36</v>
      </c>
      <c r="AV92" s="312" t="n">
        <v>0.005</v>
      </c>
      <c r="AW92" s="312" t="n">
        <v>0.19</v>
      </c>
      <c r="AX92" s="312" t="n">
        <v>-0.01</v>
      </c>
      <c r="AY92" s="312" t="n">
        <v>-0.0255</v>
      </c>
      <c r="AZ92" s="312" t="n">
        <v>0.06</v>
      </c>
      <c r="BA92" s="312" t="n">
        <v>0.1875</v>
      </c>
      <c r="BB92" s="312" t="n">
        <v>0.0125</v>
      </c>
      <c r="BC92" s="312" t="n">
        <v>-0.0255</v>
      </c>
      <c r="BD92" s="312" t="n">
        <v>0.011</v>
      </c>
      <c r="BE92" s="312" t="n">
        <v>0.005</v>
      </c>
      <c r="BF92" s="312" t="n">
        <v>0</v>
      </c>
      <c r="BG92" s="312" t="n">
        <v>-0.0255</v>
      </c>
      <c r="BH92" s="312" t="n">
        <v>0.011</v>
      </c>
      <c r="BI92" s="312" t="n">
        <v>-0.06</v>
      </c>
      <c r="BJ92" s="312" t="n">
        <v>0.025</v>
      </c>
      <c r="BK92" s="312" t="n">
        <v>-0.02</v>
      </c>
      <c r="BL92" s="312" t="n">
        <v>0.02</v>
      </c>
      <c r="BM92" s="312" t="n">
        <v>0.0065</v>
      </c>
      <c r="BN92" s="312" t="n">
        <v>0.01</v>
      </c>
      <c r="BO92" s="312" t="n">
        <v>0.461</v>
      </c>
      <c r="BP92" s="312" t="n">
        <v>0.035</v>
      </c>
      <c r="BQ92" s="312" t="n">
        <v>-0.5375</v>
      </c>
      <c r="BR92" s="312" t="n">
        <v>0</v>
      </c>
      <c r="BS92" s="312" t="n">
        <v>0.215</v>
      </c>
      <c r="BT92" s="312" t="n">
        <v>0.0025</v>
      </c>
      <c r="BU92" s="312" t="n">
        <v>0.215</v>
      </c>
      <c r="BV92" s="312" t="n">
        <v>0.0025</v>
      </c>
      <c r="BW92" s="312" t="n">
        <v>-0.02775</v>
      </c>
      <c r="BX92" s="312" t="n">
        <v>0.02</v>
      </c>
      <c r="BY92" s="312" t="n">
        <v>-0.0135</v>
      </c>
      <c r="BZ92" s="312" t="n">
        <v>0.01</v>
      </c>
      <c r="CA92" s="312" t="n">
        <v>-0.031</v>
      </c>
      <c r="CB92" s="312" t="n">
        <v>0.0125</v>
      </c>
      <c r="CC92" s="312" t="n">
        <v>0.35</v>
      </c>
      <c r="CD92" s="312" t="n">
        <v>0</v>
      </c>
      <c r="CE92" s="349"/>
      <c r="CF92" s="336"/>
      <c r="CG92" s="311"/>
    </row>
    <row r="93" customFormat="false" ht="12.75" hidden="false" customHeight="false" outlineLevel="0" collapsed="false">
      <c r="D93" s="311" t="n">
        <v>39022</v>
      </c>
      <c r="F93" s="350" t="n">
        <v>3.067</v>
      </c>
      <c r="G93" s="351" t="n">
        <v>0.070431174788877</v>
      </c>
      <c r="H93" s="350" t="n">
        <v>0.2375</v>
      </c>
      <c r="I93" s="350" t="n">
        <v>0.8</v>
      </c>
      <c r="J93" s="350" t="n">
        <v>0.85</v>
      </c>
      <c r="K93" s="350" t="n">
        <v>0.8</v>
      </c>
      <c r="L93" s="347" t="n">
        <v>0.8</v>
      </c>
      <c r="M93" s="347" t="n">
        <v>0.9</v>
      </c>
      <c r="N93" s="350" t="n">
        <v>0.95</v>
      </c>
      <c r="O93" s="350" t="n">
        <v>0.85</v>
      </c>
      <c r="P93" s="350" t="n">
        <v>0.8</v>
      </c>
      <c r="Q93" s="350" t="n">
        <v>0.95</v>
      </c>
      <c r="R93" s="351" t="n">
        <v>0.33</v>
      </c>
      <c r="S93" s="351" t="n">
        <v>0.8</v>
      </c>
      <c r="T93" s="350" t="n">
        <v>0.8</v>
      </c>
      <c r="U93" s="350" t="n">
        <v>-0.0925</v>
      </c>
      <c r="V93" s="350" t="n">
        <v>0.035</v>
      </c>
      <c r="W93" s="350" t="n">
        <v>0.135</v>
      </c>
      <c r="X93" s="350" t="n">
        <v>0</v>
      </c>
      <c r="Y93" s="350" t="n">
        <v>-0.0775</v>
      </c>
      <c r="Z93" s="350" t="n">
        <v>0.0245</v>
      </c>
      <c r="AA93" s="350" t="n">
        <v>-0.51</v>
      </c>
      <c r="AB93" s="350" t="n">
        <v>0.155</v>
      </c>
      <c r="AC93" s="350" t="n">
        <v>-0.0575</v>
      </c>
      <c r="AD93" s="350" t="n">
        <v>0.0075</v>
      </c>
      <c r="AE93" s="350" t="n">
        <v>-0.18</v>
      </c>
      <c r="AF93" s="350" t="n">
        <v>0.0125</v>
      </c>
      <c r="AG93" s="350" t="n">
        <v>-0.0575</v>
      </c>
      <c r="AH93" s="350" t="n">
        <v>0.0175</v>
      </c>
      <c r="AI93" s="351" t="n">
        <v>0.2475</v>
      </c>
      <c r="AJ93" s="351" t="n">
        <v>0</v>
      </c>
      <c r="AK93" s="351" t="n">
        <v>-0.19</v>
      </c>
      <c r="AL93" s="350" t="n">
        <v>0.005</v>
      </c>
      <c r="AM93" s="350" t="n">
        <v>-0.125</v>
      </c>
      <c r="AN93" s="350" t="n">
        <v>0</v>
      </c>
      <c r="AO93" s="350" t="n">
        <v>0.08</v>
      </c>
      <c r="AP93" s="312" t="n">
        <v>0.02</v>
      </c>
      <c r="AQ93" s="312" t="n">
        <v>0.12</v>
      </c>
      <c r="AR93" s="312" t="n">
        <v>0.0245</v>
      </c>
      <c r="AS93" s="312" t="n">
        <v>0</v>
      </c>
      <c r="AT93" s="312" t="n">
        <v>0</v>
      </c>
      <c r="AU93" s="312" t="n">
        <v>-0.28</v>
      </c>
      <c r="AV93" s="312" t="n">
        <v>0.0125</v>
      </c>
      <c r="AW93" s="312" t="n">
        <v>0.02</v>
      </c>
      <c r="AX93" s="312" t="n">
        <v>-0.01</v>
      </c>
      <c r="AY93" s="312" t="n">
        <v>-0.0285</v>
      </c>
      <c r="AZ93" s="312" t="n">
        <v>0.06</v>
      </c>
      <c r="BA93" s="312" t="n">
        <v>0.27</v>
      </c>
      <c r="BB93" s="312" t="n">
        <v>0.0175</v>
      </c>
      <c r="BC93" s="312" t="n">
        <v>-0.0285</v>
      </c>
      <c r="BD93" s="312" t="n">
        <v>0.0087</v>
      </c>
      <c r="BE93" s="312" t="n">
        <v>0.005</v>
      </c>
      <c r="BF93" s="312" t="n">
        <v>0</v>
      </c>
      <c r="BG93" s="312" t="n">
        <v>-0.0285</v>
      </c>
      <c r="BH93" s="312" t="n">
        <v>0.0087</v>
      </c>
      <c r="BI93" s="312" t="n">
        <v>-0.0565</v>
      </c>
      <c r="BJ93" s="312" t="n">
        <v>0.025</v>
      </c>
      <c r="BK93" s="312" t="n">
        <v>-0.0125</v>
      </c>
      <c r="BL93" s="312" t="n">
        <v>0.02</v>
      </c>
      <c r="BM93" s="312" t="n">
        <v>0.014</v>
      </c>
      <c r="BN93" s="312" t="n">
        <v>0.015</v>
      </c>
      <c r="BO93" s="312" t="n">
        <v>0.7675</v>
      </c>
      <c r="BP93" s="312" t="n">
        <v>0.146</v>
      </c>
      <c r="BQ93" s="312" t="n">
        <v>-0.405</v>
      </c>
      <c r="BR93" s="312" t="n">
        <v>0</v>
      </c>
      <c r="BS93" s="312" t="n">
        <v>0.2875</v>
      </c>
      <c r="BT93" s="312" t="n">
        <v>0.02</v>
      </c>
      <c r="BU93" s="312" t="n">
        <v>0.465</v>
      </c>
      <c r="BV93" s="312" t="n">
        <v>0.015</v>
      </c>
      <c r="BW93" s="312" t="n">
        <v>-0.04</v>
      </c>
      <c r="BX93" s="312" t="n">
        <v>0.0175</v>
      </c>
      <c r="BY93" s="312" t="n">
        <v>-0.0125</v>
      </c>
      <c r="BZ93" s="312" t="n">
        <v>0.0075</v>
      </c>
      <c r="CA93" s="312" t="n">
        <v>-0.03</v>
      </c>
      <c r="CB93" s="312" t="n">
        <v>0.01</v>
      </c>
      <c r="CC93" s="312" t="n">
        <v>0.27</v>
      </c>
      <c r="CD93" s="312" t="n">
        <v>0</v>
      </c>
      <c r="CE93" s="349"/>
      <c r="CF93" s="336"/>
      <c r="CG93" s="311"/>
    </row>
    <row r="94" customFormat="false" ht="12.75" hidden="false" customHeight="false" outlineLevel="0" collapsed="false">
      <c r="D94" s="311" t="n">
        <v>39052</v>
      </c>
      <c r="F94" s="350" t="n">
        <v>3.144</v>
      </c>
      <c r="G94" s="351" t="n">
        <v>0.070450975618671</v>
      </c>
      <c r="H94" s="350" t="n">
        <v>0.24</v>
      </c>
      <c r="I94" s="350" t="n">
        <v>1</v>
      </c>
      <c r="J94" s="350" t="n">
        <v>1.05</v>
      </c>
      <c r="K94" s="350" t="n">
        <v>1</v>
      </c>
      <c r="L94" s="347" t="n">
        <v>1</v>
      </c>
      <c r="M94" s="347" t="n">
        <v>1.15</v>
      </c>
      <c r="N94" s="350" t="n">
        <v>1.25</v>
      </c>
      <c r="O94" s="350" t="n">
        <v>1.05</v>
      </c>
      <c r="P94" s="350" t="n">
        <v>1</v>
      </c>
      <c r="Q94" s="350" t="n">
        <v>1.35</v>
      </c>
      <c r="R94" s="351" t="n">
        <v>0.525</v>
      </c>
      <c r="S94" s="351" t="n">
        <v>1.1</v>
      </c>
      <c r="T94" s="350" t="n">
        <v>1</v>
      </c>
      <c r="U94" s="350" t="n">
        <v>-0.085</v>
      </c>
      <c r="V94" s="350" t="n">
        <v>0.035</v>
      </c>
      <c r="W94" s="350" t="n">
        <v>0.175</v>
      </c>
      <c r="X94" s="350" t="n">
        <v>0.0025</v>
      </c>
      <c r="Y94" s="350" t="n">
        <v>-0.0775</v>
      </c>
      <c r="Z94" s="350" t="n">
        <v>0.0245</v>
      </c>
      <c r="AA94" s="350" t="n">
        <v>-0.51</v>
      </c>
      <c r="AB94" s="350" t="n">
        <v>0.155</v>
      </c>
      <c r="AC94" s="350" t="n">
        <v>-0.0575</v>
      </c>
      <c r="AD94" s="350" t="n">
        <v>0.0075</v>
      </c>
      <c r="AE94" s="350" t="n">
        <v>-0.1875</v>
      </c>
      <c r="AF94" s="350" t="n">
        <v>0.005</v>
      </c>
      <c r="AG94" s="350" t="n">
        <v>-0.0575</v>
      </c>
      <c r="AH94" s="350" t="n">
        <v>0.0175</v>
      </c>
      <c r="AI94" s="351" t="n">
        <v>0.2875</v>
      </c>
      <c r="AJ94" s="351" t="n">
        <v>0</v>
      </c>
      <c r="AK94" s="351" t="n">
        <v>-0.19</v>
      </c>
      <c r="AL94" s="350" t="n">
        <v>0.005</v>
      </c>
      <c r="AM94" s="350" t="n">
        <v>-0.125</v>
      </c>
      <c r="AN94" s="350" t="n">
        <v>0</v>
      </c>
      <c r="AO94" s="350" t="n">
        <v>0.08</v>
      </c>
      <c r="AP94" s="312" t="n">
        <v>0.02</v>
      </c>
      <c r="AQ94" s="312" t="n">
        <v>0.12</v>
      </c>
      <c r="AR94" s="312" t="n">
        <v>0.0245</v>
      </c>
      <c r="AS94" s="312" t="n">
        <v>0</v>
      </c>
      <c r="AT94" s="312" t="n">
        <v>0</v>
      </c>
      <c r="AU94" s="312" t="n">
        <v>-0.28</v>
      </c>
      <c r="AV94" s="312" t="n">
        <v>0.0125</v>
      </c>
      <c r="AW94" s="312" t="n">
        <v>0.02</v>
      </c>
      <c r="AX94" s="312" t="n">
        <v>-0.01</v>
      </c>
      <c r="AY94" s="312" t="n">
        <v>-0.0285</v>
      </c>
      <c r="AZ94" s="312" t="n">
        <v>0.06</v>
      </c>
      <c r="BA94" s="312" t="n">
        <v>0.305</v>
      </c>
      <c r="BB94" s="312" t="n">
        <v>0.0225</v>
      </c>
      <c r="BC94" s="312" t="n">
        <v>-0.0285</v>
      </c>
      <c r="BD94" s="312" t="n">
        <v>0.0087</v>
      </c>
      <c r="BE94" s="312" t="n">
        <v>0.005</v>
      </c>
      <c r="BF94" s="312" t="n">
        <v>0</v>
      </c>
      <c r="BG94" s="312" t="n">
        <v>-0.0285</v>
      </c>
      <c r="BH94" s="312" t="n">
        <v>0.0087</v>
      </c>
      <c r="BI94" s="312" t="n">
        <v>-0.0605</v>
      </c>
      <c r="BJ94" s="312" t="n">
        <v>0.025</v>
      </c>
      <c r="BK94" s="312" t="n">
        <v>-0.0125</v>
      </c>
      <c r="BL94" s="312" t="n">
        <v>0.021</v>
      </c>
      <c r="BM94" s="312" t="n">
        <v>0.014</v>
      </c>
      <c r="BN94" s="312" t="n">
        <v>0.015</v>
      </c>
      <c r="BO94" s="312" t="n">
        <v>1.19</v>
      </c>
      <c r="BP94" s="312" t="n">
        <v>0.2</v>
      </c>
      <c r="BQ94" s="312" t="n">
        <v>-0.295</v>
      </c>
      <c r="BR94" s="312" t="n">
        <v>0</v>
      </c>
      <c r="BS94" s="312" t="n">
        <v>0.3375</v>
      </c>
      <c r="BT94" s="312" t="n">
        <v>0.0225</v>
      </c>
      <c r="BU94" s="312" t="n">
        <v>0.8</v>
      </c>
      <c r="BV94" s="312" t="n">
        <v>0.0175</v>
      </c>
      <c r="BW94" s="312" t="n">
        <v>-0.0325</v>
      </c>
      <c r="BX94" s="312" t="n">
        <v>0.0175</v>
      </c>
      <c r="BY94" s="312" t="n">
        <v>-0.0125</v>
      </c>
      <c r="BZ94" s="312" t="n">
        <v>0.0075</v>
      </c>
      <c r="CA94" s="312" t="n">
        <v>-0.03</v>
      </c>
      <c r="CB94" s="312" t="n">
        <v>0.01</v>
      </c>
      <c r="CC94" s="312" t="n">
        <v>0.25</v>
      </c>
      <c r="CD94" s="312" t="n">
        <v>0</v>
      </c>
      <c r="CE94" s="349"/>
      <c r="CF94" s="336"/>
      <c r="CG94" s="311"/>
    </row>
    <row r="95" customFormat="false" ht="12.75" hidden="false" customHeight="false" outlineLevel="0" collapsed="false">
      <c r="D95" s="311" t="n">
        <v>39083</v>
      </c>
      <c r="F95" s="350" t="n">
        <v>3.295</v>
      </c>
      <c r="G95" s="351" t="n">
        <v>0.070471436476261</v>
      </c>
      <c r="H95" s="350" t="n">
        <v>0.245</v>
      </c>
      <c r="I95" s="350" t="n">
        <v>1</v>
      </c>
      <c r="J95" s="350" t="n">
        <v>1.05</v>
      </c>
      <c r="K95" s="350" t="n">
        <v>1</v>
      </c>
      <c r="L95" s="347" t="n">
        <v>1</v>
      </c>
      <c r="M95" s="347" t="n">
        <v>1.15</v>
      </c>
      <c r="N95" s="350" t="n">
        <v>1.45</v>
      </c>
      <c r="O95" s="350" t="n">
        <v>1.05</v>
      </c>
      <c r="P95" s="350" t="n">
        <v>1</v>
      </c>
      <c r="Q95" s="350" t="n">
        <v>1.35</v>
      </c>
      <c r="R95" s="351" t="n">
        <v>0.55</v>
      </c>
      <c r="S95" s="351" t="n">
        <v>1.1</v>
      </c>
      <c r="T95" s="350" t="n">
        <v>1</v>
      </c>
      <c r="U95" s="350" t="n">
        <v>-0.07</v>
      </c>
      <c r="V95" s="350" t="n">
        <v>0.035</v>
      </c>
      <c r="W95" s="350" t="n">
        <v>0.22</v>
      </c>
      <c r="X95" s="350" t="n">
        <v>0.005</v>
      </c>
      <c r="Y95" s="350" t="n">
        <v>-0.0775</v>
      </c>
      <c r="Z95" s="350" t="n">
        <v>0.0245</v>
      </c>
      <c r="AA95" s="350" t="n">
        <v>-0.51</v>
      </c>
      <c r="AB95" s="350" t="n">
        <v>0.155</v>
      </c>
      <c r="AC95" s="350" t="n">
        <v>-0.0575</v>
      </c>
      <c r="AD95" s="350" t="n">
        <v>0.0075</v>
      </c>
      <c r="AE95" s="350" t="n">
        <v>-0.19</v>
      </c>
      <c r="AF95" s="350" t="n">
        <v>0.0025</v>
      </c>
      <c r="AG95" s="350" t="n">
        <v>-0.0575</v>
      </c>
      <c r="AH95" s="350" t="n">
        <v>0.0175</v>
      </c>
      <c r="AI95" s="351" t="n">
        <v>0.3</v>
      </c>
      <c r="AJ95" s="351" t="n">
        <v>0</v>
      </c>
      <c r="AK95" s="351" t="n">
        <v>-0.19</v>
      </c>
      <c r="AL95" s="350" t="n">
        <v>0.005</v>
      </c>
      <c r="AM95" s="350"/>
      <c r="AN95" s="350"/>
      <c r="AO95" s="350" t="n">
        <v>0.08</v>
      </c>
      <c r="AP95" s="312" t="n">
        <v>0.02</v>
      </c>
      <c r="AQ95" s="312" t="n">
        <v>0.12</v>
      </c>
      <c r="AR95" s="312" t="n">
        <v>0.0245</v>
      </c>
      <c r="AS95" s="312" t="n">
        <v>0</v>
      </c>
      <c r="AT95" s="312" t="n">
        <v>0</v>
      </c>
      <c r="AU95" s="312" t="n">
        <v>-0.28</v>
      </c>
      <c r="AV95" s="312" t="n">
        <v>0.0125</v>
      </c>
      <c r="AW95" s="312" t="n">
        <v>0.02</v>
      </c>
      <c r="AX95" s="312" t="n">
        <v>-0.01</v>
      </c>
      <c r="AY95" s="312" t="n">
        <v>-0.024</v>
      </c>
      <c r="AZ95" s="312" t="n">
        <v>0.06</v>
      </c>
      <c r="BA95" s="312" t="n">
        <v>0.305</v>
      </c>
      <c r="BB95" s="312" t="n">
        <v>0.0225</v>
      </c>
      <c r="BC95" s="312" t="n">
        <v>-0.024</v>
      </c>
      <c r="BD95" s="312" t="n">
        <v>0.0087</v>
      </c>
      <c r="BE95" s="312" t="n">
        <v>0.005</v>
      </c>
      <c r="BF95" s="312" t="n">
        <v>0.005</v>
      </c>
      <c r="BG95" s="312" t="n">
        <v>-0.024</v>
      </c>
      <c r="BH95" s="312" t="n">
        <v>0.0087</v>
      </c>
      <c r="BI95" s="312" t="n">
        <v>-0.0565</v>
      </c>
      <c r="BJ95" s="312" t="n">
        <v>0.02</v>
      </c>
      <c r="BK95" s="312" t="n">
        <v>-0.0105</v>
      </c>
      <c r="BL95" s="312" t="n">
        <v>0.022</v>
      </c>
      <c r="BM95" s="312" t="n">
        <v>0.014</v>
      </c>
      <c r="BN95" s="312" t="n">
        <v>0.015</v>
      </c>
      <c r="BO95" s="312" t="n">
        <v>1.525</v>
      </c>
      <c r="BP95" s="312" t="n">
        <v>0.3</v>
      </c>
      <c r="BQ95" s="312" t="n">
        <v>-0.3225</v>
      </c>
      <c r="BR95" s="312" t="n">
        <v>0</v>
      </c>
      <c r="BS95" s="312" t="n">
        <v>0.4375</v>
      </c>
      <c r="BT95" s="312" t="n">
        <v>0.03</v>
      </c>
      <c r="BU95" s="312" t="n">
        <v>0.975</v>
      </c>
      <c r="BV95" s="312" t="n">
        <v>0.0225</v>
      </c>
      <c r="BW95" s="312" t="n">
        <v>-0.0325</v>
      </c>
      <c r="BX95" s="312" t="n">
        <v>0.0175</v>
      </c>
      <c r="BY95" s="312" t="n">
        <v>-0.0125</v>
      </c>
      <c r="BZ95" s="312" t="n">
        <v>0.0075</v>
      </c>
      <c r="CA95" s="312" t="n">
        <v>-0.03</v>
      </c>
      <c r="CB95" s="312" t="n">
        <v>0.01</v>
      </c>
      <c r="CC95" s="312" t="n">
        <v>0.075</v>
      </c>
      <c r="CD95" s="312" t="n">
        <v>0</v>
      </c>
      <c r="CE95" s="349"/>
      <c r="CF95" s="336"/>
      <c r="CG95" s="311"/>
    </row>
    <row r="96" customFormat="false" ht="12.75" hidden="false" customHeight="false" outlineLevel="0" collapsed="false">
      <c r="D96" s="311" t="n">
        <v>39114</v>
      </c>
      <c r="F96" s="350" t="n">
        <v>3.181</v>
      </c>
      <c r="G96" s="351" t="n">
        <v>0.070491897333989</v>
      </c>
      <c r="H96" s="350" t="n">
        <v>0.23</v>
      </c>
      <c r="I96" s="350" t="n">
        <v>1</v>
      </c>
      <c r="J96" s="350" t="n">
        <v>1.05</v>
      </c>
      <c r="K96" s="350" t="n">
        <v>1</v>
      </c>
      <c r="L96" s="347" t="n">
        <v>1</v>
      </c>
      <c r="M96" s="347" t="n">
        <v>1.15</v>
      </c>
      <c r="N96" s="350" t="n">
        <v>1.45</v>
      </c>
      <c r="O96" s="350" t="n">
        <v>1.05</v>
      </c>
      <c r="P96" s="350" t="n">
        <v>1</v>
      </c>
      <c r="Q96" s="350" t="n">
        <v>1.35</v>
      </c>
      <c r="R96" s="351" t="n">
        <v>0.55</v>
      </c>
      <c r="S96" s="351" t="n">
        <v>1.1</v>
      </c>
      <c r="T96" s="350" t="n">
        <v>1</v>
      </c>
      <c r="U96" s="350" t="n">
        <v>-0.07</v>
      </c>
      <c r="V96" s="350" t="n">
        <v>0.035</v>
      </c>
      <c r="W96" s="350" t="n">
        <v>0.195</v>
      </c>
      <c r="X96" s="350" t="n">
        <v>0.0075</v>
      </c>
      <c r="Y96" s="350" t="n">
        <v>-0.0775</v>
      </c>
      <c r="Z96" s="350" t="n">
        <v>0.0245</v>
      </c>
      <c r="AA96" s="350" t="n">
        <v>-0.51</v>
      </c>
      <c r="AB96" s="350" t="n">
        <v>0.155</v>
      </c>
      <c r="AC96" s="350" t="n">
        <v>-0.0575</v>
      </c>
      <c r="AD96" s="350" t="n">
        <v>0.0075</v>
      </c>
      <c r="AE96" s="350" t="n">
        <v>-0.1925</v>
      </c>
      <c r="AF96" s="350" t="n">
        <v>0.005</v>
      </c>
      <c r="AG96" s="350" t="n">
        <v>-0.0575</v>
      </c>
      <c r="AH96" s="350" t="n">
        <v>0.0175</v>
      </c>
      <c r="AI96" s="351" t="n">
        <v>0.2775</v>
      </c>
      <c r="AJ96" s="351" t="n">
        <v>0</v>
      </c>
      <c r="AK96" s="351" t="n">
        <v>-0.19</v>
      </c>
      <c r="AL96" s="350" t="n">
        <v>0.005</v>
      </c>
      <c r="AM96" s="350"/>
      <c r="AN96" s="350"/>
      <c r="AO96" s="350" t="n">
        <v>0.08</v>
      </c>
      <c r="AP96" s="312" t="n">
        <v>0.02</v>
      </c>
      <c r="AQ96" s="312" t="n">
        <v>0.12</v>
      </c>
      <c r="AR96" s="312" t="n">
        <v>0.0245</v>
      </c>
      <c r="AS96" s="312" t="n">
        <v>0</v>
      </c>
      <c r="AT96" s="312" t="n">
        <v>0</v>
      </c>
      <c r="AU96" s="312" t="n">
        <v>-0.28</v>
      </c>
      <c r="AV96" s="312" t="n">
        <v>0.0125</v>
      </c>
      <c r="AW96" s="312" t="n">
        <v>0.02</v>
      </c>
      <c r="AX96" s="312" t="n">
        <v>-0.01</v>
      </c>
      <c r="AY96" s="312" t="n">
        <v>-0.024</v>
      </c>
      <c r="AZ96" s="312" t="n">
        <v>0.06</v>
      </c>
      <c r="BA96" s="312" t="n">
        <v>0.305</v>
      </c>
      <c r="BB96" s="312" t="n">
        <v>0.0225</v>
      </c>
      <c r="BC96" s="312" t="n">
        <v>-0.024</v>
      </c>
      <c r="BD96" s="312" t="n">
        <v>0.0087</v>
      </c>
      <c r="BE96" s="312" t="n">
        <v>0.005</v>
      </c>
      <c r="BF96" s="312" t="n">
        <v>0.005</v>
      </c>
      <c r="BG96" s="312" t="n">
        <v>-0.024</v>
      </c>
      <c r="BH96" s="312" t="n">
        <v>0.0087</v>
      </c>
      <c r="BI96" s="312" t="n">
        <v>-0.0595</v>
      </c>
      <c r="BJ96" s="312" t="n">
        <v>0.02</v>
      </c>
      <c r="BK96" s="312" t="n">
        <v>-0.0105</v>
      </c>
      <c r="BL96" s="312" t="n">
        <v>0.023</v>
      </c>
      <c r="BM96" s="312" t="n">
        <v>0.014</v>
      </c>
      <c r="BN96" s="312" t="n">
        <v>0.015</v>
      </c>
      <c r="BO96" s="312" t="n">
        <v>1.455</v>
      </c>
      <c r="BP96" s="312" t="n">
        <v>0.3</v>
      </c>
      <c r="BQ96" s="312" t="n">
        <v>-0.3425</v>
      </c>
      <c r="BR96" s="312" t="n">
        <v>0</v>
      </c>
      <c r="BS96" s="312" t="n">
        <v>0.435</v>
      </c>
      <c r="BT96" s="312" t="n">
        <v>0.03</v>
      </c>
      <c r="BU96" s="312" t="n">
        <v>0.975</v>
      </c>
      <c r="BV96" s="312" t="n">
        <v>0.0175</v>
      </c>
      <c r="BW96" s="312" t="n">
        <v>-0.0325</v>
      </c>
      <c r="BX96" s="312" t="n">
        <v>0.0175</v>
      </c>
      <c r="BY96" s="312" t="n">
        <v>-0.0125</v>
      </c>
      <c r="BZ96" s="312" t="n">
        <v>0.0075</v>
      </c>
      <c r="CA96" s="312" t="n">
        <v>-0.03</v>
      </c>
      <c r="CB96" s="312" t="n">
        <v>0.01</v>
      </c>
      <c r="CC96" s="312" t="n">
        <v>0.075</v>
      </c>
      <c r="CD96" s="312" t="n">
        <v>0</v>
      </c>
      <c r="CE96" s="349"/>
      <c r="CF96" s="336"/>
      <c r="CG96" s="311"/>
    </row>
    <row r="97" customFormat="false" ht="12.75" hidden="false" customHeight="false" outlineLevel="0" collapsed="false">
      <c r="D97" s="311" t="n">
        <v>39142</v>
      </c>
      <c r="F97" s="350" t="n">
        <v>3.053</v>
      </c>
      <c r="G97" s="351" t="n">
        <v>0.070510378108831</v>
      </c>
      <c r="H97" s="350" t="n">
        <v>0.22</v>
      </c>
      <c r="I97" s="350" t="n">
        <v>0.75</v>
      </c>
      <c r="J97" s="350" t="n">
        <v>0.8</v>
      </c>
      <c r="K97" s="350" t="n">
        <v>0.75</v>
      </c>
      <c r="L97" s="347" t="n">
        <v>0.75</v>
      </c>
      <c r="M97" s="347" t="n">
        <v>0.85</v>
      </c>
      <c r="N97" s="350" t="n">
        <v>1</v>
      </c>
      <c r="O97" s="350" t="n">
        <v>0.75</v>
      </c>
      <c r="P97" s="350" t="n">
        <v>0.75</v>
      </c>
      <c r="Q97" s="350" t="n">
        <v>0.95</v>
      </c>
      <c r="R97" s="351" t="n">
        <v>0.24</v>
      </c>
      <c r="S97" s="351" t="n">
        <v>0.75</v>
      </c>
      <c r="T97" s="350" t="n">
        <v>0.75</v>
      </c>
      <c r="U97" s="350" t="n">
        <v>-0.07</v>
      </c>
      <c r="V97" s="350" t="n">
        <v>0.035</v>
      </c>
      <c r="W97" s="350" t="n">
        <v>0.1925</v>
      </c>
      <c r="X97" s="350" t="n">
        <v>0.01</v>
      </c>
      <c r="Y97" s="350" t="n">
        <v>-0.0775</v>
      </c>
      <c r="Z97" s="350" t="n">
        <v>0.0245</v>
      </c>
      <c r="AA97" s="350" t="n">
        <v>-0.51</v>
      </c>
      <c r="AB97" s="350" t="n">
        <v>0.155</v>
      </c>
      <c r="AC97" s="350" t="n">
        <v>-0.0575</v>
      </c>
      <c r="AD97" s="350" t="n">
        <v>0.0075</v>
      </c>
      <c r="AE97" s="350" t="n">
        <v>-0.195</v>
      </c>
      <c r="AF97" s="350" t="n">
        <v>0.0025</v>
      </c>
      <c r="AG97" s="350" t="n">
        <v>-0.0575</v>
      </c>
      <c r="AH97" s="350" t="n">
        <v>0.0175</v>
      </c>
      <c r="AI97" s="351" t="n">
        <v>0.275</v>
      </c>
      <c r="AJ97" s="351" t="n">
        <v>0</v>
      </c>
      <c r="AK97" s="351" t="n">
        <v>-0.19</v>
      </c>
      <c r="AL97" s="350" t="n">
        <v>0.005</v>
      </c>
      <c r="AM97" s="350"/>
      <c r="AN97" s="350"/>
      <c r="AO97" s="350" t="n">
        <v>0.08</v>
      </c>
      <c r="AP97" s="312" t="n">
        <v>0.02</v>
      </c>
      <c r="AQ97" s="312" t="n">
        <v>0.12</v>
      </c>
      <c r="AR97" s="312" t="n">
        <v>0.0245</v>
      </c>
      <c r="AS97" s="312" t="n">
        <v>0</v>
      </c>
      <c r="AT97" s="312" t="n">
        <v>0</v>
      </c>
      <c r="AU97" s="312" t="n">
        <v>-0.28</v>
      </c>
      <c r="AV97" s="312" t="n">
        <v>0.0125</v>
      </c>
      <c r="AW97" s="312" t="n">
        <v>0.02</v>
      </c>
      <c r="AX97" s="312" t="n">
        <v>-0.01</v>
      </c>
      <c r="AY97" s="312" t="n">
        <v>-0.024</v>
      </c>
      <c r="AZ97" s="312" t="n">
        <v>0.06</v>
      </c>
      <c r="BA97" s="312" t="n">
        <v>0.265</v>
      </c>
      <c r="BB97" s="312" t="n">
        <v>0.0225</v>
      </c>
      <c r="BC97" s="312" t="n">
        <v>-0.024</v>
      </c>
      <c r="BD97" s="312" t="n">
        <v>0.0087</v>
      </c>
      <c r="BE97" s="312" t="n">
        <v>0.005</v>
      </c>
      <c r="BF97" s="312" t="n">
        <v>0.005</v>
      </c>
      <c r="BG97" s="312" t="n">
        <v>-0.024</v>
      </c>
      <c r="BH97" s="312" t="n">
        <v>0.0087</v>
      </c>
      <c r="BI97" s="312" t="n">
        <v>-0.0765</v>
      </c>
      <c r="BJ97" s="312" t="n">
        <v>0.025</v>
      </c>
      <c r="BK97" s="312" t="n">
        <v>-0.0105</v>
      </c>
      <c r="BL97" s="312" t="n">
        <v>0.024</v>
      </c>
      <c r="BM97" s="312" t="n">
        <v>0.014</v>
      </c>
      <c r="BN97" s="312" t="n">
        <v>0.015</v>
      </c>
      <c r="BO97" s="312" t="n">
        <v>0.835</v>
      </c>
      <c r="BP97" s="312" t="n">
        <v>0.16</v>
      </c>
      <c r="BQ97" s="312" t="n">
        <v>-0.3525</v>
      </c>
      <c r="BR97" s="312" t="n">
        <v>0</v>
      </c>
      <c r="BS97" s="312" t="n">
        <v>0.3025</v>
      </c>
      <c r="BT97" s="312" t="n">
        <v>0.02</v>
      </c>
      <c r="BU97" s="312" t="n">
        <v>0.6075</v>
      </c>
      <c r="BV97" s="312" t="n">
        <v>0.0025</v>
      </c>
      <c r="BW97" s="312" t="n">
        <v>-0.0325</v>
      </c>
      <c r="BX97" s="312" t="n">
        <v>0.0175</v>
      </c>
      <c r="BY97" s="312" t="n">
        <v>0.006</v>
      </c>
      <c r="BZ97" s="312" t="n">
        <v>0.0075</v>
      </c>
      <c r="CA97" s="312" t="n">
        <v>-0.0115</v>
      </c>
      <c r="CB97" s="312" t="n">
        <v>0.01</v>
      </c>
      <c r="CC97" s="312" t="n">
        <v>0.2</v>
      </c>
      <c r="CD97" s="312" t="n">
        <v>0</v>
      </c>
      <c r="CE97" s="349"/>
      <c r="CF97" s="336"/>
      <c r="CG97" s="311"/>
    </row>
    <row r="98" customFormat="false" ht="12.75" hidden="false" customHeight="false" outlineLevel="0" collapsed="false">
      <c r="D98" s="311" t="n">
        <v>39173</v>
      </c>
      <c r="F98" s="350" t="n">
        <v>2.925</v>
      </c>
      <c r="G98" s="351" t="n">
        <v>0.070530838966822</v>
      </c>
      <c r="H98" s="350" t="n">
        <v>0.22</v>
      </c>
      <c r="I98" s="350" t="n">
        <v>0.4</v>
      </c>
      <c r="J98" s="350" t="n">
        <v>0.45</v>
      </c>
      <c r="K98" s="350" t="n">
        <v>0.4</v>
      </c>
      <c r="L98" s="347" t="n">
        <v>0.45</v>
      </c>
      <c r="M98" s="347" t="n">
        <v>0.45</v>
      </c>
      <c r="N98" s="350" t="n">
        <v>0.45</v>
      </c>
      <c r="O98" s="350" t="n">
        <v>0.45</v>
      </c>
      <c r="P98" s="350" t="n">
        <v>0.45</v>
      </c>
      <c r="Q98" s="350" t="n">
        <v>0.5</v>
      </c>
      <c r="R98" s="351" t="n">
        <v>0.3</v>
      </c>
      <c r="S98" s="351" t="n">
        <v>0.45</v>
      </c>
      <c r="T98" s="350" t="n">
        <v>0.4</v>
      </c>
      <c r="U98" s="350" t="n">
        <v>-0.15</v>
      </c>
      <c r="V98" s="350" t="n">
        <v>0.01</v>
      </c>
      <c r="W98" s="350" t="n">
        <v>0.0975</v>
      </c>
      <c r="X98" s="350" t="n">
        <v>-0.0025</v>
      </c>
      <c r="Y98" s="350" t="n">
        <v>-0.06</v>
      </c>
      <c r="Z98" s="350" t="n">
        <v>0.022</v>
      </c>
      <c r="AA98" s="350" t="n">
        <v>-0.56</v>
      </c>
      <c r="AB98" s="350" t="n">
        <v>0.155</v>
      </c>
      <c r="AC98" s="350" t="n">
        <v>-0.055</v>
      </c>
      <c r="AD98" s="350" t="n">
        <v>0.0025</v>
      </c>
      <c r="AE98" s="350" t="n">
        <v>-0.185</v>
      </c>
      <c r="AF98" s="350" t="n">
        <v>0.01</v>
      </c>
      <c r="AG98" s="350" t="n">
        <v>-0.055</v>
      </c>
      <c r="AH98" s="350" t="n">
        <v>0.025</v>
      </c>
      <c r="AI98" s="351" t="n">
        <v>0.1875</v>
      </c>
      <c r="AJ98" s="351" t="n">
        <v>0</v>
      </c>
      <c r="AK98" s="351" t="n">
        <v>-0.195</v>
      </c>
      <c r="AL98" s="350" t="n">
        <v>0</v>
      </c>
      <c r="AM98" s="350"/>
      <c r="AN98" s="350"/>
      <c r="AO98" s="350" t="n">
        <v>0.065</v>
      </c>
      <c r="AP98" s="312" t="n">
        <v>0.0075</v>
      </c>
      <c r="AQ98" s="312" t="n">
        <v>0.29</v>
      </c>
      <c r="AR98" s="312" t="n">
        <v>0.017</v>
      </c>
      <c r="AS98" s="312" t="n">
        <v>0</v>
      </c>
      <c r="AT98" s="312" t="n">
        <v>0</v>
      </c>
      <c r="AU98" s="312" t="n">
        <v>-0.36</v>
      </c>
      <c r="AV98" s="312" t="n">
        <v>0</v>
      </c>
      <c r="AW98" s="312" t="n">
        <v>0.19</v>
      </c>
      <c r="AX98" s="312" t="n">
        <v>-0.01</v>
      </c>
      <c r="AY98" s="312" t="n">
        <v>-0.0235</v>
      </c>
      <c r="AZ98" s="312" t="n">
        <v>0.06</v>
      </c>
      <c r="BA98" s="312" t="n">
        <v>0.195</v>
      </c>
      <c r="BB98" s="312" t="n">
        <v>0.0175</v>
      </c>
      <c r="BC98" s="312" t="n">
        <v>-0.0235</v>
      </c>
      <c r="BD98" s="312" t="n">
        <v>0.011</v>
      </c>
      <c r="BE98" s="312" t="n">
        <v>0.005</v>
      </c>
      <c r="BF98" s="312" t="n">
        <v>0.005</v>
      </c>
      <c r="BG98" s="312" t="n">
        <v>-0.0235</v>
      </c>
      <c r="BH98" s="312" t="n">
        <v>0.011</v>
      </c>
      <c r="BI98" s="312" t="n">
        <v>-0.068</v>
      </c>
      <c r="BJ98" s="312" t="n">
        <v>0.026</v>
      </c>
      <c r="BK98" s="312" t="n">
        <v>-0.018</v>
      </c>
      <c r="BL98" s="312" t="n">
        <v>0.016</v>
      </c>
      <c r="BM98" s="312" t="n">
        <v>0.0065</v>
      </c>
      <c r="BN98" s="312" t="n">
        <v>0.01</v>
      </c>
      <c r="BO98" s="312" t="n">
        <v>0.45</v>
      </c>
      <c r="BP98" s="312" t="n">
        <v>0.02</v>
      </c>
      <c r="BQ98" s="312" t="n">
        <v>-0.075</v>
      </c>
      <c r="BR98" s="312" t="n">
        <v>0</v>
      </c>
      <c r="BS98" s="312" t="n">
        <v>0.25</v>
      </c>
      <c r="BT98" s="312" t="n">
        <v>0.005</v>
      </c>
      <c r="BU98" s="312" t="n">
        <v>0.25</v>
      </c>
      <c r="BV98" s="312" t="n">
        <v>0.005</v>
      </c>
      <c r="BW98" s="312" t="n">
        <v>-0.025</v>
      </c>
      <c r="BX98" s="312" t="n">
        <v>0.02</v>
      </c>
      <c r="BY98" s="312" t="n">
        <v>0.006</v>
      </c>
      <c r="BZ98" s="312" t="n">
        <v>0.01</v>
      </c>
      <c r="CA98" s="312" t="n">
        <v>-0.0115</v>
      </c>
      <c r="CB98" s="312" t="n">
        <v>0.0125</v>
      </c>
      <c r="CC98" s="312" t="n">
        <v>0.6</v>
      </c>
      <c r="CD98" s="312" t="n">
        <v>0</v>
      </c>
      <c r="CE98" s="349"/>
      <c r="CF98" s="336"/>
      <c r="CG98" s="311"/>
    </row>
    <row r="99" customFormat="false" ht="12.75" hidden="false" customHeight="false" outlineLevel="0" collapsed="false">
      <c r="D99" s="311" t="n">
        <v>39203</v>
      </c>
      <c r="F99" s="350" t="n">
        <v>2.914</v>
      </c>
      <c r="G99" s="351" t="n">
        <v>0.070550639797268</v>
      </c>
      <c r="H99" s="350" t="n">
        <v>0.22</v>
      </c>
      <c r="I99" s="350" t="n">
        <v>0.45</v>
      </c>
      <c r="J99" s="350" t="n">
        <v>0.5</v>
      </c>
      <c r="K99" s="350" t="n">
        <v>0.4</v>
      </c>
      <c r="L99" s="347" t="n">
        <v>0.4</v>
      </c>
      <c r="M99" s="347" t="n">
        <v>0.45</v>
      </c>
      <c r="N99" s="350" t="n">
        <v>0.5</v>
      </c>
      <c r="O99" s="350" t="n">
        <v>0.45</v>
      </c>
      <c r="P99" s="350" t="n">
        <v>0.4</v>
      </c>
      <c r="Q99" s="350" t="n">
        <v>0.45</v>
      </c>
      <c r="R99" s="351" t="n">
        <v>0.25</v>
      </c>
      <c r="S99" s="351" t="n">
        <v>0.5</v>
      </c>
      <c r="T99" s="350" t="n">
        <v>0.45</v>
      </c>
      <c r="U99" s="350" t="n">
        <v>-0.165</v>
      </c>
      <c r="V99" s="350" t="n">
        <v>0.01</v>
      </c>
      <c r="W99" s="350" t="n">
        <v>0.1075</v>
      </c>
      <c r="X99" s="350" t="n">
        <v>-0.0025</v>
      </c>
      <c r="Y99" s="350" t="n">
        <v>-0.06</v>
      </c>
      <c r="Z99" s="350" t="n">
        <v>0.022</v>
      </c>
      <c r="AA99" s="350" t="n">
        <v>-0.56</v>
      </c>
      <c r="AB99" s="350" t="n">
        <v>0.155</v>
      </c>
      <c r="AC99" s="350" t="n">
        <v>-0.055</v>
      </c>
      <c r="AD99" s="350" t="n">
        <v>0.0025</v>
      </c>
      <c r="AE99" s="350" t="n">
        <v>-0.185</v>
      </c>
      <c r="AF99" s="350" t="n">
        <v>0.0075</v>
      </c>
      <c r="AG99" s="350" t="n">
        <v>-0.055</v>
      </c>
      <c r="AH99" s="350" t="n">
        <v>0.025</v>
      </c>
      <c r="AI99" s="351" t="n">
        <v>0.1775</v>
      </c>
      <c r="AJ99" s="351" t="n">
        <v>0</v>
      </c>
      <c r="AK99" s="351" t="n">
        <v>-0.195</v>
      </c>
      <c r="AL99" s="350" t="n">
        <v>0</v>
      </c>
      <c r="AM99" s="350"/>
      <c r="AN99" s="350"/>
      <c r="AO99" s="350" t="n">
        <v>0.065</v>
      </c>
      <c r="AP99" s="312" t="n">
        <v>0.0075</v>
      </c>
      <c r="AQ99" s="312" t="n">
        <v>0.29</v>
      </c>
      <c r="AR99" s="312" t="n">
        <v>0.017</v>
      </c>
      <c r="AS99" s="312" t="n">
        <v>0</v>
      </c>
      <c r="AT99" s="312" t="n">
        <v>0</v>
      </c>
      <c r="AU99" s="312" t="n">
        <v>-0.36</v>
      </c>
      <c r="AV99" s="312" t="n">
        <v>0</v>
      </c>
      <c r="AW99" s="312" t="n">
        <v>0.19</v>
      </c>
      <c r="AX99" s="312" t="n">
        <v>-0.01</v>
      </c>
      <c r="AY99" s="312" t="n">
        <v>-0.0235</v>
      </c>
      <c r="AZ99" s="312" t="n">
        <v>0.06</v>
      </c>
      <c r="BA99" s="312" t="n">
        <v>0.1825</v>
      </c>
      <c r="BB99" s="312" t="n">
        <v>0.01</v>
      </c>
      <c r="BC99" s="312" t="n">
        <v>-0.0235</v>
      </c>
      <c r="BD99" s="312" t="n">
        <v>0.011</v>
      </c>
      <c r="BE99" s="312" t="n">
        <v>0.005</v>
      </c>
      <c r="BF99" s="312" t="n">
        <v>0.005</v>
      </c>
      <c r="BG99" s="312" t="n">
        <v>-0.0235</v>
      </c>
      <c r="BH99" s="312" t="n">
        <v>0.011</v>
      </c>
      <c r="BI99" s="312" t="n">
        <v>-0.068</v>
      </c>
      <c r="BJ99" s="312" t="n">
        <v>0.026</v>
      </c>
      <c r="BK99" s="312" t="n">
        <v>-0.018</v>
      </c>
      <c r="BL99" s="312" t="n">
        <v>0.016</v>
      </c>
      <c r="BM99" s="312" t="n">
        <v>0.0065</v>
      </c>
      <c r="BN99" s="312" t="n">
        <v>0.01</v>
      </c>
      <c r="BO99" s="312" t="n">
        <v>0.405</v>
      </c>
      <c r="BP99" s="312" t="n">
        <v>0.02</v>
      </c>
      <c r="BQ99" s="312" t="n">
        <v>-0.234</v>
      </c>
      <c r="BR99" s="312" t="n">
        <v>0</v>
      </c>
      <c r="BS99" s="312" t="n">
        <v>0.2025</v>
      </c>
      <c r="BT99" s="312" t="n">
        <v>0.005</v>
      </c>
      <c r="BU99" s="312" t="n">
        <v>0.2025</v>
      </c>
      <c r="BV99" s="312" t="n">
        <v>0.005</v>
      </c>
      <c r="BW99" s="312" t="n">
        <v>-0.02525</v>
      </c>
      <c r="BX99" s="312" t="n">
        <v>0.02</v>
      </c>
      <c r="BY99" s="312" t="n">
        <v>0.00575</v>
      </c>
      <c r="BZ99" s="312" t="n">
        <v>0.01</v>
      </c>
      <c r="CA99" s="312" t="n">
        <v>-0.01175</v>
      </c>
      <c r="CB99" s="312" t="n">
        <v>0.0125</v>
      </c>
      <c r="CC99" s="312" t="n">
        <v>0.75</v>
      </c>
      <c r="CD99" s="312" t="n">
        <v>0</v>
      </c>
      <c r="CE99" s="349"/>
      <c r="CF99" s="336"/>
      <c r="CG99" s="311"/>
    </row>
    <row r="100" customFormat="false" ht="12.75" hidden="false" customHeight="false" outlineLevel="0" collapsed="false">
      <c r="D100" s="311" t="n">
        <v>39234</v>
      </c>
      <c r="F100" s="350" t="n">
        <v>2.95</v>
      </c>
      <c r="G100" s="351" t="n">
        <v>0.070571100655533</v>
      </c>
      <c r="H100" s="350" t="n">
        <v>0.21</v>
      </c>
      <c r="I100" s="350" t="n">
        <v>0.45</v>
      </c>
      <c r="J100" s="350" t="n">
        <v>0.5</v>
      </c>
      <c r="K100" s="350" t="n">
        <v>0.4</v>
      </c>
      <c r="L100" s="347" t="n">
        <v>0.5</v>
      </c>
      <c r="M100" s="347" t="n">
        <v>0.45</v>
      </c>
      <c r="N100" s="350" t="n">
        <v>0.5</v>
      </c>
      <c r="O100" s="350" t="n">
        <v>0.5</v>
      </c>
      <c r="P100" s="350" t="n">
        <v>0.5</v>
      </c>
      <c r="Q100" s="350" t="n">
        <v>0.5</v>
      </c>
      <c r="R100" s="351" t="n">
        <v>0.25</v>
      </c>
      <c r="S100" s="351" t="n">
        <v>0.5</v>
      </c>
      <c r="T100" s="350" t="n">
        <v>0.45</v>
      </c>
      <c r="U100" s="350" t="n">
        <v>-0.175</v>
      </c>
      <c r="V100" s="350" t="n">
        <v>0.01</v>
      </c>
      <c r="W100" s="350" t="n">
        <v>0.1025</v>
      </c>
      <c r="X100" s="350" t="n">
        <v>-0.0025</v>
      </c>
      <c r="Y100" s="350" t="n">
        <v>-0.06</v>
      </c>
      <c r="Z100" s="350" t="n">
        <v>0.022</v>
      </c>
      <c r="AA100" s="350" t="n">
        <v>-0.56</v>
      </c>
      <c r="AB100" s="350" t="n">
        <v>0.155</v>
      </c>
      <c r="AC100" s="350" t="n">
        <v>-0.055</v>
      </c>
      <c r="AD100" s="350" t="n">
        <v>0.0025</v>
      </c>
      <c r="AE100" s="350" t="n">
        <v>-0.185</v>
      </c>
      <c r="AF100" s="350" t="n">
        <v>0.005</v>
      </c>
      <c r="AG100" s="350" t="n">
        <v>-0.055</v>
      </c>
      <c r="AH100" s="350" t="n">
        <v>0.025</v>
      </c>
      <c r="AI100" s="351" t="n">
        <v>0.1725</v>
      </c>
      <c r="AJ100" s="351" t="n">
        <v>0</v>
      </c>
      <c r="AK100" s="351" t="n">
        <v>-0.195</v>
      </c>
      <c r="AL100" s="350" t="n">
        <v>0</v>
      </c>
      <c r="AM100" s="350"/>
      <c r="AN100" s="350"/>
      <c r="AO100" s="350" t="n">
        <v>0.065</v>
      </c>
      <c r="AP100" s="312" t="n">
        <v>0.0075</v>
      </c>
      <c r="AQ100" s="312" t="n">
        <v>0.29</v>
      </c>
      <c r="AR100" s="312" t="n">
        <v>0.017</v>
      </c>
      <c r="AS100" s="312" t="n">
        <v>0</v>
      </c>
      <c r="AT100" s="312" t="n">
        <v>0</v>
      </c>
      <c r="AU100" s="312" t="n">
        <v>-0.36</v>
      </c>
      <c r="AV100" s="312" t="n">
        <v>0</v>
      </c>
      <c r="AW100" s="312" t="n">
        <v>0</v>
      </c>
      <c r="AX100" s="312" t="n">
        <v>-0.01</v>
      </c>
      <c r="AY100" s="312" t="n">
        <v>-0.0235</v>
      </c>
      <c r="AZ100" s="312" t="n">
        <v>0.06</v>
      </c>
      <c r="BA100" s="312" t="n">
        <v>0.1825</v>
      </c>
      <c r="BB100" s="312" t="n">
        <v>0.0125</v>
      </c>
      <c r="BC100" s="312" t="n">
        <v>-0.0235</v>
      </c>
      <c r="BD100" s="312" t="n">
        <v>0.011</v>
      </c>
      <c r="BE100" s="312" t="n">
        <v>0.005</v>
      </c>
      <c r="BF100" s="312" t="n">
        <v>0.005</v>
      </c>
      <c r="BG100" s="312" t="n">
        <v>-0.0235</v>
      </c>
      <c r="BH100" s="312" t="n">
        <v>0.011</v>
      </c>
      <c r="BI100" s="312" t="n">
        <v>-0.084</v>
      </c>
      <c r="BJ100" s="312" t="n">
        <v>0.026</v>
      </c>
      <c r="BK100" s="312" t="n">
        <v>-0.018</v>
      </c>
      <c r="BL100" s="312" t="n">
        <v>0.017</v>
      </c>
      <c r="BM100" s="312" t="n">
        <v>0.0065</v>
      </c>
      <c r="BN100" s="312" t="n">
        <v>0.01</v>
      </c>
      <c r="BO100" s="312" t="n">
        <v>0.395</v>
      </c>
      <c r="BP100" s="312" t="n">
        <v>0.035</v>
      </c>
      <c r="BQ100" s="312" t="n">
        <v>-0.621</v>
      </c>
      <c r="BR100" s="312" t="n">
        <v>0</v>
      </c>
      <c r="BS100" s="312" t="n">
        <v>0.2025</v>
      </c>
      <c r="BT100" s="312" t="n">
        <v>0.005</v>
      </c>
      <c r="BU100" s="312" t="n">
        <v>0.2025</v>
      </c>
      <c r="BV100" s="312" t="n">
        <v>0.005</v>
      </c>
      <c r="BW100" s="312" t="n">
        <v>-0.02525</v>
      </c>
      <c r="BX100" s="312" t="n">
        <v>0.02</v>
      </c>
      <c r="BY100" s="312" t="n">
        <v>0.00575</v>
      </c>
      <c r="BZ100" s="312" t="n">
        <v>0.01</v>
      </c>
      <c r="CA100" s="312" t="n">
        <v>-0.01175</v>
      </c>
      <c r="CB100" s="312" t="n">
        <v>0.0125</v>
      </c>
      <c r="CC100" s="312" t="n">
        <v>0.85</v>
      </c>
      <c r="CD100" s="312" t="n">
        <v>0</v>
      </c>
      <c r="CE100" s="349"/>
      <c r="CF100" s="336"/>
      <c r="CG100" s="311"/>
    </row>
    <row r="101" customFormat="false" ht="12.75" hidden="false" customHeight="false" outlineLevel="0" collapsed="false">
      <c r="D101" s="311" t="n">
        <v>39264</v>
      </c>
      <c r="F101" s="350" t="n">
        <v>2.962</v>
      </c>
      <c r="G101" s="351" t="n">
        <v>0.070590901486242</v>
      </c>
      <c r="H101" s="350" t="n">
        <v>0.21</v>
      </c>
      <c r="I101" s="350" t="n">
        <v>0.5</v>
      </c>
      <c r="J101" s="350" t="n">
        <v>0.5</v>
      </c>
      <c r="K101" s="350" t="n">
        <v>0.4</v>
      </c>
      <c r="L101" s="347" t="n">
        <v>0.5</v>
      </c>
      <c r="M101" s="347" t="n">
        <v>0.5</v>
      </c>
      <c r="N101" s="350" t="n">
        <v>0.5</v>
      </c>
      <c r="O101" s="350" t="n">
        <v>0.5</v>
      </c>
      <c r="P101" s="350" t="n">
        <v>0.5</v>
      </c>
      <c r="Q101" s="350" t="n">
        <v>0.5</v>
      </c>
      <c r="R101" s="351" t="n">
        <v>0.35</v>
      </c>
      <c r="S101" s="351" t="n">
        <v>0.55</v>
      </c>
      <c r="T101" s="350" t="n">
        <v>0.5</v>
      </c>
      <c r="U101" s="350" t="n">
        <v>-0.175</v>
      </c>
      <c r="V101" s="350" t="n">
        <v>0.01</v>
      </c>
      <c r="W101" s="350" t="n">
        <v>0.0925</v>
      </c>
      <c r="X101" s="350" t="n">
        <v>0</v>
      </c>
      <c r="Y101" s="350" t="n">
        <v>-0.06</v>
      </c>
      <c r="Z101" s="350" t="n">
        <v>0.022</v>
      </c>
      <c r="AA101" s="350" t="n">
        <v>-0.56</v>
      </c>
      <c r="AB101" s="350" t="n">
        <v>0.155</v>
      </c>
      <c r="AC101" s="350" t="n">
        <v>-0.055</v>
      </c>
      <c r="AD101" s="350" t="n">
        <v>0.0025</v>
      </c>
      <c r="AE101" s="350" t="n">
        <v>-0.185</v>
      </c>
      <c r="AF101" s="350" t="n">
        <v>0.0025</v>
      </c>
      <c r="AG101" s="350" t="n">
        <v>-0.055</v>
      </c>
      <c r="AH101" s="350" t="n">
        <v>0.025</v>
      </c>
      <c r="AI101" s="351" t="n">
        <v>0.1625</v>
      </c>
      <c r="AJ101" s="351" t="n">
        <v>0</v>
      </c>
      <c r="AK101" s="351" t="n">
        <v>-0.195</v>
      </c>
      <c r="AL101" s="350" t="n">
        <v>0</v>
      </c>
      <c r="AM101" s="350"/>
      <c r="AN101" s="350"/>
      <c r="AO101" s="350" t="n">
        <v>0.065</v>
      </c>
      <c r="AP101" s="312" t="n">
        <v>0.0075</v>
      </c>
      <c r="AQ101" s="312" t="n">
        <v>0.29</v>
      </c>
      <c r="AR101" s="312" t="n">
        <v>0.017</v>
      </c>
      <c r="AS101" s="312" t="n">
        <v>0</v>
      </c>
      <c r="AT101" s="312" t="n">
        <v>0</v>
      </c>
      <c r="AU101" s="312" t="n">
        <v>-0.36</v>
      </c>
      <c r="AV101" s="312" t="n">
        <v>0</v>
      </c>
      <c r="AW101" s="312" t="n">
        <v>0</v>
      </c>
      <c r="AX101" s="312" t="n">
        <v>-0.01</v>
      </c>
      <c r="AY101" s="312" t="n">
        <v>-0.0235</v>
      </c>
      <c r="AZ101" s="312" t="n">
        <v>0.06</v>
      </c>
      <c r="BA101" s="312" t="n">
        <v>0.1825</v>
      </c>
      <c r="BB101" s="312" t="n">
        <v>0.0125</v>
      </c>
      <c r="BC101" s="312" t="n">
        <v>-0.0235</v>
      </c>
      <c r="BD101" s="312" t="n">
        <v>0.011</v>
      </c>
      <c r="BE101" s="312" t="n">
        <v>0.005</v>
      </c>
      <c r="BF101" s="312" t="n">
        <v>0.005</v>
      </c>
      <c r="BG101" s="312" t="n">
        <v>-0.0235</v>
      </c>
      <c r="BH101" s="312" t="n">
        <v>0.011</v>
      </c>
      <c r="BI101" s="312" t="n">
        <v>-0.077</v>
      </c>
      <c r="BJ101" s="312" t="n">
        <v>0.026</v>
      </c>
      <c r="BK101" s="312" t="n">
        <v>-0.018</v>
      </c>
      <c r="BL101" s="312" t="n">
        <v>0.018</v>
      </c>
      <c r="BM101" s="312" t="n">
        <v>0.0065</v>
      </c>
      <c r="BN101" s="312" t="n">
        <v>0.01</v>
      </c>
      <c r="BO101" s="312" t="n">
        <v>0.43</v>
      </c>
      <c r="BP101" s="312" t="n">
        <v>0.035</v>
      </c>
      <c r="BQ101" s="312" t="n">
        <v>-0.314</v>
      </c>
      <c r="BR101" s="312" t="n">
        <v>0</v>
      </c>
      <c r="BS101" s="312" t="n">
        <v>0.215</v>
      </c>
      <c r="BT101" s="312" t="n">
        <v>0.0075</v>
      </c>
      <c r="BU101" s="312" t="n">
        <v>0.215</v>
      </c>
      <c r="BV101" s="312" t="n">
        <v>0.0075</v>
      </c>
      <c r="BW101" s="312" t="n">
        <v>-0.02525</v>
      </c>
      <c r="BX101" s="312" t="n">
        <v>0.02</v>
      </c>
      <c r="BY101" s="312" t="n">
        <v>0.00575</v>
      </c>
      <c r="BZ101" s="312" t="n">
        <v>0.01</v>
      </c>
      <c r="CA101" s="312" t="n">
        <v>-0.01175</v>
      </c>
      <c r="CB101" s="312" t="n">
        <v>0.0125</v>
      </c>
      <c r="CC101" s="312" t="n">
        <v>1.05</v>
      </c>
      <c r="CD101" s="312" t="n">
        <v>0</v>
      </c>
      <c r="CE101" s="349"/>
      <c r="CF101" s="336"/>
      <c r="CG101" s="311"/>
    </row>
    <row r="102" customFormat="false" ht="12.75" hidden="false" customHeight="false" outlineLevel="0" collapsed="false">
      <c r="D102" s="311" t="n">
        <v>39295</v>
      </c>
      <c r="F102" s="350" t="n">
        <v>2.983</v>
      </c>
      <c r="G102" s="351" t="n">
        <v>0.070611362344779</v>
      </c>
      <c r="H102" s="350" t="n">
        <v>0.21</v>
      </c>
      <c r="I102" s="350" t="n">
        <v>0.55</v>
      </c>
      <c r="J102" s="350" t="n">
        <v>0.55</v>
      </c>
      <c r="K102" s="350" t="n">
        <v>0.5</v>
      </c>
      <c r="L102" s="347" t="n">
        <v>0.6</v>
      </c>
      <c r="M102" s="347" t="n">
        <v>0.55</v>
      </c>
      <c r="N102" s="350" t="n">
        <v>0.6</v>
      </c>
      <c r="O102" s="350" t="n">
        <v>0.55</v>
      </c>
      <c r="P102" s="350" t="n">
        <v>0.6</v>
      </c>
      <c r="Q102" s="350" t="n">
        <v>0.45</v>
      </c>
      <c r="R102" s="351" t="n">
        <v>0.38</v>
      </c>
      <c r="S102" s="351" t="n">
        <v>0.6</v>
      </c>
      <c r="T102" s="350" t="n">
        <v>0.55</v>
      </c>
      <c r="U102" s="350" t="n">
        <v>-0.175</v>
      </c>
      <c r="V102" s="350" t="n">
        <v>0.01</v>
      </c>
      <c r="W102" s="350" t="n">
        <v>0.09</v>
      </c>
      <c r="X102" s="350" t="n">
        <v>0.0025</v>
      </c>
      <c r="Y102" s="350" t="n">
        <v>-0.06</v>
      </c>
      <c r="Z102" s="350" t="n">
        <v>0.022</v>
      </c>
      <c r="AA102" s="350" t="n">
        <v>-0.56</v>
      </c>
      <c r="AB102" s="350" t="n">
        <v>0.155</v>
      </c>
      <c r="AC102" s="350" t="n">
        <v>-0.055</v>
      </c>
      <c r="AD102" s="350" t="n">
        <v>0.0025</v>
      </c>
      <c r="AE102" s="350" t="n">
        <v>-0.185</v>
      </c>
      <c r="AF102" s="350" t="n">
        <v>0.0025</v>
      </c>
      <c r="AG102" s="350" t="n">
        <v>-0.055</v>
      </c>
      <c r="AH102" s="350" t="n">
        <v>0.025</v>
      </c>
      <c r="AI102" s="351" t="n">
        <v>0.16</v>
      </c>
      <c r="AJ102" s="351" t="n">
        <v>0</v>
      </c>
      <c r="AK102" s="351" t="n">
        <v>-0.195</v>
      </c>
      <c r="AL102" s="350" t="n">
        <v>0</v>
      </c>
      <c r="AM102" s="350"/>
      <c r="AN102" s="350"/>
      <c r="AO102" s="350" t="n">
        <v>0.065</v>
      </c>
      <c r="AP102" s="312" t="n">
        <v>0.0075</v>
      </c>
      <c r="AQ102" s="312" t="n">
        <v>0.29</v>
      </c>
      <c r="AR102" s="312" t="n">
        <v>0.017</v>
      </c>
      <c r="AS102" s="312" t="n">
        <v>0</v>
      </c>
      <c r="AT102" s="312" t="n">
        <v>0</v>
      </c>
      <c r="AU102" s="312" t="n">
        <v>-0.36</v>
      </c>
      <c r="AV102" s="312" t="n">
        <v>0</v>
      </c>
      <c r="AW102" s="312" t="n">
        <v>0</v>
      </c>
      <c r="AX102" s="312" t="n">
        <v>-0.01</v>
      </c>
      <c r="AY102" s="312" t="n">
        <v>-0.0235</v>
      </c>
      <c r="AZ102" s="312" t="n">
        <v>0.06</v>
      </c>
      <c r="BA102" s="312" t="n">
        <v>0.1825</v>
      </c>
      <c r="BB102" s="312" t="n">
        <v>0.0125</v>
      </c>
      <c r="BC102" s="312" t="n">
        <v>-0.0235</v>
      </c>
      <c r="BD102" s="312" t="n">
        <v>0.011</v>
      </c>
      <c r="BE102" s="312" t="n">
        <v>0.005</v>
      </c>
      <c r="BF102" s="312" t="n">
        <v>0.005</v>
      </c>
      <c r="BG102" s="312" t="n">
        <v>-0.0235</v>
      </c>
      <c r="BH102" s="312" t="n">
        <v>0.011</v>
      </c>
      <c r="BI102" s="312" t="n">
        <v>-0.068</v>
      </c>
      <c r="BJ102" s="312" t="n">
        <v>0.026</v>
      </c>
      <c r="BK102" s="312" t="n">
        <v>-0.018</v>
      </c>
      <c r="BL102" s="312" t="n">
        <v>0.019</v>
      </c>
      <c r="BM102" s="312" t="n">
        <v>0.0065</v>
      </c>
      <c r="BN102" s="312" t="n">
        <v>0.01</v>
      </c>
      <c r="BO102" s="312" t="n">
        <v>0.495</v>
      </c>
      <c r="BP102" s="312" t="n">
        <v>0.035</v>
      </c>
      <c r="BQ102" s="312" t="n">
        <v>-0.595</v>
      </c>
      <c r="BR102" s="312" t="n">
        <v>0</v>
      </c>
      <c r="BS102" s="312" t="n">
        <v>0.215</v>
      </c>
      <c r="BT102" s="312" t="n">
        <v>0.0075</v>
      </c>
      <c r="BU102" s="312" t="n">
        <v>0.215</v>
      </c>
      <c r="BV102" s="312" t="n">
        <v>0.0075</v>
      </c>
      <c r="BW102" s="312" t="n">
        <v>-0.02525</v>
      </c>
      <c r="BX102" s="312" t="n">
        <v>0.02</v>
      </c>
      <c r="BY102" s="312" t="n">
        <v>0.00325</v>
      </c>
      <c r="BZ102" s="312" t="n">
        <v>0.01</v>
      </c>
      <c r="CA102" s="312" t="n">
        <v>-0.01425</v>
      </c>
      <c r="CB102" s="312" t="n">
        <v>0.0125</v>
      </c>
      <c r="CC102" s="312" t="n">
        <v>1.05</v>
      </c>
      <c r="CD102" s="312" t="n">
        <v>0</v>
      </c>
      <c r="CE102" s="349"/>
      <c r="CF102" s="336"/>
      <c r="CG102" s="311"/>
    </row>
    <row r="103" customFormat="false" ht="12.75" hidden="false" customHeight="false" outlineLevel="0" collapsed="false">
      <c r="D103" s="311" t="n">
        <v>39326</v>
      </c>
      <c r="F103" s="350" t="n">
        <v>3.006</v>
      </c>
      <c r="G103" s="351" t="n">
        <v>0.070621099426719</v>
      </c>
      <c r="H103" s="350" t="n">
        <v>0.21</v>
      </c>
      <c r="I103" s="350" t="n">
        <v>0.55</v>
      </c>
      <c r="J103" s="350" t="n">
        <v>0.55</v>
      </c>
      <c r="K103" s="350" t="n">
        <v>0.55</v>
      </c>
      <c r="L103" s="347" t="n">
        <v>0.55</v>
      </c>
      <c r="M103" s="347" t="n">
        <v>0.55</v>
      </c>
      <c r="N103" s="350" t="n">
        <v>0.6</v>
      </c>
      <c r="O103" s="350" t="n">
        <v>0.6</v>
      </c>
      <c r="P103" s="350" t="n">
        <v>0.55</v>
      </c>
      <c r="Q103" s="350" t="n">
        <v>0.5</v>
      </c>
      <c r="R103" s="351" t="n">
        <v>0.34</v>
      </c>
      <c r="S103" s="351" t="n">
        <v>0.6</v>
      </c>
      <c r="T103" s="350" t="n">
        <v>0.55</v>
      </c>
      <c r="U103" s="350" t="n">
        <v>-0.165</v>
      </c>
      <c r="V103" s="350" t="n">
        <v>0.01</v>
      </c>
      <c r="W103" s="350" t="n">
        <v>0.0875</v>
      </c>
      <c r="X103" s="350" t="n">
        <v>0.0025</v>
      </c>
      <c r="Y103" s="350" t="n">
        <v>-0.06</v>
      </c>
      <c r="Z103" s="350" t="n">
        <v>0.022</v>
      </c>
      <c r="AA103" s="350" t="n">
        <v>-0.56</v>
      </c>
      <c r="AB103" s="350" t="n">
        <v>0.155</v>
      </c>
      <c r="AC103" s="350" t="n">
        <v>-0.055</v>
      </c>
      <c r="AD103" s="350" t="n">
        <v>0.0025</v>
      </c>
      <c r="AE103" s="350" t="n">
        <v>-0.185</v>
      </c>
      <c r="AF103" s="350" t="n">
        <v>0.0025</v>
      </c>
      <c r="AG103" s="350" t="n">
        <v>-0.055</v>
      </c>
      <c r="AH103" s="350" t="n">
        <v>0.025</v>
      </c>
      <c r="AI103" s="351" t="n">
        <v>0.1575</v>
      </c>
      <c r="AJ103" s="351" t="n">
        <v>0</v>
      </c>
      <c r="AK103" s="351" t="n">
        <v>-0.195</v>
      </c>
      <c r="AL103" s="350" t="n">
        <v>0</v>
      </c>
      <c r="AM103" s="350"/>
      <c r="AN103" s="350"/>
      <c r="AO103" s="350" t="n">
        <v>0.065</v>
      </c>
      <c r="AP103" s="312" t="n">
        <v>0.0075</v>
      </c>
      <c r="AQ103" s="312" t="n">
        <v>0.29</v>
      </c>
      <c r="AR103" s="312" t="n">
        <v>0.017</v>
      </c>
      <c r="AS103" s="312" t="n">
        <v>0</v>
      </c>
      <c r="AT103" s="312" t="n">
        <v>0</v>
      </c>
      <c r="AU103" s="312" t="n">
        <v>-0.36</v>
      </c>
      <c r="AV103" s="312" t="n">
        <v>0</v>
      </c>
      <c r="AW103" s="312" t="n">
        <v>0</v>
      </c>
      <c r="AX103" s="312" t="n">
        <v>-0.01</v>
      </c>
      <c r="AY103" s="312" t="n">
        <v>-0.0235</v>
      </c>
      <c r="AZ103" s="312" t="n">
        <v>0.06</v>
      </c>
      <c r="BA103" s="312" t="n">
        <v>0.1825</v>
      </c>
      <c r="BB103" s="312" t="n">
        <v>0.0125</v>
      </c>
      <c r="BC103" s="312" t="n">
        <v>-0.0235</v>
      </c>
      <c r="BD103" s="312" t="n">
        <v>0.011</v>
      </c>
      <c r="BE103" s="312" t="n">
        <v>0.005</v>
      </c>
      <c r="BF103" s="312" t="n">
        <v>0.005</v>
      </c>
      <c r="BG103" s="312" t="n">
        <v>-0.0235</v>
      </c>
      <c r="BH103" s="312" t="n">
        <v>0.011</v>
      </c>
      <c r="BI103" s="312" t="n">
        <v>-0.048</v>
      </c>
      <c r="BJ103" s="312" t="n">
        <v>0.025</v>
      </c>
      <c r="BK103" s="312" t="n">
        <v>-0.018</v>
      </c>
      <c r="BL103" s="312" t="n">
        <v>0.019</v>
      </c>
      <c r="BM103" s="312" t="n">
        <v>0.0065</v>
      </c>
      <c r="BN103" s="312" t="n">
        <v>0.01</v>
      </c>
      <c r="BO103" s="312" t="n">
        <v>0.395</v>
      </c>
      <c r="BP103" s="312" t="n">
        <v>0.035</v>
      </c>
      <c r="BQ103" s="312" t="n">
        <v>-0.89</v>
      </c>
      <c r="BR103" s="312" t="n">
        <v>0</v>
      </c>
      <c r="BS103" s="312" t="n">
        <v>0.195</v>
      </c>
      <c r="BT103" s="312" t="n">
        <v>0.005</v>
      </c>
      <c r="BU103" s="312" t="n">
        <v>0.195</v>
      </c>
      <c r="BV103" s="312" t="n">
        <v>0.005</v>
      </c>
      <c r="BW103" s="312" t="n">
        <v>-0.02775</v>
      </c>
      <c r="BX103" s="312" t="n">
        <v>0.02</v>
      </c>
      <c r="BY103" s="312" t="n">
        <v>0.00325</v>
      </c>
      <c r="BZ103" s="312" t="n">
        <v>0.01</v>
      </c>
      <c r="CA103" s="312" t="n">
        <v>-0.01425</v>
      </c>
      <c r="CB103" s="312" t="n">
        <v>0.0125</v>
      </c>
      <c r="CC103" s="312" t="n">
        <v>0.6</v>
      </c>
      <c r="CD103" s="312" t="n">
        <v>0</v>
      </c>
      <c r="CE103" s="349"/>
      <c r="CF103" s="336"/>
      <c r="CG103" s="311"/>
    </row>
    <row r="104" customFormat="false" ht="12.75" hidden="false" customHeight="false" outlineLevel="0" collapsed="false">
      <c r="D104" s="311" t="n">
        <v>39356</v>
      </c>
      <c r="F104" s="350" t="n">
        <v>3.017</v>
      </c>
      <c r="G104" s="351" t="n">
        <v>0.070619452704261</v>
      </c>
      <c r="H104" s="350" t="n">
        <v>0.2</v>
      </c>
      <c r="I104" s="350" t="n">
        <v>0.6</v>
      </c>
      <c r="J104" s="350" t="n">
        <v>0.6</v>
      </c>
      <c r="K104" s="350" t="n">
        <v>0.55</v>
      </c>
      <c r="L104" s="347" t="n">
        <v>0.6</v>
      </c>
      <c r="M104" s="347" t="n">
        <v>0.6</v>
      </c>
      <c r="N104" s="350" t="n">
        <v>0.65</v>
      </c>
      <c r="O104" s="350" t="n">
        <v>0.65</v>
      </c>
      <c r="P104" s="350" t="n">
        <v>0.6</v>
      </c>
      <c r="Q104" s="350" t="n">
        <v>0.5</v>
      </c>
      <c r="R104" s="351" t="n">
        <v>0.39</v>
      </c>
      <c r="S104" s="351" t="n">
        <v>0.65</v>
      </c>
      <c r="T104" s="350" t="n">
        <v>0.6</v>
      </c>
      <c r="U104" s="350" t="n">
        <v>-0.15</v>
      </c>
      <c r="V104" s="350" t="n">
        <v>0.01</v>
      </c>
      <c r="W104" s="350" t="n">
        <v>0.1025</v>
      </c>
      <c r="X104" s="350" t="n">
        <v>0.0025</v>
      </c>
      <c r="Y104" s="350" t="n">
        <v>-0.06</v>
      </c>
      <c r="Z104" s="350" t="n">
        <v>0.022</v>
      </c>
      <c r="AA104" s="350" t="n">
        <v>-0.56</v>
      </c>
      <c r="AB104" s="350" t="n">
        <v>0.155</v>
      </c>
      <c r="AC104" s="350" t="n">
        <v>-0.055</v>
      </c>
      <c r="AD104" s="350" t="n">
        <v>0.0025</v>
      </c>
      <c r="AE104" s="350" t="n">
        <v>-0.185</v>
      </c>
      <c r="AF104" s="350" t="n">
        <v>0.0025</v>
      </c>
      <c r="AG104" s="350" t="n">
        <v>-0.055</v>
      </c>
      <c r="AH104" s="350" t="n">
        <v>0.025</v>
      </c>
      <c r="AI104" s="351" t="n">
        <v>0.1725</v>
      </c>
      <c r="AJ104" s="351" t="n">
        <v>0</v>
      </c>
      <c r="AK104" s="351" t="n">
        <v>-0.195</v>
      </c>
      <c r="AL104" s="350" t="n">
        <v>0</v>
      </c>
      <c r="AM104" s="350"/>
      <c r="AN104" s="350"/>
      <c r="AO104" s="350" t="n">
        <v>0.065</v>
      </c>
      <c r="AP104" s="312" t="n">
        <v>0.0075</v>
      </c>
      <c r="AQ104" s="312" t="n">
        <v>0.29</v>
      </c>
      <c r="AR104" s="312" t="n">
        <v>0.017</v>
      </c>
      <c r="AS104" s="312" t="n">
        <v>0</v>
      </c>
      <c r="AT104" s="312" t="n">
        <v>0</v>
      </c>
      <c r="AU104" s="312" t="n">
        <v>-0.36</v>
      </c>
      <c r="AV104" s="312" t="n">
        <v>0.005</v>
      </c>
      <c r="AW104" s="312" t="n">
        <v>0</v>
      </c>
      <c r="AX104" s="312" t="n">
        <v>-0.01</v>
      </c>
      <c r="AY104" s="312" t="n">
        <v>-0.0235</v>
      </c>
      <c r="AZ104" s="312" t="n">
        <v>0.06</v>
      </c>
      <c r="BA104" s="312" t="n">
        <v>0.1875</v>
      </c>
      <c r="BB104" s="312" t="n">
        <v>0.0125</v>
      </c>
      <c r="BC104" s="312" t="n">
        <v>-0.0235</v>
      </c>
      <c r="BD104" s="312" t="n">
        <v>0.011</v>
      </c>
      <c r="BE104" s="312" t="n">
        <v>0.005</v>
      </c>
      <c r="BF104" s="312" t="n">
        <v>0.005</v>
      </c>
      <c r="BG104" s="312" t="n">
        <v>-0.0235</v>
      </c>
      <c r="BH104" s="312" t="n">
        <v>0.011</v>
      </c>
      <c r="BI104" s="312" t="n">
        <v>-0.058</v>
      </c>
      <c r="BJ104" s="312" t="n">
        <v>0.025</v>
      </c>
      <c r="BK104" s="312" t="n">
        <v>-0.018</v>
      </c>
      <c r="BL104" s="312" t="n">
        <v>0.02</v>
      </c>
      <c r="BM104" s="312" t="n">
        <v>0.0065</v>
      </c>
      <c r="BN104" s="312" t="n">
        <v>0.01</v>
      </c>
      <c r="BO104" s="312" t="n">
        <v>0.461</v>
      </c>
      <c r="BP104" s="312" t="n">
        <v>0.035</v>
      </c>
      <c r="BQ104" s="312" t="n">
        <v>-0.535</v>
      </c>
      <c r="BR104" s="312" t="n">
        <v>0</v>
      </c>
      <c r="BS104" s="312" t="n">
        <v>0.215</v>
      </c>
      <c r="BT104" s="312" t="n">
        <v>0.0025</v>
      </c>
      <c r="BU104" s="312" t="n">
        <v>0.215</v>
      </c>
      <c r="BV104" s="312" t="n">
        <v>0.0025</v>
      </c>
      <c r="BW104" s="312" t="n">
        <v>-0.02775</v>
      </c>
      <c r="BX104" s="312" t="n">
        <v>0.02</v>
      </c>
      <c r="BY104" s="312" t="n">
        <v>-0.0125</v>
      </c>
      <c r="BZ104" s="312" t="n">
        <v>0.01</v>
      </c>
      <c r="CA104" s="312" t="n">
        <v>-0.03</v>
      </c>
      <c r="CB104" s="312" t="n">
        <v>0.0125</v>
      </c>
      <c r="CC104" s="312" t="n">
        <v>0.3</v>
      </c>
      <c r="CD104" s="312" t="n">
        <v>0</v>
      </c>
      <c r="CE104" s="349"/>
      <c r="CF104" s="336"/>
      <c r="CG104" s="311"/>
    </row>
    <row r="105" customFormat="false" ht="12.75" hidden="false" customHeight="false" outlineLevel="0" collapsed="false">
      <c r="D105" s="311" t="n">
        <v>39387</v>
      </c>
      <c r="F105" s="350" t="n">
        <v>3.089</v>
      </c>
      <c r="G105" s="351" t="n">
        <v>0.070617751091056</v>
      </c>
      <c r="H105" s="350" t="n">
        <v>0.2</v>
      </c>
      <c r="I105" s="350" t="n">
        <v>0.8</v>
      </c>
      <c r="J105" s="350" t="n">
        <v>0.85</v>
      </c>
      <c r="K105" s="350" t="n">
        <v>0.8</v>
      </c>
      <c r="L105" s="347" t="n">
        <v>0.8</v>
      </c>
      <c r="M105" s="347" t="n">
        <v>0.9</v>
      </c>
      <c r="N105" s="350" t="n">
        <v>0.95</v>
      </c>
      <c r="O105" s="350" t="n">
        <v>0.85</v>
      </c>
      <c r="P105" s="350" t="n">
        <v>0.8</v>
      </c>
      <c r="Q105" s="350" t="n">
        <v>0.95</v>
      </c>
      <c r="R105" s="351" t="n">
        <v>0.33</v>
      </c>
      <c r="S105" s="351" t="n">
        <v>0.8</v>
      </c>
      <c r="T105" s="350" t="n">
        <v>0.8</v>
      </c>
      <c r="U105" s="350" t="n">
        <v>-0.1125</v>
      </c>
      <c r="V105" s="350" t="n">
        <v>0.035</v>
      </c>
      <c r="W105" s="350" t="n">
        <v>0.165</v>
      </c>
      <c r="X105" s="350" t="n">
        <v>0</v>
      </c>
      <c r="Y105" s="350" t="n">
        <v>-0.075</v>
      </c>
      <c r="Z105" s="350" t="n">
        <v>0.0265</v>
      </c>
      <c r="AA105" s="350" t="n">
        <v>-0.51</v>
      </c>
      <c r="AB105" s="350" t="n">
        <v>0.155</v>
      </c>
      <c r="AC105" s="350" t="n">
        <v>-0.055</v>
      </c>
      <c r="AD105" s="350" t="n">
        <v>0.0075</v>
      </c>
      <c r="AE105" s="350" t="n">
        <v>-0.18</v>
      </c>
      <c r="AF105" s="350" t="n">
        <v>0.0125</v>
      </c>
      <c r="AG105" s="350" t="n">
        <v>-0.055</v>
      </c>
      <c r="AH105" s="350" t="n">
        <v>0.0175</v>
      </c>
      <c r="AI105" s="351" t="n">
        <v>0.25</v>
      </c>
      <c r="AJ105" s="351" t="n">
        <v>0</v>
      </c>
      <c r="AK105" s="351" t="n">
        <v>-0.19</v>
      </c>
      <c r="AL105" s="350" t="n">
        <v>0.005</v>
      </c>
      <c r="AM105" s="350"/>
      <c r="AN105" s="350"/>
      <c r="AO105" s="350" t="n">
        <v>0.08</v>
      </c>
      <c r="AP105" s="312" t="n">
        <v>0.02</v>
      </c>
      <c r="AQ105" s="312" t="n">
        <v>0.12</v>
      </c>
      <c r="AR105" s="312" t="n">
        <v>0.0265</v>
      </c>
      <c r="AS105" s="312" t="n">
        <v>0</v>
      </c>
      <c r="AT105" s="312" t="n">
        <v>0</v>
      </c>
      <c r="AU105" s="312" t="n">
        <v>-0.28</v>
      </c>
      <c r="AV105" s="312" t="n">
        <v>0</v>
      </c>
      <c r="AW105" s="312" t="n">
        <v>0</v>
      </c>
      <c r="AX105" s="312" t="n">
        <v>-0.01</v>
      </c>
      <c r="AY105" s="312" t="n">
        <v>-0.0265</v>
      </c>
      <c r="AZ105" s="312" t="n">
        <v>0.06</v>
      </c>
      <c r="BA105" s="312" t="n">
        <v>0.27</v>
      </c>
      <c r="BB105" s="312" t="n">
        <v>0.0175</v>
      </c>
      <c r="BC105" s="312" t="n">
        <v>-0.0265</v>
      </c>
      <c r="BD105" s="312" t="n">
        <v>0.0087</v>
      </c>
      <c r="BE105" s="312" t="n">
        <v>0.005</v>
      </c>
      <c r="BF105" s="312" t="n">
        <v>0.005</v>
      </c>
      <c r="BG105" s="312" t="n">
        <v>-0.0265</v>
      </c>
      <c r="BH105" s="312" t="n">
        <v>0.0087</v>
      </c>
      <c r="BI105" s="312" t="n">
        <v>-0.0545</v>
      </c>
      <c r="BJ105" s="312" t="n">
        <v>0.025</v>
      </c>
      <c r="BK105" s="312" t="n">
        <v>-0.0105</v>
      </c>
      <c r="BL105" s="312" t="n">
        <v>0.02</v>
      </c>
      <c r="BM105" s="312" t="n">
        <v>0.015</v>
      </c>
      <c r="BN105" s="312" t="n">
        <v>0.015</v>
      </c>
      <c r="BO105" s="312" t="n">
        <v>0.7675</v>
      </c>
      <c r="BP105" s="312" t="n">
        <v>0.146</v>
      </c>
      <c r="BQ105" s="312" t="n">
        <v>0</v>
      </c>
      <c r="BR105" s="312" t="n">
        <v>0</v>
      </c>
      <c r="BS105" s="312" t="n">
        <v>0.2875</v>
      </c>
      <c r="BT105" s="312" t="n">
        <v>0.02</v>
      </c>
      <c r="BU105" s="312" t="n">
        <v>0.465</v>
      </c>
      <c r="BV105" s="312" t="n">
        <v>0.015</v>
      </c>
      <c r="BW105" s="312" t="n">
        <v>-0.04</v>
      </c>
      <c r="BX105" s="312" t="n">
        <v>0.0175</v>
      </c>
      <c r="BY105" s="312" t="n">
        <v>-0.0115</v>
      </c>
      <c r="BZ105" s="312" t="n">
        <v>0.0075</v>
      </c>
      <c r="CA105" s="312" t="n">
        <v>-0.029</v>
      </c>
      <c r="CB105" s="312" t="n">
        <v>0.01</v>
      </c>
      <c r="CC105" s="312" t="n">
        <v>0.22</v>
      </c>
      <c r="CD105" s="312" t="n">
        <v>0</v>
      </c>
      <c r="CE105" s="349"/>
      <c r="CF105" s="336"/>
      <c r="CG105" s="311"/>
    </row>
    <row r="106" customFormat="false" ht="12.75" hidden="false" customHeight="false" outlineLevel="0" collapsed="false">
      <c r="D106" s="311" t="n">
        <v>39417</v>
      </c>
      <c r="F106" s="350" t="n">
        <v>3.163</v>
      </c>
      <c r="G106" s="351" t="n">
        <v>0.070616104368601</v>
      </c>
      <c r="H106" s="350" t="n">
        <v>0.2</v>
      </c>
      <c r="I106" s="350" t="n">
        <v>1</v>
      </c>
      <c r="J106" s="350" t="n">
        <v>1.05</v>
      </c>
      <c r="K106" s="350" t="n">
        <v>1</v>
      </c>
      <c r="L106" s="347" t="n">
        <v>1</v>
      </c>
      <c r="M106" s="347" t="n">
        <v>1.15</v>
      </c>
      <c r="N106" s="350" t="n">
        <v>1.25</v>
      </c>
      <c r="O106" s="350" t="n">
        <v>1.05</v>
      </c>
      <c r="P106" s="350" t="n">
        <v>1</v>
      </c>
      <c r="Q106" s="350" t="n">
        <v>1.35</v>
      </c>
      <c r="R106" s="351" t="n">
        <v>0.525</v>
      </c>
      <c r="S106" s="351" t="n">
        <v>1.1</v>
      </c>
      <c r="T106" s="350" t="n">
        <v>1</v>
      </c>
      <c r="U106" s="350" t="n">
        <v>-0.105</v>
      </c>
      <c r="V106" s="350" t="n">
        <v>0.035</v>
      </c>
      <c r="W106" s="350" t="n">
        <v>0.205</v>
      </c>
      <c r="X106" s="350" t="n">
        <v>0.0025</v>
      </c>
      <c r="Y106" s="350" t="n">
        <v>-0.075</v>
      </c>
      <c r="Z106" s="350" t="n">
        <v>0.0265</v>
      </c>
      <c r="AA106" s="350" t="n">
        <v>-0.51</v>
      </c>
      <c r="AB106" s="350" t="n">
        <v>0.155</v>
      </c>
      <c r="AC106" s="350" t="n">
        <v>-0.055</v>
      </c>
      <c r="AD106" s="350" t="n">
        <v>0.0075</v>
      </c>
      <c r="AE106" s="350" t="n">
        <v>-0.1875</v>
      </c>
      <c r="AF106" s="350" t="n">
        <v>0.005</v>
      </c>
      <c r="AG106" s="350" t="n">
        <v>-0.055</v>
      </c>
      <c r="AH106" s="350" t="n">
        <v>0.0175</v>
      </c>
      <c r="AI106" s="351" t="n">
        <v>0.29</v>
      </c>
      <c r="AJ106" s="351" t="n">
        <v>0</v>
      </c>
      <c r="AK106" s="351" t="n">
        <v>-0.19</v>
      </c>
      <c r="AL106" s="350" t="n">
        <v>0.005</v>
      </c>
      <c r="AM106" s="350"/>
      <c r="AN106" s="350"/>
      <c r="AO106" s="350" t="n">
        <v>0.08</v>
      </c>
      <c r="AP106" s="312" t="n">
        <v>0.02</v>
      </c>
      <c r="AQ106" s="312" t="n">
        <v>0.12</v>
      </c>
      <c r="AR106" s="312" t="n">
        <v>0.0265</v>
      </c>
      <c r="AS106" s="312" t="n">
        <v>0</v>
      </c>
      <c r="AT106" s="312" t="n">
        <v>0</v>
      </c>
      <c r="AU106" s="312" t="n">
        <v>-0.28</v>
      </c>
      <c r="AV106" s="312" t="n">
        <v>0</v>
      </c>
      <c r="AW106" s="312" t="n">
        <v>0</v>
      </c>
      <c r="AX106" s="312" t="n">
        <v>-0.01</v>
      </c>
      <c r="AY106" s="312" t="n">
        <v>-0.0265</v>
      </c>
      <c r="AZ106" s="312" t="n">
        <v>0.06</v>
      </c>
      <c r="BA106" s="312" t="n">
        <v>0.305</v>
      </c>
      <c r="BB106" s="312" t="n">
        <v>0.0225</v>
      </c>
      <c r="BC106" s="312" t="n">
        <v>-0.0265</v>
      </c>
      <c r="BD106" s="312" t="n">
        <v>0.0087</v>
      </c>
      <c r="BE106" s="312" t="n">
        <v>0.005</v>
      </c>
      <c r="BF106" s="312" t="n">
        <v>0.005</v>
      </c>
      <c r="BG106" s="312" t="n">
        <v>-0.0265</v>
      </c>
      <c r="BH106" s="312" t="n">
        <v>0.0087</v>
      </c>
      <c r="BI106" s="312" t="n">
        <v>-0.0585</v>
      </c>
      <c r="BJ106" s="312" t="n">
        <v>0.025</v>
      </c>
      <c r="BK106" s="312" t="n">
        <v>-0.0105</v>
      </c>
      <c r="BL106" s="312" t="n">
        <v>0.021</v>
      </c>
      <c r="BM106" s="312" t="n">
        <v>0.015</v>
      </c>
      <c r="BN106" s="312" t="n">
        <v>0.015</v>
      </c>
      <c r="BO106" s="312" t="n">
        <v>1.19</v>
      </c>
      <c r="BP106" s="312" t="n">
        <v>0.2</v>
      </c>
      <c r="BQ106" s="312" t="n">
        <v>0</v>
      </c>
      <c r="BR106" s="312" t="n">
        <v>0</v>
      </c>
      <c r="BS106" s="312" t="n">
        <v>0.3375</v>
      </c>
      <c r="BT106" s="312" t="n">
        <v>0.0225</v>
      </c>
      <c r="BU106" s="312" t="n">
        <v>0.8</v>
      </c>
      <c r="BV106" s="312" t="n">
        <v>0.0175</v>
      </c>
      <c r="BW106" s="312" t="n">
        <v>-0.0325</v>
      </c>
      <c r="BX106" s="312" t="n">
        <v>0.0175</v>
      </c>
      <c r="BY106" s="312" t="n">
        <v>-0.0115</v>
      </c>
      <c r="BZ106" s="312" t="n">
        <v>0.0075</v>
      </c>
      <c r="CA106" s="312" t="n">
        <v>-0.029</v>
      </c>
      <c r="CB106" s="312" t="n">
        <v>0.01</v>
      </c>
      <c r="CC106" s="312" t="n">
        <v>0.2</v>
      </c>
      <c r="CD106" s="312" t="n">
        <v>0</v>
      </c>
      <c r="CE106" s="349"/>
      <c r="CF106" s="336"/>
      <c r="CG106" s="311"/>
    </row>
    <row r="107" customFormat="false" ht="12.75" hidden="false" customHeight="false" outlineLevel="0" collapsed="false">
      <c r="D107" s="311" t="n">
        <v>39448</v>
      </c>
      <c r="F107" s="350" t="n">
        <v>3.332</v>
      </c>
      <c r="G107" s="351" t="n">
        <v>0.070614402755397</v>
      </c>
      <c r="H107" s="350" t="n">
        <v>0.2</v>
      </c>
      <c r="I107" s="350" t="n">
        <v>1</v>
      </c>
      <c r="J107" s="350" t="n">
        <v>1.05</v>
      </c>
      <c r="K107" s="350" t="n">
        <v>1</v>
      </c>
      <c r="L107" s="347" t="n">
        <v>1</v>
      </c>
      <c r="M107" s="347" t="n">
        <v>1.15</v>
      </c>
      <c r="N107" s="350" t="n">
        <v>1.45</v>
      </c>
      <c r="O107" s="350" t="n">
        <v>1.05</v>
      </c>
      <c r="P107" s="350" t="n">
        <v>1</v>
      </c>
      <c r="Q107" s="350" t="n">
        <v>1.35</v>
      </c>
      <c r="R107" s="351" t="n">
        <v>0.55</v>
      </c>
      <c r="S107" s="351" t="n">
        <v>1.1</v>
      </c>
      <c r="T107" s="350" t="n">
        <v>1</v>
      </c>
      <c r="U107" s="350" t="n">
        <v>-0.09</v>
      </c>
      <c r="V107" s="350" t="n">
        <v>0.035</v>
      </c>
      <c r="W107" s="350" t="n">
        <v>0.26</v>
      </c>
      <c r="X107" s="350" t="n">
        <v>0.005</v>
      </c>
      <c r="Y107" s="350" t="n">
        <v>-0.075</v>
      </c>
      <c r="Z107" s="350" t="n">
        <v>0.0265</v>
      </c>
      <c r="AA107" s="350" t="n">
        <v>-0.51</v>
      </c>
      <c r="AB107" s="350" t="n">
        <v>0.155</v>
      </c>
      <c r="AC107" s="350" t="n">
        <v>-0.055</v>
      </c>
      <c r="AD107" s="350" t="n">
        <v>0.0075</v>
      </c>
      <c r="AE107" s="350" t="n">
        <v>-0.19</v>
      </c>
      <c r="AF107" s="350" t="n">
        <v>0.0025</v>
      </c>
      <c r="AG107" s="350" t="n">
        <v>-0.055</v>
      </c>
      <c r="AH107" s="350" t="n">
        <v>0.0175</v>
      </c>
      <c r="AI107" s="351" t="n">
        <v>0.3025</v>
      </c>
      <c r="AJ107" s="351" t="n">
        <v>0</v>
      </c>
      <c r="AK107" s="351" t="n">
        <v>-0.19</v>
      </c>
      <c r="AL107" s="350" t="n">
        <v>0.005</v>
      </c>
      <c r="AM107" s="350"/>
      <c r="AN107" s="350"/>
      <c r="AO107" s="350" t="n">
        <v>0.08</v>
      </c>
      <c r="AP107" s="312" t="n">
        <v>0.02</v>
      </c>
      <c r="AQ107" s="312" t="n">
        <v>0.12</v>
      </c>
      <c r="AR107" s="312" t="n">
        <v>0.0265</v>
      </c>
      <c r="AS107" s="312" t="n">
        <v>0</v>
      </c>
      <c r="AT107" s="312" t="n">
        <v>0</v>
      </c>
      <c r="AU107" s="312" t="n">
        <v>-0.28</v>
      </c>
      <c r="AV107" s="312" t="n">
        <v>0</v>
      </c>
      <c r="AW107" s="312" t="n">
        <v>0</v>
      </c>
      <c r="AX107" s="312" t="n">
        <v>-0.01</v>
      </c>
      <c r="AY107" s="312" t="n">
        <v>-0.022</v>
      </c>
      <c r="AZ107" s="312" t="n">
        <v>0.06</v>
      </c>
      <c r="BA107" s="312" t="n">
        <v>0.305</v>
      </c>
      <c r="BB107" s="312" t="n">
        <v>0.0225</v>
      </c>
      <c r="BC107" s="312" t="n">
        <v>-0.022</v>
      </c>
      <c r="BD107" s="312" t="n">
        <v>0.0087</v>
      </c>
      <c r="BE107" s="312" t="n">
        <v>0.005</v>
      </c>
      <c r="BF107" s="312" t="n">
        <v>0.005</v>
      </c>
      <c r="BG107" s="312" t="n">
        <v>-0.022</v>
      </c>
      <c r="BH107" s="312" t="n">
        <v>0.0087</v>
      </c>
      <c r="BI107" s="312" t="n">
        <v>-0.0545</v>
      </c>
      <c r="BJ107" s="312" t="n">
        <v>0.02</v>
      </c>
      <c r="BK107" s="312" t="n">
        <v>-0.0085</v>
      </c>
      <c r="BL107" s="312" t="n">
        <v>0.022</v>
      </c>
      <c r="BM107" s="312" t="n">
        <v>0.015</v>
      </c>
      <c r="BN107" s="312" t="n">
        <v>0.015</v>
      </c>
      <c r="BO107" s="312" t="n">
        <v>1.525</v>
      </c>
      <c r="BP107" s="312" t="n">
        <v>0.3</v>
      </c>
      <c r="BQ107" s="312" t="n">
        <v>0</v>
      </c>
      <c r="BR107" s="312" t="n">
        <v>0</v>
      </c>
      <c r="BS107" s="312" t="n">
        <v>0.4375</v>
      </c>
      <c r="BT107" s="312" t="n">
        <v>0.03</v>
      </c>
      <c r="BU107" s="312" t="n">
        <v>0.975</v>
      </c>
      <c r="BV107" s="312" t="n">
        <v>0.0225</v>
      </c>
      <c r="BW107" s="312" t="n">
        <v>-0.0325</v>
      </c>
      <c r="BX107" s="312" t="n">
        <v>0.0175</v>
      </c>
      <c r="BY107" s="312" t="n">
        <v>-0.0115</v>
      </c>
      <c r="BZ107" s="312" t="n">
        <v>0.0075</v>
      </c>
      <c r="CA107" s="312" t="n">
        <v>-0.029</v>
      </c>
      <c r="CB107" s="312" t="n">
        <v>0.01</v>
      </c>
      <c r="CC107" s="312" t="n">
        <v>0.075</v>
      </c>
      <c r="CD107" s="312" t="n">
        <v>0</v>
      </c>
      <c r="CE107" s="349"/>
      <c r="CF107" s="336"/>
      <c r="CG107" s="311"/>
    </row>
    <row r="108" customFormat="false" ht="12.75" hidden="false" customHeight="false" outlineLevel="0" collapsed="false">
      <c r="D108" s="311" t="n">
        <v>39479</v>
      </c>
      <c r="F108" s="350" t="n">
        <v>3.222</v>
      </c>
      <c r="G108" s="351" t="n">
        <v>0.070612701142195</v>
      </c>
      <c r="H108" s="350" t="n">
        <v>0.2</v>
      </c>
      <c r="I108" s="350" t="n">
        <v>1</v>
      </c>
      <c r="J108" s="350" t="n">
        <v>1.05</v>
      </c>
      <c r="K108" s="350" t="n">
        <v>1</v>
      </c>
      <c r="L108" s="347" t="n">
        <v>1</v>
      </c>
      <c r="M108" s="347" t="n">
        <v>1.15</v>
      </c>
      <c r="N108" s="350" t="n">
        <v>1.45</v>
      </c>
      <c r="O108" s="350" t="n">
        <v>1.05</v>
      </c>
      <c r="P108" s="350" t="n">
        <v>1</v>
      </c>
      <c r="Q108" s="350" t="n">
        <v>1.35</v>
      </c>
      <c r="R108" s="351" t="n">
        <v>0.55</v>
      </c>
      <c r="S108" s="351" t="n">
        <v>1.1</v>
      </c>
      <c r="T108" s="350" t="n">
        <v>1</v>
      </c>
      <c r="U108" s="350" t="n">
        <v>-0.09</v>
      </c>
      <c r="V108" s="350" t="n">
        <v>0.035</v>
      </c>
      <c r="W108" s="350" t="n">
        <v>0.235</v>
      </c>
      <c r="X108" s="350" t="n">
        <v>0.0075</v>
      </c>
      <c r="Y108" s="350" t="n">
        <v>-0.075</v>
      </c>
      <c r="Z108" s="350" t="n">
        <v>0.0265</v>
      </c>
      <c r="AA108" s="350" t="n">
        <v>-0.51</v>
      </c>
      <c r="AB108" s="350" t="n">
        <v>0.155</v>
      </c>
      <c r="AC108" s="350" t="n">
        <v>-0.055</v>
      </c>
      <c r="AD108" s="350" t="n">
        <v>0.0075</v>
      </c>
      <c r="AE108" s="350" t="n">
        <v>-0.1925</v>
      </c>
      <c r="AF108" s="350" t="n">
        <v>0.005</v>
      </c>
      <c r="AG108" s="350" t="n">
        <v>-0.055</v>
      </c>
      <c r="AH108" s="350" t="n">
        <v>0.0175</v>
      </c>
      <c r="AI108" s="351" t="n">
        <v>0.28</v>
      </c>
      <c r="AJ108" s="351" t="n">
        <v>0</v>
      </c>
      <c r="AK108" s="351" t="n">
        <v>-0.19</v>
      </c>
      <c r="AL108" s="350" t="n">
        <v>0.005</v>
      </c>
      <c r="AM108" s="350"/>
      <c r="AN108" s="350"/>
      <c r="AO108" s="350" t="n">
        <v>0.08</v>
      </c>
      <c r="AP108" s="312" t="n">
        <v>0.02</v>
      </c>
      <c r="AQ108" s="312" t="n">
        <v>0.12</v>
      </c>
      <c r="AR108" s="312" t="n">
        <v>0.0265</v>
      </c>
      <c r="AS108" s="312" t="n">
        <v>0</v>
      </c>
      <c r="AT108" s="312" t="n">
        <v>0</v>
      </c>
      <c r="AU108" s="312" t="n">
        <v>-0.28</v>
      </c>
      <c r="AV108" s="312" t="n">
        <v>0</v>
      </c>
      <c r="AW108" s="312" t="n">
        <v>0</v>
      </c>
      <c r="AX108" s="312" t="n">
        <v>-0.01</v>
      </c>
      <c r="AY108" s="312" t="n">
        <v>-0.022</v>
      </c>
      <c r="AZ108" s="312" t="n">
        <v>0.06</v>
      </c>
      <c r="BA108" s="312" t="n">
        <v>0.305</v>
      </c>
      <c r="BB108" s="312" t="n">
        <v>0.0225</v>
      </c>
      <c r="BC108" s="312" t="n">
        <v>-0.022</v>
      </c>
      <c r="BD108" s="312" t="n">
        <v>0.0087</v>
      </c>
      <c r="BE108" s="312" t="n">
        <v>0.005</v>
      </c>
      <c r="BF108" s="312" t="n">
        <v>0.005</v>
      </c>
      <c r="BG108" s="312" t="n">
        <v>-0.022</v>
      </c>
      <c r="BH108" s="312" t="n">
        <v>0.0087</v>
      </c>
      <c r="BI108" s="312" t="n">
        <v>-0.0575</v>
      </c>
      <c r="BJ108" s="312" t="n">
        <v>0.02</v>
      </c>
      <c r="BK108" s="312" t="n">
        <v>-0.0085</v>
      </c>
      <c r="BL108" s="312" t="n">
        <v>0.023</v>
      </c>
      <c r="BM108" s="312" t="n">
        <v>0.015</v>
      </c>
      <c r="BN108" s="312" t="n">
        <v>0.015</v>
      </c>
      <c r="BO108" s="312" t="n">
        <v>1.455</v>
      </c>
      <c r="BP108" s="312" t="n">
        <v>0.3</v>
      </c>
      <c r="BQ108" s="312" t="n">
        <v>0</v>
      </c>
      <c r="BR108" s="312" t="n">
        <v>0</v>
      </c>
      <c r="BS108" s="312" t="n">
        <v>0.435</v>
      </c>
      <c r="BT108" s="312" t="n">
        <v>0.03</v>
      </c>
      <c r="BU108" s="312" t="n">
        <v>0.975</v>
      </c>
      <c r="BV108" s="312" t="n">
        <v>0.0175</v>
      </c>
      <c r="BW108" s="312" t="n">
        <v>-0.0325</v>
      </c>
      <c r="BX108" s="312" t="n">
        <v>0.0175</v>
      </c>
      <c r="BY108" s="312" t="n">
        <v>-0.0115</v>
      </c>
      <c r="BZ108" s="312" t="n">
        <v>0.0075</v>
      </c>
      <c r="CA108" s="312" t="n">
        <v>-0.029</v>
      </c>
      <c r="CB108" s="312" t="n">
        <v>0.01</v>
      </c>
      <c r="CC108" s="312" t="n">
        <v>0.075</v>
      </c>
      <c r="CD108" s="312" t="n">
        <v>0</v>
      </c>
      <c r="CE108" s="349"/>
      <c r="CF108" s="336"/>
      <c r="CG108" s="311"/>
    </row>
    <row r="109" customFormat="false" ht="12.75" hidden="false" customHeight="false" outlineLevel="0" collapsed="false">
      <c r="D109" s="311" t="n">
        <v>39508</v>
      </c>
      <c r="F109" s="350" t="n">
        <v>3.097</v>
      </c>
      <c r="G109" s="351" t="n">
        <v>0.070611109310491</v>
      </c>
      <c r="H109" s="350" t="n">
        <v>0.2</v>
      </c>
      <c r="I109" s="350" t="n">
        <v>0.75</v>
      </c>
      <c r="J109" s="350" t="n">
        <v>0.8</v>
      </c>
      <c r="K109" s="350" t="n">
        <v>0.75</v>
      </c>
      <c r="L109" s="347" t="n">
        <v>0.75</v>
      </c>
      <c r="M109" s="347" t="n">
        <v>0.85</v>
      </c>
      <c r="N109" s="350" t="n">
        <v>1</v>
      </c>
      <c r="O109" s="350" t="n">
        <v>0.75</v>
      </c>
      <c r="P109" s="350" t="n">
        <v>0.75</v>
      </c>
      <c r="Q109" s="350" t="n">
        <v>0.95</v>
      </c>
      <c r="R109" s="351" t="n">
        <v>0.24</v>
      </c>
      <c r="S109" s="351" t="n">
        <v>0.75</v>
      </c>
      <c r="T109" s="350" t="n">
        <v>0.75</v>
      </c>
      <c r="U109" s="350" t="n">
        <v>-0.09</v>
      </c>
      <c r="V109" s="350" t="n">
        <v>0.035</v>
      </c>
      <c r="W109" s="350" t="n">
        <v>0.2325</v>
      </c>
      <c r="X109" s="350" t="n">
        <v>0.01</v>
      </c>
      <c r="Y109" s="350" t="n">
        <v>-0.075</v>
      </c>
      <c r="Z109" s="350" t="n">
        <v>0.0265</v>
      </c>
      <c r="AA109" s="350" t="n">
        <v>-0.51</v>
      </c>
      <c r="AB109" s="350" t="n">
        <v>0.155</v>
      </c>
      <c r="AC109" s="350" t="n">
        <v>-0.055</v>
      </c>
      <c r="AD109" s="350" t="n">
        <v>0.0075</v>
      </c>
      <c r="AE109" s="350" t="n">
        <v>-0.195</v>
      </c>
      <c r="AF109" s="350" t="n">
        <v>0.0025</v>
      </c>
      <c r="AG109" s="350" t="n">
        <v>-0.055</v>
      </c>
      <c r="AH109" s="350" t="n">
        <v>0.0175</v>
      </c>
      <c r="AI109" s="351" t="n">
        <v>0.2775</v>
      </c>
      <c r="AJ109" s="351" t="n">
        <v>0</v>
      </c>
      <c r="AK109" s="351" t="n">
        <v>-0.19</v>
      </c>
      <c r="AL109" s="350" t="n">
        <v>0.005</v>
      </c>
      <c r="AM109" s="350"/>
      <c r="AN109" s="350"/>
      <c r="AO109" s="350" t="n">
        <v>0.08</v>
      </c>
      <c r="AP109" s="312" t="n">
        <v>0.02</v>
      </c>
      <c r="AQ109" s="312" t="n">
        <v>0.12</v>
      </c>
      <c r="AR109" s="312" t="n">
        <v>0.0265</v>
      </c>
      <c r="AS109" s="312" t="n">
        <v>0</v>
      </c>
      <c r="AT109" s="312" t="n">
        <v>0</v>
      </c>
      <c r="AU109" s="312" t="n">
        <v>-0.28</v>
      </c>
      <c r="AV109" s="312" t="n">
        <v>0</v>
      </c>
      <c r="AW109" s="312" t="n">
        <v>0</v>
      </c>
      <c r="AX109" s="312" t="n">
        <v>-0.01</v>
      </c>
      <c r="AY109" s="312" t="n">
        <v>-0.022</v>
      </c>
      <c r="AZ109" s="312" t="n">
        <v>0.06</v>
      </c>
      <c r="BA109" s="312" t="n">
        <v>0.265</v>
      </c>
      <c r="BB109" s="312" t="n">
        <v>0.0225</v>
      </c>
      <c r="BC109" s="312" t="n">
        <v>-0.022</v>
      </c>
      <c r="BD109" s="312" t="n">
        <v>0.0087</v>
      </c>
      <c r="BE109" s="312" t="n">
        <v>0.005</v>
      </c>
      <c r="BF109" s="312" t="n">
        <v>0.005</v>
      </c>
      <c r="BG109" s="312" t="n">
        <v>-0.022</v>
      </c>
      <c r="BH109" s="312" t="n">
        <v>0.0087</v>
      </c>
      <c r="BI109" s="312" t="n">
        <v>-0.0745</v>
      </c>
      <c r="BJ109" s="312" t="n">
        <v>0.025</v>
      </c>
      <c r="BK109" s="312" t="n">
        <v>-0.0085</v>
      </c>
      <c r="BL109" s="312" t="n">
        <v>0.024</v>
      </c>
      <c r="BM109" s="312" t="n">
        <v>0.015</v>
      </c>
      <c r="BN109" s="312" t="n">
        <v>0.015</v>
      </c>
      <c r="BO109" s="312" t="n">
        <v>0.835</v>
      </c>
      <c r="BP109" s="312" t="n">
        <v>0.16</v>
      </c>
      <c r="BQ109" s="312" t="n">
        <v>0</v>
      </c>
      <c r="BR109" s="312" t="n">
        <v>0</v>
      </c>
      <c r="BS109" s="312" t="n">
        <v>0.3025</v>
      </c>
      <c r="BT109" s="312" t="n">
        <v>0.02</v>
      </c>
      <c r="BU109" s="312" t="n">
        <v>0.6075</v>
      </c>
      <c r="BV109" s="312" t="n">
        <v>0.0025</v>
      </c>
      <c r="BW109" s="312" t="n">
        <v>-0.0325</v>
      </c>
      <c r="BX109" s="312" t="n">
        <v>0.0175</v>
      </c>
      <c r="BY109" s="312" t="n">
        <v>0.007</v>
      </c>
      <c r="BZ109" s="312" t="n">
        <v>0.0075</v>
      </c>
      <c r="CA109" s="312" t="n">
        <v>-0.0105</v>
      </c>
      <c r="CB109" s="312" t="n">
        <v>0.01</v>
      </c>
      <c r="CC109" s="312" t="n">
        <v>0.18</v>
      </c>
      <c r="CD109" s="312" t="n">
        <v>0</v>
      </c>
      <c r="CE109" s="349"/>
      <c r="CF109" s="336"/>
      <c r="CG109" s="311"/>
    </row>
    <row r="110" customFormat="false" ht="12.75" hidden="false" customHeight="false" outlineLevel="0" collapsed="false">
      <c r="D110" s="311" t="n">
        <v>39539</v>
      </c>
      <c r="F110" s="350" t="n">
        <v>2.972</v>
      </c>
      <c r="G110" s="351" t="n">
        <v>0.07060940769729</v>
      </c>
      <c r="H110" s="350" t="n">
        <v>0.2</v>
      </c>
      <c r="I110" s="350" t="n">
        <v>0.4</v>
      </c>
      <c r="J110" s="350" t="n">
        <v>0.45</v>
      </c>
      <c r="K110" s="350" t="n">
        <v>0.4</v>
      </c>
      <c r="L110" s="347" t="n">
        <v>0.45</v>
      </c>
      <c r="M110" s="347" t="n">
        <v>0.45</v>
      </c>
      <c r="N110" s="350" t="n">
        <v>0.45</v>
      </c>
      <c r="O110" s="350" t="n">
        <v>0.45</v>
      </c>
      <c r="P110" s="350" t="n">
        <v>0.45</v>
      </c>
      <c r="Q110" s="350" t="n">
        <v>0.5</v>
      </c>
      <c r="R110" s="351" t="n">
        <v>0.3</v>
      </c>
      <c r="S110" s="351" t="n">
        <v>0.45</v>
      </c>
      <c r="T110" s="350" t="n">
        <v>0.4</v>
      </c>
      <c r="U110" s="350" t="n">
        <v>-0.17</v>
      </c>
      <c r="V110" s="350" t="n">
        <v>0.01</v>
      </c>
      <c r="W110" s="350" t="n">
        <v>0.1375</v>
      </c>
      <c r="X110" s="350" t="n">
        <v>-0.0025</v>
      </c>
      <c r="Y110" s="350" t="n">
        <v>-0.0575</v>
      </c>
      <c r="Z110" s="350" t="n">
        <v>0.024</v>
      </c>
      <c r="AA110" s="350" t="n">
        <v>-0.57</v>
      </c>
      <c r="AB110" s="350" t="n">
        <v>0.155</v>
      </c>
      <c r="AC110" s="350" t="n">
        <v>-0.0525</v>
      </c>
      <c r="AD110" s="350" t="n">
        <v>0.0025</v>
      </c>
      <c r="AE110" s="350" t="n">
        <v>-0.185</v>
      </c>
      <c r="AF110" s="350" t="n">
        <v>0.01</v>
      </c>
      <c r="AG110" s="350" t="n">
        <v>-0.0525</v>
      </c>
      <c r="AH110" s="350" t="n">
        <v>0.025</v>
      </c>
      <c r="AI110" s="351" t="n">
        <v>0.19</v>
      </c>
      <c r="AJ110" s="351" t="n">
        <v>0</v>
      </c>
      <c r="AK110" s="351" t="n">
        <v>-0.195</v>
      </c>
      <c r="AL110" s="350" t="n">
        <v>0</v>
      </c>
      <c r="AM110" s="350"/>
      <c r="AN110" s="350"/>
      <c r="AO110" s="350" t="n">
        <v>0.065</v>
      </c>
      <c r="AP110" s="312" t="n">
        <v>0.0075</v>
      </c>
      <c r="AQ110" s="312" t="n">
        <v>0.29</v>
      </c>
      <c r="AR110" s="312" t="n">
        <v>0.019</v>
      </c>
      <c r="AS110" s="312" t="n">
        <v>0</v>
      </c>
      <c r="AT110" s="312" t="n">
        <v>0</v>
      </c>
      <c r="AU110" s="312" t="n">
        <v>-0.36</v>
      </c>
      <c r="AV110" s="312" t="n">
        <v>0</v>
      </c>
      <c r="AW110" s="312" t="n">
        <v>0</v>
      </c>
      <c r="AX110" s="312" t="n">
        <v>-0.01</v>
      </c>
      <c r="AY110" s="312" t="n">
        <v>-0.0215</v>
      </c>
      <c r="AZ110" s="312" t="n">
        <v>0.06</v>
      </c>
      <c r="BA110" s="312" t="n">
        <v>0.195</v>
      </c>
      <c r="BB110" s="312" t="n">
        <v>0.0175</v>
      </c>
      <c r="BC110" s="312" t="n">
        <v>-0.0215</v>
      </c>
      <c r="BD110" s="312" t="n">
        <v>0.011</v>
      </c>
      <c r="BE110" s="312" t="n">
        <v>0.005</v>
      </c>
      <c r="BF110" s="312" t="n">
        <v>0.005</v>
      </c>
      <c r="BG110" s="312" t="n">
        <v>-0.0215</v>
      </c>
      <c r="BH110" s="312" t="n">
        <v>0.011</v>
      </c>
      <c r="BI110" s="312" t="n">
        <v>-0.066</v>
      </c>
      <c r="BJ110" s="312" t="n">
        <v>0.026</v>
      </c>
      <c r="BK110" s="312" t="n">
        <v>-0.016</v>
      </c>
      <c r="BL110" s="312" t="n">
        <v>0.016</v>
      </c>
      <c r="BM110" s="312" t="n">
        <v>0.0065</v>
      </c>
      <c r="BN110" s="312" t="n">
        <v>0.01</v>
      </c>
      <c r="BO110" s="312" t="n">
        <v>0.45</v>
      </c>
      <c r="BP110" s="312" t="n">
        <v>0.02</v>
      </c>
      <c r="BQ110" s="312" t="n">
        <v>0</v>
      </c>
      <c r="BR110" s="312" t="n">
        <v>0</v>
      </c>
      <c r="BS110" s="312" t="n">
        <v>0.25</v>
      </c>
      <c r="BT110" s="312" t="n">
        <v>0.005</v>
      </c>
      <c r="BU110" s="312" t="n">
        <v>0.25</v>
      </c>
      <c r="BV110" s="312" t="n">
        <v>0.005</v>
      </c>
      <c r="BW110" s="312" t="n">
        <v>-0.025</v>
      </c>
      <c r="BX110" s="312" t="n">
        <v>0.02</v>
      </c>
      <c r="BY110" s="312" t="n">
        <v>0.007</v>
      </c>
      <c r="BZ110" s="312" t="n">
        <v>0.01</v>
      </c>
      <c r="CA110" s="312" t="n">
        <v>-0.0105</v>
      </c>
      <c r="CB110" s="312" t="n">
        <v>0.0125</v>
      </c>
      <c r="CC110" s="312" t="n">
        <v>0.55</v>
      </c>
      <c r="CD110" s="312" t="n">
        <v>0</v>
      </c>
      <c r="CE110" s="349"/>
      <c r="CF110" s="336"/>
      <c r="CG110" s="311"/>
    </row>
    <row r="111" customFormat="false" ht="12.75" hidden="false" customHeight="false" outlineLevel="0" collapsed="false">
      <c r="D111" s="311" t="n">
        <v>39569</v>
      </c>
      <c r="F111" s="350" t="n">
        <v>2.962</v>
      </c>
      <c r="G111" s="351" t="n">
        <v>0.070607760974839</v>
      </c>
      <c r="H111" s="350" t="n">
        <v>0.2</v>
      </c>
      <c r="I111" s="350" t="n">
        <v>0.45</v>
      </c>
      <c r="J111" s="350" t="n">
        <v>0.5</v>
      </c>
      <c r="K111" s="350" t="n">
        <v>0.4</v>
      </c>
      <c r="L111" s="347" t="n">
        <v>0.4</v>
      </c>
      <c r="M111" s="347" t="n">
        <v>0.45</v>
      </c>
      <c r="N111" s="350" t="n">
        <v>0.5</v>
      </c>
      <c r="O111" s="350" t="n">
        <v>0.45</v>
      </c>
      <c r="P111" s="350" t="n">
        <v>0.4</v>
      </c>
      <c r="Q111" s="350" t="n">
        <v>0.45</v>
      </c>
      <c r="R111" s="351" t="n">
        <v>0.25</v>
      </c>
      <c r="S111" s="351" t="n">
        <v>0.5</v>
      </c>
      <c r="T111" s="350" t="n">
        <v>0.45</v>
      </c>
      <c r="U111" s="350" t="n">
        <v>-0.185</v>
      </c>
      <c r="V111" s="350" t="n">
        <v>0.01</v>
      </c>
      <c r="W111" s="350" t="n">
        <v>0.1475</v>
      </c>
      <c r="X111" s="350" t="n">
        <v>-0.0025</v>
      </c>
      <c r="Y111" s="350" t="n">
        <v>-0.0575</v>
      </c>
      <c r="Z111" s="350" t="n">
        <v>0.024</v>
      </c>
      <c r="AA111" s="350" t="n">
        <v>-0.57</v>
      </c>
      <c r="AB111" s="350" t="n">
        <v>0.155</v>
      </c>
      <c r="AC111" s="350" t="n">
        <v>-0.0525</v>
      </c>
      <c r="AD111" s="350" t="n">
        <v>0.0025</v>
      </c>
      <c r="AE111" s="350" t="n">
        <v>-0.185</v>
      </c>
      <c r="AF111" s="350" t="n">
        <v>0.0075</v>
      </c>
      <c r="AG111" s="350" t="n">
        <v>-0.0525</v>
      </c>
      <c r="AH111" s="350" t="n">
        <v>0.025</v>
      </c>
      <c r="AI111" s="351" t="n">
        <v>0.18</v>
      </c>
      <c r="AJ111" s="351" t="n">
        <v>0</v>
      </c>
      <c r="AK111" s="351" t="n">
        <v>-0.195</v>
      </c>
      <c r="AL111" s="350" t="n">
        <v>0</v>
      </c>
      <c r="AM111" s="350"/>
      <c r="AN111" s="350"/>
      <c r="AO111" s="350" t="n">
        <v>0.065</v>
      </c>
      <c r="AP111" s="312" t="n">
        <v>0.0075</v>
      </c>
      <c r="AQ111" s="312" t="n">
        <v>0.29</v>
      </c>
      <c r="AR111" s="312" t="n">
        <v>0.019</v>
      </c>
      <c r="AS111" s="312" t="n">
        <v>0</v>
      </c>
      <c r="AT111" s="312" t="n">
        <v>0</v>
      </c>
      <c r="AU111" s="312" t="n">
        <v>-0.36</v>
      </c>
      <c r="AV111" s="312" t="n">
        <v>0</v>
      </c>
      <c r="AW111" s="312" t="n">
        <v>0</v>
      </c>
      <c r="AX111" s="312" t="n">
        <v>-0.01</v>
      </c>
      <c r="AY111" s="312" t="n">
        <v>-0.0215</v>
      </c>
      <c r="AZ111" s="312" t="n">
        <v>0.06</v>
      </c>
      <c r="BA111" s="312" t="n">
        <v>0.1825</v>
      </c>
      <c r="BB111" s="312" t="n">
        <v>0.01</v>
      </c>
      <c r="BC111" s="312" t="n">
        <v>-0.0215</v>
      </c>
      <c r="BD111" s="312" t="n">
        <v>0.011</v>
      </c>
      <c r="BE111" s="312" t="n">
        <v>0.005</v>
      </c>
      <c r="BF111" s="312" t="n">
        <v>0.005</v>
      </c>
      <c r="BG111" s="312" t="n">
        <v>-0.0215</v>
      </c>
      <c r="BH111" s="312" t="n">
        <v>0.011</v>
      </c>
      <c r="BI111" s="312" t="n">
        <v>-0.066</v>
      </c>
      <c r="BJ111" s="312" t="n">
        <v>0.026</v>
      </c>
      <c r="BK111" s="312" t="n">
        <v>-0.016</v>
      </c>
      <c r="BL111" s="312" t="n">
        <v>0.016</v>
      </c>
      <c r="BM111" s="312" t="n">
        <v>0.0065</v>
      </c>
      <c r="BN111" s="312" t="n">
        <v>0.01</v>
      </c>
      <c r="BO111" s="312" t="n">
        <v>0.405</v>
      </c>
      <c r="BP111" s="312" t="n">
        <v>0.02</v>
      </c>
      <c r="BQ111" s="312" t="n">
        <v>0</v>
      </c>
      <c r="BR111" s="312" t="n">
        <v>0</v>
      </c>
      <c r="BS111" s="312" t="n">
        <v>0.2025</v>
      </c>
      <c r="BT111" s="312" t="n">
        <v>0.005</v>
      </c>
      <c r="BU111" s="312" t="n">
        <v>0.2025</v>
      </c>
      <c r="BV111" s="312" t="n">
        <v>0.005</v>
      </c>
      <c r="BW111" s="312" t="n">
        <v>-0.02525</v>
      </c>
      <c r="BX111" s="312" t="n">
        <v>0.02</v>
      </c>
      <c r="BY111" s="312" t="n">
        <v>0.00675</v>
      </c>
      <c r="BZ111" s="312" t="n">
        <v>0.01</v>
      </c>
      <c r="CA111" s="312" t="n">
        <v>-0.01075</v>
      </c>
      <c r="CB111" s="312" t="n">
        <v>0.0125</v>
      </c>
      <c r="CC111" s="312" t="n">
        <v>0.7</v>
      </c>
      <c r="CD111" s="312" t="n">
        <v>0</v>
      </c>
      <c r="CE111" s="349"/>
      <c r="CF111" s="336"/>
      <c r="CG111" s="311"/>
    </row>
    <row r="112" customFormat="false" ht="12.75" hidden="false" customHeight="false" outlineLevel="0" collapsed="false">
      <c r="D112" s="311" t="n">
        <v>39600</v>
      </c>
      <c r="F112" s="350" t="n">
        <v>2.999</v>
      </c>
      <c r="G112" s="351" t="n">
        <v>0.07060605936164</v>
      </c>
      <c r="H112" s="350" t="n">
        <v>0.2</v>
      </c>
      <c r="I112" s="350" t="n">
        <v>0.45</v>
      </c>
      <c r="J112" s="350" t="n">
        <v>0.5</v>
      </c>
      <c r="K112" s="350" t="n">
        <v>0.4</v>
      </c>
      <c r="L112" s="347" t="n">
        <v>0.5</v>
      </c>
      <c r="M112" s="347" t="n">
        <v>0.45</v>
      </c>
      <c r="N112" s="350" t="n">
        <v>0.5</v>
      </c>
      <c r="O112" s="350" t="n">
        <v>0.5</v>
      </c>
      <c r="P112" s="350" t="n">
        <v>0.5</v>
      </c>
      <c r="Q112" s="350" t="n">
        <v>0.5</v>
      </c>
      <c r="R112" s="351" t="n">
        <v>0.25</v>
      </c>
      <c r="S112" s="351" t="n">
        <v>0.5</v>
      </c>
      <c r="T112" s="350" t="n">
        <v>0.45</v>
      </c>
      <c r="U112" s="350" t="n">
        <v>-0.195</v>
      </c>
      <c r="V112" s="350" t="n">
        <v>0.01</v>
      </c>
      <c r="W112" s="350" t="n">
        <v>0.1425</v>
      </c>
      <c r="X112" s="350" t="n">
        <v>-0.0025</v>
      </c>
      <c r="Y112" s="350" t="n">
        <v>-0.0575</v>
      </c>
      <c r="Z112" s="350" t="n">
        <v>0.024</v>
      </c>
      <c r="AA112" s="350" t="n">
        <v>-0.57</v>
      </c>
      <c r="AB112" s="350" t="n">
        <v>0.155</v>
      </c>
      <c r="AC112" s="350" t="n">
        <v>-0.0525</v>
      </c>
      <c r="AD112" s="350" t="n">
        <v>0.0025</v>
      </c>
      <c r="AE112" s="350" t="n">
        <v>-0.185</v>
      </c>
      <c r="AF112" s="350" t="n">
        <v>0.005</v>
      </c>
      <c r="AG112" s="350" t="n">
        <v>-0.0525</v>
      </c>
      <c r="AH112" s="350" t="n">
        <v>0.025</v>
      </c>
      <c r="AI112" s="351" t="n">
        <v>0.175</v>
      </c>
      <c r="AJ112" s="351" t="n">
        <v>0</v>
      </c>
      <c r="AK112" s="351" t="n">
        <v>-0.195</v>
      </c>
      <c r="AL112" s="350" t="n">
        <v>0</v>
      </c>
      <c r="AM112" s="350"/>
      <c r="AN112" s="350"/>
      <c r="AO112" s="350" t="n">
        <v>0.065</v>
      </c>
      <c r="AP112" s="312" t="n">
        <v>0.0075</v>
      </c>
      <c r="AQ112" s="312" t="n">
        <v>0.29</v>
      </c>
      <c r="AR112" s="312" t="n">
        <v>0.019</v>
      </c>
      <c r="AS112" s="312" t="n">
        <v>0</v>
      </c>
      <c r="AT112" s="312" t="n">
        <v>0</v>
      </c>
      <c r="AU112" s="312" t="n">
        <v>-0.36</v>
      </c>
      <c r="AV112" s="312" t="n">
        <v>0</v>
      </c>
      <c r="AW112" s="312" t="n">
        <v>0</v>
      </c>
      <c r="AX112" s="312" t="n">
        <v>-0.01</v>
      </c>
      <c r="AY112" s="312" t="n">
        <v>-0.0215</v>
      </c>
      <c r="AZ112" s="312" t="n">
        <v>0.06</v>
      </c>
      <c r="BA112" s="312" t="n">
        <v>0.1825</v>
      </c>
      <c r="BB112" s="312" t="n">
        <v>0.0125</v>
      </c>
      <c r="BC112" s="312" t="n">
        <v>-0.0215</v>
      </c>
      <c r="BD112" s="312" t="n">
        <v>0.011</v>
      </c>
      <c r="BE112" s="312" t="n">
        <v>0.005</v>
      </c>
      <c r="BF112" s="312" t="n">
        <v>0.005</v>
      </c>
      <c r="BG112" s="312" t="n">
        <v>-0.0215</v>
      </c>
      <c r="BH112" s="312" t="n">
        <v>0.011</v>
      </c>
      <c r="BI112" s="312" t="n">
        <v>-0.082</v>
      </c>
      <c r="BJ112" s="312" t="n">
        <v>0.026</v>
      </c>
      <c r="BK112" s="312" t="n">
        <v>-0.016</v>
      </c>
      <c r="BL112" s="312" t="n">
        <v>0.017</v>
      </c>
      <c r="BM112" s="312" t="n">
        <v>0.0065</v>
      </c>
      <c r="BN112" s="312" t="n">
        <v>0.01</v>
      </c>
      <c r="BO112" s="312" t="n">
        <v>0.395</v>
      </c>
      <c r="BP112" s="312" t="n">
        <v>0.035</v>
      </c>
      <c r="BQ112" s="312" t="n">
        <v>0</v>
      </c>
      <c r="BR112" s="312" t="n">
        <v>0</v>
      </c>
      <c r="BS112" s="312" t="n">
        <v>0.2025</v>
      </c>
      <c r="BT112" s="312" t="n">
        <v>0.005</v>
      </c>
      <c r="BU112" s="312" t="n">
        <v>0.2025</v>
      </c>
      <c r="BV112" s="312" t="n">
        <v>0.005</v>
      </c>
      <c r="BW112" s="312" t="n">
        <v>-0.02525</v>
      </c>
      <c r="BX112" s="312" t="n">
        <v>0.02</v>
      </c>
      <c r="BY112" s="312" t="n">
        <v>0.00675</v>
      </c>
      <c r="BZ112" s="312" t="n">
        <v>0.01</v>
      </c>
      <c r="CA112" s="312" t="n">
        <v>-0.01075</v>
      </c>
      <c r="CB112" s="312" t="n">
        <v>0.0125</v>
      </c>
      <c r="CC112" s="312" t="n">
        <v>0.8</v>
      </c>
      <c r="CD112" s="312" t="n">
        <v>0</v>
      </c>
      <c r="CE112" s="349"/>
      <c r="CF112" s="336"/>
      <c r="CG112" s="311"/>
    </row>
    <row r="113" customFormat="false" ht="12.75" hidden="false" customHeight="false" outlineLevel="0" collapsed="false">
      <c r="D113" s="311" t="n">
        <v>39630</v>
      </c>
      <c r="F113" s="350" t="n">
        <v>3.011</v>
      </c>
      <c r="G113" s="351" t="n">
        <v>0.070604412639191</v>
      </c>
      <c r="H113" s="350" t="n">
        <v>0.18</v>
      </c>
      <c r="I113" s="350" t="n">
        <v>0.5</v>
      </c>
      <c r="J113" s="350" t="n">
        <v>0.5</v>
      </c>
      <c r="K113" s="350" t="n">
        <v>0.4</v>
      </c>
      <c r="L113" s="347" t="n">
        <v>0.5</v>
      </c>
      <c r="M113" s="347" t="n">
        <v>0.5</v>
      </c>
      <c r="N113" s="350" t="n">
        <v>0.5</v>
      </c>
      <c r="O113" s="350" t="n">
        <v>0.5</v>
      </c>
      <c r="P113" s="350" t="n">
        <v>0.5</v>
      </c>
      <c r="Q113" s="350" t="n">
        <v>0.5</v>
      </c>
      <c r="R113" s="351" t="n">
        <v>0.35</v>
      </c>
      <c r="S113" s="351" t="n">
        <v>0.55</v>
      </c>
      <c r="T113" s="350" t="n">
        <v>0.5</v>
      </c>
      <c r="U113" s="350" t="n">
        <v>-0.195</v>
      </c>
      <c r="V113" s="350" t="n">
        <v>0.01</v>
      </c>
      <c r="W113" s="350" t="n">
        <v>0.1325</v>
      </c>
      <c r="X113" s="350" t="n">
        <v>0</v>
      </c>
      <c r="Y113" s="350" t="n">
        <v>-0.0575</v>
      </c>
      <c r="Z113" s="350" t="n">
        <v>0.024</v>
      </c>
      <c r="AA113" s="350" t="n">
        <v>-0.57</v>
      </c>
      <c r="AB113" s="350" t="n">
        <v>0.155</v>
      </c>
      <c r="AC113" s="350" t="n">
        <v>-0.0525</v>
      </c>
      <c r="AD113" s="350" t="n">
        <v>0.0025</v>
      </c>
      <c r="AE113" s="350" t="n">
        <v>-0.185</v>
      </c>
      <c r="AF113" s="350" t="n">
        <v>0.0025</v>
      </c>
      <c r="AG113" s="350" t="n">
        <v>-0.0525</v>
      </c>
      <c r="AH113" s="350" t="n">
        <v>0.025</v>
      </c>
      <c r="AI113" s="351" t="n">
        <v>0.165</v>
      </c>
      <c r="AJ113" s="351" t="n">
        <v>0</v>
      </c>
      <c r="AK113" s="351" t="n">
        <v>-0.195</v>
      </c>
      <c r="AL113" s="350" t="n">
        <v>0</v>
      </c>
      <c r="AM113" s="350"/>
      <c r="AN113" s="350"/>
      <c r="AO113" s="350" t="n">
        <v>0.065</v>
      </c>
      <c r="AP113" s="312" t="n">
        <v>0.0075</v>
      </c>
      <c r="AQ113" s="312" t="n">
        <v>0.29</v>
      </c>
      <c r="AR113" s="312" t="n">
        <v>0.019</v>
      </c>
      <c r="AS113" s="312" t="n">
        <v>0</v>
      </c>
      <c r="AT113" s="312" t="n">
        <v>0</v>
      </c>
      <c r="AU113" s="312" t="n">
        <v>-0.36</v>
      </c>
      <c r="AV113" s="312" t="n">
        <v>0</v>
      </c>
      <c r="AW113" s="312" t="n">
        <v>0</v>
      </c>
      <c r="AX113" s="312" t="n">
        <v>-0.01</v>
      </c>
      <c r="AY113" s="312" t="n">
        <v>-0.0215</v>
      </c>
      <c r="AZ113" s="312" t="n">
        <v>0.06</v>
      </c>
      <c r="BA113" s="312" t="n">
        <v>0.1825</v>
      </c>
      <c r="BB113" s="312" t="n">
        <v>0.0125</v>
      </c>
      <c r="BC113" s="312" t="n">
        <v>-0.0215</v>
      </c>
      <c r="BD113" s="312" t="n">
        <v>0.011</v>
      </c>
      <c r="BE113" s="312" t="n">
        <v>0.005</v>
      </c>
      <c r="BF113" s="312" t="n">
        <v>0.005</v>
      </c>
      <c r="BG113" s="312" t="n">
        <v>-0.0215</v>
      </c>
      <c r="BH113" s="312" t="n">
        <v>0.011</v>
      </c>
      <c r="BI113" s="312" t="n">
        <v>-0.075</v>
      </c>
      <c r="BJ113" s="312" t="n">
        <v>0.026</v>
      </c>
      <c r="BK113" s="312" t="n">
        <v>-0.016</v>
      </c>
      <c r="BL113" s="312" t="n">
        <v>0.018</v>
      </c>
      <c r="BM113" s="312" t="n">
        <v>0.0065</v>
      </c>
      <c r="BN113" s="312" t="n">
        <v>0.01</v>
      </c>
      <c r="BO113" s="312" t="n">
        <v>0.43</v>
      </c>
      <c r="BP113" s="312" t="n">
        <v>0.035</v>
      </c>
      <c r="BQ113" s="312" t="n">
        <v>0</v>
      </c>
      <c r="BR113" s="312" t="n">
        <v>0</v>
      </c>
      <c r="BS113" s="312" t="n">
        <v>0.215</v>
      </c>
      <c r="BT113" s="312" t="n">
        <v>0.0075</v>
      </c>
      <c r="BU113" s="312" t="n">
        <v>0.215</v>
      </c>
      <c r="BV113" s="312" t="n">
        <v>0.0075</v>
      </c>
      <c r="BW113" s="312" t="n">
        <v>-0.02525</v>
      </c>
      <c r="BX113" s="312" t="n">
        <v>0.02</v>
      </c>
      <c r="BY113" s="312" t="n">
        <v>0.00675</v>
      </c>
      <c r="BZ113" s="312" t="n">
        <v>0.01</v>
      </c>
      <c r="CA113" s="312" t="n">
        <v>-0.01075</v>
      </c>
      <c r="CB113" s="312" t="n">
        <v>0.0125</v>
      </c>
      <c r="CC113" s="312" t="n">
        <v>1</v>
      </c>
      <c r="CD113" s="312" t="n">
        <v>0</v>
      </c>
      <c r="CE113" s="349"/>
      <c r="CF113" s="336"/>
      <c r="CG113" s="311"/>
    </row>
    <row r="114" customFormat="false" ht="12.75" hidden="false" customHeight="false" outlineLevel="0" collapsed="false">
      <c r="D114" s="311" t="n">
        <v>39661</v>
      </c>
      <c r="F114" s="350" t="n">
        <v>3.032</v>
      </c>
      <c r="G114" s="351" t="n">
        <v>0.070602711026</v>
      </c>
      <c r="H114" s="350" t="n">
        <v>0.18</v>
      </c>
      <c r="I114" s="350" t="n">
        <v>0.55</v>
      </c>
      <c r="J114" s="350" t="n">
        <v>0.55</v>
      </c>
      <c r="K114" s="350" t="n">
        <v>0.5</v>
      </c>
      <c r="L114" s="347" t="n">
        <v>0.6</v>
      </c>
      <c r="M114" s="347" t="n">
        <v>0.55</v>
      </c>
      <c r="N114" s="350" t="n">
        <v>0.6</v>
      </c>
      <c r="O114" s="350" t="n">
        <v>0.55</v>
      </c>
      <c r="P114" s="350" t="n">
        <v>0.6</v>
      </c>
      <c r="Q114" s="350" t="n">
        <v>0.45</v>
      </c>
      <c r="R114" s="351" t="n">
        <v>0.38</v>
      </c>
      <c r="S114" s="351" t="n">
        <v>0.6</v>
      </c>
      <c r="T114" s="350" t="n">
        <v>0.55</v>
      </c>
      <c r="U114" s="350" t="n">
        <v>-0.195</v>
      </c>
      <c r="V114" s="350" t="n">
        <v>0.01</v>
      </c>
      <c r="W114" s="350" t="n">
        <v>0.13</v>
      </c>
      <c r="X114" s="350" t="n">
        <v>0.0025</v>
      </c>
      <c r="Y114" s="350" t="n">
        <v>-0.0575</v>
      </c>
      <c r="Z114" s="350" t="n">
        <v>0.024</v>
      </c>
      <c r="AA114" s="350" t="n">
        <v>-0.57</v>
      </c>
      <c r="AB114" s="350" t="n">
        <v>0.155</v>
      </c>
      <c r="AC114" s="350" t="n">
        <v>-0.0525</v>
      </c>
      <c r="AD114" s="350" t="n">
        <v>0.0025</v>
      </c>
      <c r="AE114" s="350" t="n">
        <v>-0.185</v>
      </c>
      <c r="AF114" s="350" t="n">
        <v>0.0025</v>
      </c>
      <c r="AG114" s="350" t="n">
        <v>-0.0525</v>
      </c>
      <c r="AH114" s="350" t="n">
        <v>0.025</v>
      </c>
      <c r="AI114" s="351" t="n">
        <v>0.1625</v>
      </c>
      <c r="AJ114" s="351" t="n">
        <v>0</v>
      </c>
      <c r="AK114" s="351" t="n">
        <v>-0.195</v>
      </c>
      <c r="AL114" s="350" t="n">
        <v>0</v>
      </c>
      <c r="AM114" s="350"/>
      <c r="AN114" s="350"/>
      <c r="AO114" s="350" t="n">
        <v>0.065</v>
      </c>
      <c r="AP114" s="312" t="n">
        <v>0.0075</v>
      </c>
      <c r="AQ114" s="312" t="n">
        <v>0.29</v>
      </c>
      <c r="AR114" s="312" t="n">
        <v>0.019</v>
      </c>
      <c r="AS114" s="312" t="n">
        <v>0</v>
      </c>
      <c r="AT114" s="312" t="n">
        <v>0</v>
      </c>
      <c r="AU114" s="312" t="n">
        <v>-0.36</v>
      </c>
      <c r="AV114" s="312" t="n">
        <v>0</v>
      </c>
      <c r="AW114" s="312" t="n">
        <v>0</v>
      </c>
      <c r="AX114" s="312" t="n">
        <v>-0.01</v>
      </c>
      <c r="AY114" s="312" t="n">
        <v>-0.0215</v>
      </c>
      <c r="AZ114" s="312" t="n">
        <v>0.06</v>
      </c>
      <c r="BA114" s="312" t="n">
        <v>0.1825</v>
      </c>
      <c r="BB114" s="312" t="n">
        <v>0.0125</v>
      </c>
      <c r="BC114" s="312" t="n">
        <v>-0.0215</v>
      </c>
      <c r="BD114" s="312" t="n">
        <v>0.011</v>
      </c>
      <c r="BE114" s="312" t="n">
        <v>0.005</v>
      </c>
      <c r="BF114" s="312" t="n">
        <v>0.005</v>
      </c>
      <c r="BG114" s="312" t="n">
        <v>-0.0215</v>
      </c>
      <c r="BH114" s="312" t="n">
        <v>0.011</v>
      </c>
      <c r="BI114" s="312" t="n">
        <v>-0.066</v>
      </c>
      <c r="BJ114" s="312" t="n">
        <v>0.026</v>
      </c>
      <c r="BK114" s="312" t="n">
        <v>-0.016</v>
      </c>
      <c r="BL114" s="312" t="n">
        <v>0.019</v>
      </c>
      <c r="BM114" s="312" t="n">
        <v>0.0065</v>
      </c>
      <c r="BN114" s="312" t="n">
        <v>0.01</v>
      </c>
      <c r="BO114" s="312" t="n">
        <v>0.495</v>
      </c>
      <c r="BP114" s="312" t="n">
        <v>0.035</v>
      </c>
      <c r="BQ114" s="312" t="n">
        <v>0</v>
      </c>
      <c r="BR114" s="312" t="n">
        <v>0</v>
      </c>
      <c r="BS114" s="312" t="n">
        <v>0.215</v>
      </c>
      <c r="BT114" s="312" t="n">
        <v>0.0075</v>
      </c>
      <c r="BU114" s="312" t="n">
        <v>0.215</v>
      </c>
      <c r="BV114" s="312" t="n">
        <v>0.0075</v>
      </c>
      <c r="BW114" s="312" t="n">
        <v>-0.02525</v>
      </c>
      <c r="BX114" s="312" t="n">
        <v>0.02</v>
      </c>
      <c r="BY114" s="312" t="n">
        <v>0.00425</v>
      </c>
      <c r="BZ114" s="312" t="n">
        <v>0.01</v>
      </c>
      <c r="CA114" s="312" t="n">
        <v>-0.01325</v>
      </c>
      <c r="CB114" s="312" t="n">
        <v>0.0125</v>
      </c>
      <c r="CC114" s="312" t="n">
        <v>1</v>
      </c>
      <c r="CD114" s="312" t="n">
        <v>0</v>
      </c>
      <c r="CE114" s="349"/>
      <c r="CF114" s="336"/>
      <c r="CG114" s="311"/>
    </row>
    <row r="115" customFormat="false" ht="12.75" hidden="false" customHeight="false" outlineLevel="0" collapsed="false">
      <c r="D115" s="311" t="n">
        <v>39692</v>
      </c>
      <c r="F115" s="350" t="n">
        <v>3.054</v>
      </c>
      <c r="G115" s="351" t="n">
        <v>0.070601009412798</v>
      </c>
      <c r="H115" s="350" t="n">
        <v>0.18</v>
      </c>
      <c r="I115" s="350" t="n">
        <v>0.55</v>
      </c>
      <c r="J115" s="350" t="n">
        <v>0.55</v>
      </c>
      <c r="K115" s="350" t="n">
        <v>0.55</v>
      </c>
      <c r="L115" s="347" t="n">
        <v>0.55</v>
      </c>
      <c r="M115" s="347" t="n">
        <v>0.55</v>
      </c>
      <c r="N115" s="350" t="n">
        <v>0.6</v>
      </c>
      <c r="O115" s="350" t="n">
        <v>0.6</v>
      </c>
      <c r="P115" s="350" t="n">
        <v>0.55</v>
      </c>
      <c r="Q115" s="350" t="n">
        <v>0.5</v>
      </c>
      <c r="R115" s="351" t="n">
        <v>0.34</v>
      </c>
      <c r="S115" s="351" t="n">
        <v>0.6</v>
      </c>
      <c r="T115" s="350" t="n">
        <v>0.55</v>
      </c>
      <c r="U115" s="350" t="n">
        <v>-0.185</v>
      </c>
      <c r="V115" s="350" t="n">
        <v>0.01</v>
      </c>
      <c r="W115" s="350" t="n">
        <v>0.1275</v>
      </c>
      <c r="X115" s="350" t="n">
        <v>0.0025</v>
      </c>
      <c r="Y115" s="350" t="n">
        <v>-0.0575</v>
      </c>
      <c r="Z115" s="350" t="n">
        <v>0.024</v>
      </c>
      <c r="AA115" s="350" t="n">
        <v>-0.57</v>
      </c>
      <c r="AB115" s="350" t="n">
        <v>0.155</v>
      </c>
      <c r="AC115" s="350" t="n">
        <v>-0.0525</v>
      </c>
      <c r="AD115" s="350" t="n">
        <v>0.0025</v>
      </c>
      <c r="AE115" s="350" t="n">
        <v>-0.185</v>
      </c>
      <c r="AF115" s="350" t="n">
        <v>0.0025</v>
      </c>
      <c r="AG115" s="350" t="n">
        <v>-0.0525</v>
      </c>
      <c r="AH115" s="350" t="n">
        <v>0.025</v>
      </c>
      <c r="AI115" s="351" t="n">
        <v>0.16</v>
      </c>
      <c r="AJ115" s="351" t="n">
        <v>0</v>
      </c>
      <c r="AK115" s="351" t="n">
        <v>-0.195</v>
      </c>
      <c r="AL115" s="350" t="n">
        <v>0</v>
      </c>
      <c r="AM115" s="350"/>
      <c r="AN115" s="350"/>
      <c r="AO115" s="350" t="n">
        <v>0.065</v>
      </c>
      <c r="AP115" s="312" t="n">
        <v>0.0075</v>
      </c>
      <c r="AQ115" s="312" t="n">
        <v>0.29</v>
      </c>
      <c r="AR115" s="312" t="n">
        <v>0.019</v>
      </c>
      <c r="AS115" s="312" t="n">
        <v>0</v>
      </c>
      <c r="AT115" s="312" t="n">
        <v>0</v>
      </c>
      <c r="AU115" s="312" t="n">
        <v>-0.36</v>
      </c>
      <c r="AV115" s="312" t="n">
        <v>0</v>
      </c>
      <c r="AW115" s="312" t="n">
        <v>0</v>
      </c>
      <c r="AX115" s="312" t="n">
        <v>-0.01</v>
      </c>
      <c r="AY115" s="312" t="n">
        <v>-0.0215</v>
      </c>
      <c r="AZ115" s="312" t="n">
        <v>0.06</v>
      </c>
      <c r="BA115" s="312" t="n">
        <v>0.1825</v>
      </c>
      <c r="BB115" s="312" t="n">
        <v>0.0125</v>
      </c>
      <c r="BC115" s="312" t="n">
        <v>-0.0215</v>
      </c>
      <c r="BD115" s="312" t="n">
        <v>0.011</v>
      </c>
      <c r="BE115" s="312" t="n">
        <v>0.005</v>
      </c>
      <c r="BF115" s="312" t="n">
        <v>0.005</v>
      </c>
      <c r="BG115" s="312" t="n">
        <v>-0.0215</v>
      </c>
      <c r="BH115" s="312" t="n">
        <v>0.011</v>
      </c>
      <c r="BI115" s="312" t="n">
        <v>-0.046</v>
      </c>
      <c r="BJ115" s="312" t="n">
        <v>0.025</v>
      </c>
      <c r="BK115" s="312" t="n">
        <v>-0.016</v>
      </c>
      <c r="BL115" s="312" t="n">
        <v>0.019</v>
      </c>
      <c r="BM115" s="312" t="n">
        <v>0.0065</v>
      </c>
      <c r="BN115" s="312" t="n">
        <v>0.01</v>
      </c>
      <c r="BO115" s="312" t="n">
        <v>0.395</v>
      </c>
      <c r="BP115" s="312" t="n">
        <v>0.035</v>
      </c>
      <c r="BQ115" s="312" t="n">
        <v>0</v>
      </c>
      <c r="BR115" s="312" t="n">
        <v>0</v>
      </c>
      <c r="BS115" s="312" t="n">
        <v>0.195</v>
      </c>
      <c r="BT115" s="312" t="n">
        <v>0.005</v>
      </c>
      <c r="BU115" s="312" t="n">
        <v>0.195</v>
      </c>
      <c r="BV115" s="312" t="n">
        <v>0.005</v>
      </c>
      <c r="BW115" s="312" t="n">
        <v>-0.02775</v>
      </c>
      <c r="BX115" s="312" t="n">
        <v>0.02</v>
      </c>
      <c r="BY115" s="312" t="n">
        <v>0.00425</v>
      </c>
      <c r="BZ115" s="312" t="n">
        <v>0.01</v>
      </c>
      <c r="CA115" s="312" t="n">
        <v>-0.01325</v>
      </c>
      <c r="CB115" s="312" t="n">
        <v>0.0125</v>
      </c>
      <c r="CC115" s="312" t="n">
        <v>0.6</v>
      </c>
      <c r="CD115" s="312" t="n">
        <v>0</v>
      </c>
      <c r="CE115" s="349"/>
      <c r="CF115" s="336"/>
      <c r="CG115" s="311"/>
    </row>
    <row r="116" customFormat="false" ht="12.75" hidden="false" customHeight="false" outlineLevel="0" collapsed="false">
      <c r="D116" s="311" t="n">
        <v>39722</v>
      </c>
      <c r="F116" s="350" t="n">
        <v>3.064</v>
      </c>
      <c r="G116" s="351" t="n">
        <v>0.070599362690352</v>
      </c>
      <c r="H116" s="350" t="n">
        <v>0.18</v>
      </c>
      <c r="I116" s="350" t="n">
        <v>0.6</v>
      </c>
      <c r="J116" s="350" t="n">
        <v>0.6</v>
      </c>
      <c r="K116" s="350" t="n">
        <v>0.55</v>
      </c>
      <c r="L116" s="347" t="n">
        <v>0.6</v>
      </c>
      <c r="M116" s="347" t="n">
        <v>0.6</v>
      </c>
      <c r="N116" s="350" t="n">
        <v>0.65</v>
      </c>
      <c r="O116" s="350" t="n">
        <v>0.65</v>
      </c>
      <c r="P116" s="350" t="n">
        <v>0.6</v>
      </c>
      <c r="Q116" s="350" t="n">
        <v>0.5</v>
      </c>
      <c r="R116" s="351" t="n">
        <v>0.39</v>
      </c>
      <c r="S116" s="351" t="n">
        <v>0.65</v>
      </c>
      <c r="T116" s="350" t="n">
        <v>0.6</v>
      </c>
      <c r="U116" s="350" t="n">
        <v>-0.17</v>
      </c>
      <c r="V116" s="350" t="n">
        <v>0.01</v>
      </c>
      <c r="W116" s="350" t="n">
        <v>0.1425</v>
      </c>
      <c r="X116" s="350" t="n">
        <v>0.0025</v>
      </c>
      <c r="Y116" s="350" t="n">
        <v>-0.0575</v>
      </c>
      <c r="Z116" s="350" t="n">
        <v>0.024</v>
      </c>
      <c r="AA116" s="350" t="n">
        <v>-0.57</v>
      </c>
      <c r="AB116" s="350" t="n">
        <v>0.155</v>
      </c>
      <c r="AC116" s="350" t="n">
        <v>-0.0525</v>
      </c>
      <c r="AD116" s="350" t="n">
        <v>0.0025</v>
      </c>
      <c r="AE116" s="350" t="n">
        <v>-0.185</v>
      </c>
      <c r="AF116" s="350" t="n">
        <v>0.0025</v>
      </c>
      <c r="AG116" s="350" t="n">
        <v>-0.0525</v>
      </c>
      <c r="AH116" s="350" t="n">
        <v>0.025</v>
      </c>
      <c r="AI116" s="351" t="n">
        <v>0.175</v>
      </c>
      <c r="AJ116" s="351" t="n">
        <v>0</v>
      </c>
      <c r="AK116" s="351" t="n">
        <v>-0.195</v>
      </c>
      <c r="AL116" s="350" t="n">
        <v>0</v>
      </c>
      <c r="AM116" s="350"/>
      <c r="AN116" s="350"/>
      <c r="AO116" s="350" t="n">
        <v>0.065</v>
      </c>
      <c r="AP116" s="312" t="n">
        <v>0.0075</v>
      </c>
      <c r="AQ116" s="312" t="n">
        <v>0.29</v>
      </c>
      <c r="AR116" s="312" t="n">
        <v>0.019</v>
      </c>
      <c r="AS116" s="312" t="n">
        <v>0</v>
      </c>
      <c r="AT116" s="312" t="n">
        <v>0</v>
      </c>
      <c r="AU116" s="312" t="n">
        <v>-0.36</v>
      </c>
      <c r="AV116" s="312" t="n">
        <v>0</v>
      </c>
      <c r="AW116" s="312" t="n">
        <v>0</v>
      </c>
      <c r="AX116" s="312" t="n">
        <v>-0.01</v>
      </c>
      <c r="AY116" s="312" t="n">
        <v>-0.0215</v>
      </c>
      <c r="AZ116" s="312" t="n">
        <v>0.06</v>
      </c>
      <c r="BA116" s="312" t="n">
        <v>0.1875</v>
      </c>
      <c r="BB116" s="312" t="n">
        <v>0.0125</v>
      </c>
      <c r="BC116" s="312" t="n">
        <v>-0.0215</v>
      </c>
      <c r="BD116" s="312" t="n">
        <v>0.011</v>
      </c>
      <c r="BE116" s="312" t="n">
        <v>0.005</v>
      </c>
      <c r="BF116" s="312" t="n">
        <v>0.005</v>
      </c>
      <c r="BG116" s="312" t="n">
        <v>-0.0215</v>
      </c>
      <c r="BH116" s="312" t="n">
        <v>0.011</v>
      </c>
      <c r="BI116" s="312" t="n">
        <v>-0.056</v>
      </c>
      <c r="BJ116" s="312" t="n">
        <v>0.025</v>
      </c>
      <c r="BK116" s="312" t="n">
        <v>-0.016</v>
      </c>
      <c r="BL116" s="312" t="n">
        <v>0.02</v>
      </c>
      <c r="BM116" s="312" t="n">
        <v>0.0065</v>
      </c>
      <c r="BN116" s="312" t="n">
        <v>0.01</v>
      </c>
      <c r="BO116" s="312" t="n">
        <v>0.461</v>
      </c>
      <c r="BP116" s="312" t="n">
        <v>0.035</v>
      </c>
      <c r="BQ116" s="312" t="n">
        <v>0</v>
      </c>
      <c r="BR116" s="312" t="n">
        <v>0</v>
      </c>
      <c r="BS116" s="312" t="n">
        <v>0.215</v>
      </c>
      <c r="BT116" s="312" t="n">
        <v>0.0025</v>
      </c>
      <c r="BU116" s="312" t="n">
        <v>0.215</v>
      </c>
      <c r="BV116" s="312" t="n">
        <v>0.0025</v>
      </c>
      <c r="BW116" s="312" t="n">
        <v>-0.02775</v>
      </c>
      <c r="BX116" s="312" t="n">
        <v>0.02</v>
      </c>
      <c r="BY116" s="312" t="n">
        <v>-0.0115</v>
      </c>
      <c r="BZ116" s="312" t="n">
        <v>0.01</v>
      </c>
      <c r="CA116" s="312" t="n">
        <v>-0.029</v>
      </c>
      <c r="CB116" s="312" t="n">
        <v>0.0125</v>
      </c>
      <c r="CC116" s="312" t="n">
        <v>0.3</v>
      </c>
      <c r="CD116" s="312" t="n">
        <v>0</v>
      </c>
      <c r="CE116" s="349"/>
      <c r="CF116" s="336"/>
      <c r="CG116" s="311"/>
    </row>
    <row r="117" customFormat="false" ht="12.75" hidden="false" customHeight="false" outlineLevel="0" collapsed="false">
      <c r="D117" s="311" t="n">
        <v>39753</v>
      </c>
      <c r="F117" s="350" t="n">
        <v>3.131</v>
      </c>
      <c r="G117" s="351" t="n">
        <v>0.070597661077158</v>
      </c>
      <c r="H117" s="350" t="n">
        <v>0.18</v>
      </c>
      <c r="I117" s="350" t="n">
        <v>0.8</v>
      </c>
      <c r="J117" s="350" t="n">
        <v>0.85</v>
      </c>
      <c r="K117" s="350" t="n">
        <v>0.8</v>
      </c>
      <c r="L117" s="347" t="n">
        <v>0.8</v>
      </c>
      <c r="M117" s="347" t="n">
        <v>0.9</v>
      </c>
      <c r="N117" s="350" t="n">
        <v>0.95</v>
      </c>
      <c r="O117" s="350" t="n">
        <v>0.85</v>
      </c>
      <c r="P117" s="350" t="n">
        <v>0.8</v>
      </c>
      <c r="Q117" s="350" t="n">
        <v>0.95</v>
      </c>
      <c r="R117" s="351" t="n">
        <v>0.33</v>
      </c>
      <c r="S117" s="351" t="n">
        <v>0.8</v>
      </c>
      <c r="T117" s="350" t="n">
        <v>0.8</v>
      </c>
      <c r="U117" s="350" t="n">
        <v>-0.1325</v>
      </c>
      <c r="V117" s="350" t="n">
        <v>0.035</v>
      </c>
      <c r="W117" s="350" t="n">
        <v>0.205</v>
      </c>
      <c r="X117" s="350" t="n">
        <v>0</v>
      </c>
      <c r="Y117" s="350" t="n">
        <v>-0.0725</v>
      </c>
      <c r="Z117" s="350" t="n">
        <v>0.0285</v>
      </c>
      <c r="AA117" s="350" t="n">
        <v>-0.51</v>
      </c>
      <c r="AB117" s="350" t="n">
        <v>0.155</v>
      </c>
      <c r="AC117" s="350" t="n">
        <v>-0.0525</v>
      </c>
      <c r="AD117" s="350" t="n">
        <v>0.0075</v>
      </c>
      <c r="AE117" s="350" t="n">
        <v>-0.18</v>
      </c>
      <c r="AF117" s="350" t="n">
        <v>0.0125</v>
      </c>
      <c r="AG117" s="350" t="n">
        <v>-0.0525</v>
      </c>
      <c r="AH117" s="350" t="n">
        <v>0.022</v>
      </c>
      <c r="AI117" s="351" t="n">
        <v>0.2525</v>
      </c>
      <c r="AJ117" s="351" t="n">
        <v>0</v>
      </c>
      <c r="AK117" s="351" t="n">
        <v>-0.19</v>
      </c>
      <c r="AL117" s="350" t="n">
        <v>0.005</v>
      </c>
      <c r="AM117" s="350"/>
      <c r="AN117" s="350"/>
      <c r="AO117" s="350" t="n">
        <v>0.055</v>
      </c>
      <c r="AP117" s="312" t="n">
        <v>0.02</v>
      </c>
      <c r="AQ117" s="312" t="n">
        <v>0.12</v>
      </c>
      <c r="AR117" s="312" t="n">
        <v>0.0285</v>
      </c>
      <c r="AS117" s="312" t="n">
        <v>-0.105</v>
      </c>
      <c r="AT117" s="312" t="n">
        <v>0</v>
      </c>
      <c r="AU117" s="312" t="n">
        <v>-0.28</v>
      </c>
      <c r="AV117" s="312" t="n">
        <v>0</v>
      </c>
      <c r="AW117" s="312" t="n">
        <v>0</v>
      </c>
      <c r="AX117" s="312" t="n">
        <v>-0.01</v>
      </c>
      <c r="AY117" s="312" t="n">
        <v>-0.0245</v>
      </c>
      <c r="AZ117" s="312" t="n">
        <v>0.06</v>
      </c>
      <c r="BA117" s="312" t="n">
        <v>0.27</v>
      </c>
      <c r="BB117" s="312" t="n">
        <v>0.0175</v>
      </c>
      <c r="BC117" s="312" t="n">
        <v>-0.0245</v>
      </c>
      <c r="BD117" s="312" t="n">
        <v>0.0087</v>
      </c>
      <c r="BE117" s="312" t="n">
        <v>0.005</v>
      </c>
      <c r="BF117" s="312" t="n">
        <v>0.005</v>
      </c>
      <c r="BG117" s="312" t="n">
        <v>-0.0245</v>
      </c>
      <c r="BH117" s="312" t="n">
        <v>0.0087</v>
      </c>
      <c r="BI117" s="312" t="n">
        <v>-0.0525</v>
      </c>
      <c r="BJ117" s="312" t="n">
        <v>0.025</v>
      </c>
      <c r="BK117" s="312" t="n">
        <v>-0.0085</v>
      </c>
      <c r="BL117" s="312" t="n">
        <v>0.02</v>
      </c>
      <c r="BM117" s="312" t="n">
        <v>0.016</v>
      </c>
      <c r="BN117" s="312" t="n">
        <v>0.015</v>
      </c>
      <c r="BO117" s="312" t="n">
        <v>0.7675</v>
      </c>
      <c r="BP117" s="312" t="n">
        <v>0.146</v>
      </c>
      <c r="BQ117" s="312" t="n">
        <v>0</v>
      </c>
      <c r="BR117" s="312" t="n">
        <v>0</v>
      </c>
      <c r="BS117" s="312" t="n">
        <v>0.2875</v>
      </c>
      <c r="BT117" s="312" t="n">
        <v>0.02</v>
      </c>
      <c r="BU117" s="312" t="n">
        <v>0.465</v>
      </c>
      <c r="BV117" s="312" t="n">
        <v>0.015</v>
      </c>
      <c r="BW117" s="312" t="n">
        <v>-0.04</v>
      </c>
      <c r="BX117" s="312" t="n">
        <v>0.0175</v>
      </c>
      <c r="BY117" s="312" t="n">
        <v>-0.0105</v>
      </c>
      <c r="BZ117" s="312" t="n">
        <v>0.0075</v>
      </c>
      <c r="CA117" s="312" t="n">
        <v>-0.0305</v>
      </c>
      <c r="CB117" s="312" t="n">
        <v>0.01</v>
      </c>
      <c r="CC117" s="312" t="n">
        <v>0.22</v>
      </c>
      <c r="CD117" s="312" t="n">
        <v>0</v>
      </c>
      <c r="CE117" s="349"/>
      <c r="CF117" s="336"/>
      <c r="CG117" s="311"/>
    </row>
    <row r="118" customFormat="false" ht="12.75" hidden="false" customHeight="false" outlineLevel="0" collapsed="false">
      <c r="D118" s="311" t="n">
        <v>39783</v>
      </c>
      <c r="F118" s="350" t="n">
        <v>3.202</v>
      </c>
      <c r="G118" s="351" t="n">
        <v>0.070596014354713</v>
      </c>
      <c r="H118" s="350" t="n">
        <v>0.18</v>
      </c>
      <c r="I118" s="350" t="n">
        <v>1</v>
      </c>
      <c r="J118" s="350" t="n">
        <v>1.05</v>
      </c>
      <c r="K118" s="350" t="n">
        <v>1</v>
      </c>
      <c r="L118" s="347" t="n">
        <v>1</v>
      </c>
      <c r="M118" s="347" t="n">
        <v>1.15</v>
      </c>
      <c r="N118" s="350" t="n">
        <v>1.25</v>
      </c>
      <c r="O118" s="350" t="n">
        <v>1.05</v>
      </c>
      <c r="P118" s="350" t="n">
        <v>1</v>
      </c>
      <c r="Q118" s="350" t="n">
        <v>1.35</v>
      </c>
      <c r="R118" s="351" t="n">
        <v>0.525</v>
      </c>
      <c r="S118" s="351" t="n">
        <v>1.1</v>
      </c>
      <c r="T118" s="350" t="n">
        <v>1</v>
      </c>
      <c r="U118" s="350" t="n">
        <v>-0.125</v>
      </c>
      <c r="V118" s="350" t="n">
        <v>0.035</v>
      </c>
      <c r="W118" s="350" t="n">
        <v>0.245</v>
      </c>
      <c r="X118" s="350" t="n">
        <v>0.0025</v>
      </c>
      <c r="Y118" s="350" t="n">
        <v>-0.0725</v>
      </c>
      <c r="Z118" s="350" t="n">
        <v>0.0285</v>
      </c>
      <c r="AA118" s="350" t="n">
        <v>-0.51</v>
      </c>
      <c r="AB118" s="350" t="n">
        <v>0.155</v>
      </c>
      <c r="AC118" s="350" t="n">
        <v>-0.0525</v>
      </c>
      <c r="AD118" s="350" t="n">
        <v>0.0075</v>
      </c>
      <c r="AE118" s="350" t="n">
        <v>-0.1875</v>
      </c>
      <c r="AF118" s="350" t="n">
        <v>0.005</v>
      </c>
      <c r="AG118" s="350" t="n">
        <v>-0.0525</v>
      </c>
      <c r="AH118" s="350" t="n">
        <v>0.022</v>
      </c>
      <c r="AI118" s="351" t="n">
        <v>0.2925</v>
      </c>
      <c r="AJ118" s="351" t="n">
        <v>0</v>
      </c>
      <c r="AK118" s="351" t="n">
        <v>-0.19</v>
      </c>
      <c r="AL118" s="350" t="n">
        <v>0.005</v>
      </c>
      <c r="AM118" s="350"/>
      <c r="AN118" s="350"/>
      <c r="AO118" s="350" t="n">
        <v>0.055</v>
      </c>
      <c r="AP118" s="312" t="n">
        <v>0.02</v>
      </c>
      <c r="AQ118" s="312" t="n">
        <v>0.12</v>
      </c>
      <c r="AR118" s="312" t="n">
        <v>0.0285</v>
      </c>
      <c r="AS118" s="312" t="n">
        <v>-0.105</v>
      </c>
      <c r="AT118" s="312" t="n">
        <v>0</v>
      </c>
      <c r="AU118" s="312" t="n">
        <v>-0.28</v>
      </c>
      <c r="AV118" s="312" t="n">
        <v>0</v>
      </c>
      <c r="AW118" s="312" t="n">
        <v>0</v>
      </c>
      <c r="AX118" s="312" t="n">
        <v>-0.01</v>
      </c>
      <c r="AY118" s="312" t="n">
        <v>-0.0245</v>
      </c>
      <c r="AZ118" s="312" t="n">
        <v>0.06</v>
      </c>
      <c r="BA118" s="312" t="n">
        <v>0.305</v>
      </c>
      <c r="BB118" s="312" t="n">
        <v>0.0225</v>
      </c>
      <c r="BC118" s="312" t="n">
        <v>-0.0245</v>
      </c>
      <c r="BD118" s="312" t="n">
        <v>0.0087</v>
      </c>
      <c r="BE118" s="312" t="n">
        <v>0.005</v>
      </c>
      <c r="BF118" s="312" t="n">
        <v>0.005</v>
      </c>
      <c r="BG118" s="312" t="n">
        <v>-0.0245</v>
      </c>
      <c r="BH118" s="312" t="n">
        <v>0.0087</v>
      </c>
      <c r="BI118" s="312" t="n">
        <v>-0.0565</v>
      </c>
      <c r="BJ118" s="312" t="n">
        <v>0.025</v>
      </c>
      <c r="BK118" s="312" t="n">
        <v>-0.0085</v>
      </c>
      <c r="BL118" s="312" t="n">
        <v>0.021</v>
      </c>
      <c r="BM118" s="312" t="n">
        <v>0.016</v>
      </c>
      <c r="BN118" s="312" t="n">
        <v>0.015</v>
      </c>
      <c r="BO118" s="312" t="n">
        <v>1.19</v>
      </c>
      <c r="BP118" s="312" t="n">
        <v>0.2</v>
      </c>
      <c r="BQ118" s="312" t="n">
        <v>0</v>
      </c>
      <c r="BR118" s="312" t="n">
        <v>0</v>
      </c>
      <c r="BS118" s="312" t="n">
        <v>0.3375</v>
      </c>
      <c r="BT118" s="312" t="n">
        <v>0.0225</v>
      </c>
      <c r="BU118" s="312" t="n">
        <v>0.8</v>
      </c>
      <c r="BV118" s="312" t="n">
        <v>0.0175</v>
      </c>
      <c r="BW118" s="312" t="n">
        <v>-0.0325</v>
      </c>
      <c r="BX118" s="312" t="n">
        <v>0.0175</v>
      </c>
      <c r="BY118" s="312" t="n">
        <v>-0.0105</v>
      </c>
      <c r="BZ118" s="312" t="n">
        <v>0.0075</v>
      </c>
      <c r="CA118" s="312" t="n">
        <v>-0.0305</v>
      </c>
      <c r="CB118" s="312" t="n">
        <v>0.01</v>
      </c>
      <c r="CC118" s="312" t="n">
        <v>0.2</v>
      </c>
      <c r="CD118" s="312" t="n">
        <v>0</v>
      </c>
      <c r="CE118" s="349"/>
      <c r="CF118" s="336"/>
      <c r="CG118" s="311"/>
    </row>
    <row r="119" customFormat="false" ht="12.75" hidden="false" customHeight="false" outlineLevel="0" collapsed="false">
      <c r="D119" s="311" t="n">
        <v>39814</v>
      </c>
      <c r="F119" s="350" t="n">
        <v>3.379</v>
      </c>
      <c r="G119" s="351" t="n">
        <v>0.070594312741521</v>
      </c>
      <c r="H119" s="350" t="n">
        <v>0.18</v>
      </c>
      <c r="I119" s="350" t="n">
        <v>1</v>
      </c>
      <c r="J119" s="350" t="n">
        <v>1.05</v>
      </c>
      <c r="K119" s="350" t="n">
        <v>1</v>
      </c>
      <c r="L119" s="347" t="n">
        <v>1</v>
      </c>
      <c r="M119" s="347" t="n">
        <v>1.15</v>
      </c>
      <c r="N119" s="350" t="n">
        <v>1.45</v>
      </c>
      <c r="O119" s="350" t="n">
        <v>1.05</v>
      </c>
      <c r="P119" s="350" t="n">
        <v>1</v>
      </c>
      <c r="Q119" s="350" t="n">
        <v>1.35</v>
      </c>
      <c r="R119" s="351" t="n">
        <v>0.55</v>
      </c>
      <c r="S119" s="351" t="n">
        <v>1.1</v>
      </c>
      <c r="T119" s="350" t="n">
        <v>1</v>
      </c>
      <c r="U119" s="350" t="n">
        <v>-0.11</v>
      </c>
      <c r="V119" s="350" t="n">
        <v>0.035</v>
      </c>
      <c r="W119" s="350" t="n">
        <v>0.31</v>
      </c>
      <c r="X119" s="350" t="n">
        <v>0.005</v>
      </c>
      <c r="Y119" s="350" t="n">
        <v>-0.0725</v>
      </c>
      <c r="Z119" s="350" t="n">
        <v>0.0285</v>
      </c>
      <c r="AA119" s="350" t="n">
        <v>-0.51</v>
      </c>
      <c r="AB119" s="350" t="n">
        <v>0.155</v>
      </c>
      <c r="AC119" s="350" t="n">
        <v>-0.0525</v>
      </c>
      <c r="AD119" s="350" t="n">
        <v>0.0075</v>
      </c>
      <c r="AE119" s="350" t="n">
        <v>-0.19</v>
      </c>
      <c r="AF119" s="350" t="n">
        <v>0.0025</v>
      </c>
      <c r="AG119" s="350" t="n">
        <v>-0.0525</v>
      </c>
      <c r="AH119" s="350" t="n">
        <v>0.022</v>
      </c>
      <c r="AI119" s="351" t="n">
        <v>0.305</v>
      </c>
      <c r="AJ119" s="351" t="n">
        <v>0</v>
      </c>
      <c r="AK119" s="351" t="n">
        <v>-0.19</v>
      </c>
      <c r="AL119" s="350" t="n">
        <v>0.005</v>
      </c>
      <c r="AM119" s="350"/>
      <c r="AN119" s="350"/>
      <c r="AO119" s="350" t="n">
        <v>0.055</v>
      </c>
      <c r="AP119" s="312" t="n">
        <v>0.02</v>
      </c>
      <c r="AQ119" s="312" t="n">
        <v>0.12</v>
      </c>
      <c r="AR119" s="312" t="n">
        <v>0.0285</v>
      </c>
      <c r="AS119" s="312" t="n">
        <v>-0.105</v>
      </c>
      <c r="AT119" s="312" t="n">
        <v>0</v>
      </c>
      <c r="AU119" s="312" t="n">
        <v>-0.28</v>
      </c>
      <c r="AV119" s="312" t="n">
        <v>0</v>
      </c>
      <c r="AW119" s="312" t="n">
        <v>0</v>
      </c>
      <c r="AX119" s="312" t="n">
        <v>-0.01</v>
      </c>
      <c r="AY119" s="312" t="n">
        <v>-0.02</v>
      </c>
      <c r="AZ119" s="312" t="n">
        <v>0.06</v>
      </c>
      <c r="BA119" s="312" t="n">
        <v>0.305</v>
      </c>
      <c r="BB119" s="312" t="n">
        <v>0.0225</v>
      </c>
      <c r="BC119" s="312" t="n">
        <v>-0.02</v>
      </c>
      <c r="BD119" s="312" t="n">
        <v>0.0087</v>
      </c>
      <c r="BE119" s="312" t="n">
        <v>0.005</v>
      </c>
      <c r="BF119" s="312" t="n">
        <v>0.005</v>
      </c>
      <c r="BG119" s="312" t="n">
        <v>-0.02</v>
      </c>
      <c r="BH119" s="312" t="n">
        <v>0.0087</v>
      </c>
      <c r="BI119" s="312" t="n">
        <v>-0.0525</v>
      </c>
      <c r="BJ119" s="312" t="n">
        <v>0.02</v>
      </c>
      <c r="BK119" s="312" t="n">
        <v>-0.0065</v>
      </c>
      <c r="BL119" s="312" t="n">
        <v>0.022</v>
      </c>
      <c r="BM119" s="312" t="n">
        <v>0.016</v>
      </c>
      <c r="BN119" s="312" t="n">
        <v>0.015</v>
      </c>
      <c r="BO119" s="312" t="n">
        <v>1.525</v>
      </c>
      <c r="BP119" s="312" t="n">
        <v>0.3</v>
      </c>
      <c r="BQ119" s="312" t="n">
        <v>0</v>
      </c>
      <c r="BR119" s="312" t="n">
        <v>0</v>
      </c>
      <c r="BS119" s="312" t="n">
        <v>0.4375</v>
      </c>
      <c r="BT119" s="312" t="n">
        <v>0.03</v>
      </c>
      <c r="BU119" s="312" t="n">
        <v>0.975</v>
      </c>
      <c r="BV119" s="312" t="n">
        <v>0.0225</v>
      </c>
      <c r="BW119" s="312" t="n">
        <v>-0.0325</v>
      </c>
      <c r="BX119" s="312" t="n">
        <v>0.0175</v>
      </c>
      <c r="BY119" s="312" t="n">
        <v>-0.0105</v>
      </c>
      <c r="BZ119" s="312" t="n">
        <v>0.0075</v>
      </c>
      <c r="CA119" s="312" t="n">
        <v>-0.0305</v>
      </c>
      <c r="CB119" s="312" t="n">
        <v>0.01</v>
      </c>
      <c r="CC119" s="312" t="n">
        <v>0.075</v>
      </c>
      <c r="CD119" s="312" t="n">
        <v>0</v>
      </c>
      <c r="CE119" s="349"/>
      <c r="CF119" s="336"/>
      <c r="CG119" s="311"/>
    </row>
    <row r="120" customFormat="false" ht="12.75" hidden="false" customHeight="false" outlineLevel="0" collapsed="false">
      <c r="D120" s="311" t="n">
        <v>39845</v>
      </c>
      <c r="F120" s="350" t="n">
        <v>3.273</v>
      </c>
      <c r="G120" s="351" t="n">
        <v>0.07059261112833</v>
      </c>
      <c r="H120" s="350" t="n">
        <v>0.18</v>
      </c>
      <c r="I120" s="350" t="n">
        <v>1</v>
      </c>
      <c r="J120" s="350" t="n">
        <v>1.05</v>
      </c>
      <c r="K120" s="350" t="n">
        <v>1</v>
      </c>
      <c r="L120" s="347" t="n">
        <v>1</v>
      </c>
      <c r="M120" s="347" t="n">
        <v>1.15</v>
      </c>
      <c r="N120" s="350" t="n">
        <v>1.45</v>
      </c>
      <c r="O120" s="350" t="n">
        <v>1.05</v>
      </c>
      <c r="P120" s="350" t="n">
        <v>1</v>
      </c>
      <c r="Q120" s="350" t="n">
        <v>1.35</v>
      </c>
      <c r="R120" s="351" t="n">
        <v>0.55</v>
      </c>
      <c r="S120" s="351" t="n">
        <v>1.1</v>
      </c>
      <c r="T120" s="350" t="n">
        <v>1</v>
      </c>
      <c r="U120" s="350" t="n">
        <v>-0.11</v>
      </c>
      <c r="V120" s="350" t="n">
        <v>0.035</v>
      </c>
      <c r="W120" s="350" t="n">
        <v>0.285</v>
      </c>
      <c r="X120" s="350" t="n">
        <v>0.0075</v>
      </c>
      <c r="Y120" s="350" t="n">
        <v>-0.0725</v>
      </c>
      <c r="Z120" s="350" t="n">
        <v>0.0285</v>
      </c>
      <c r="AA120" s="350" t="n">
        <v>-0.51</v>
      </c>
      <c r="AB120" s="350" t="n">
        <v>0.155</v>
      </c>
      <c r="AC120" s="350" t="n">
        <v>-0.0525</v>
      </c>
      <c r="AD120" s="350" t="n">
        <v>0.0075</v>
      </c>
      <c r="AE120" s="350" t="n">
        <v>-0.1925</v>
      </c>
      <c r="AF120" s="350" t="n">
        <v>0.005</v>
      </c>
      <c r="AG120" s="350" t="n">
        <v>-0.0525</v>
      </c>
      <c r="AH120" s="350" t="n">
        <v>0.022</v>
      </c>
      <c r="AI120" s="351" t="n">
        <v>0.2825</v>
      </c>
      <c r="AJ120" s="351" t="n">
        <v>0</v>
      </c>
      <c r="AK120" s="351" t="n">
        <v>-0.19</v>
      </c>
      <c r="AL120" s="350" t="n">
        <v>0.005</v>
      </c>
      <c r="AM120" s="350"/>
      <c r="AN120" s="350"/>
      <c r="AO120" s="350" t="n">
        <v>0.055</v>
      </c>
      <c r="AP120" s="312" t="n">
        <v>0.02</v>
      </c>
      <c r="AQ120" s="312" t="n">
        <v>0.12</v>
      </c>
      <c r="AR120" s="312" t="n">
        <v>0.0285</v>
      </c>
      <c r="AS120" s="312" t="n">
        <v>-0.105</v>
      </c>
      <c r="AT120" s="312" t="n">
        <v>0</v>
      </c>
      <c r="AU120" s="312" t="n">
        <v>-0.28</v>
      </c>
      <c r="AV120" s="312" t="n">
        <v>0</v>
      </c>
      <c r="AW120" s="312" t="n">
        <v>0</v>
      </c>
      <c r="AX120" s="312" t="n">
        <v>-0.01</v>
      </c>
      <c r="AY120" s="312" t="n">
        <v>-0.02</v>
      </c>
      <c r="AZ120" s="312" t="n">
        <v>0.06</v>
      </c>
      <c r="BA120" s="312" t="n">
        <v>0.305</v>
      </c>
      <c r="BB120" s="312" t="n">
        <v>0.0225</v>
      </c>
      <c r="BC120" s="312" t="n">
        <v>-0.02</v>
      </c>
      <c r="BD120" s="312" t="n">
        <v>0.0087</v>
      </c>
      <c r="BE120" s="312" t="n">
        <v>0.005</v>
      </c>
      <c r="BF120" s="312" t="n">
        <v>0.005</v>
      </c>
      <c r="BG120" s="312" t="n">
        <v>-0.02</v>
      </c>
      <c r="BH120" s="312" t="n">
        <v>0.0087</v>
      </c>
      <c r="BI120" s="312" t="n">
        <v>-0.0555</v>
      </c>
      <c r="BJ120" s="312" t="n">
        <v>0.02</v>
      </c>
      <c r="BK120" s="312" t="n">
        <v>-0.0065</v>
      </c>
      <c r="BL120" s="312" t="n">
        <v>0.023</v>
      </c>
      <c r="BM120" s="312" t="n">
        <v>0.016</v>
      </c>
      <c r="BN120" s="312" t="n">
        <v>0.015</v>
      </c>
      <c r="BO120" s="312" t="n">
        <v>1.455</v>
      </c>
      <c r="BP120" s="312" t="n">
        <v>0.3</v>
      </c>
      <c r="BQ120" s="312" t="n">
        <v>0</v>
      </c>
      <c r="BR120" s="312" t="n">
        <v>0</v>
      </c>
      <c r="BS120" s="312" t="n">
        <v>0.435</v>
      </c>
      <c r="BT120" s="312" t="n">
        <v>0.03</v>
      </c>
      <c r="BU120" s="312" t="n">
        <v>0.975</v>
      </c>
      <c r="BV120" s="312" t="n">
        <v>0.0175</v>
      </c>
      <c r="BW120" s="312" t="n">
        <v>-0.0325</v>
      </c>
      <c r="BX120" s="312" t="n">
        <v>0.0175</v>
      </c>
      <c r="BY120" s="312" t="n">
        <v>-0.0105</v>
      </c>
      <c r="BZ120" s="312" t="n">
        <v>0.0075</v>
      </c>
      <c r="CA120" s="312" t="n">
        <v>-0.0305</v>
      </c>
      <c r="CB120" s="312" t="n">
        <v>0.01</v>
      </c>
      <c r="CC120" s="312" t="n">
        <v>0.075</v>
      </c>
      <c r="CD120" s="312" t="n">
        <v>0</v>
      </c>
      <c r="CE120" s="349"/>
      <c r="CF120" s="336"/>
      <c r="CG120" s="311"/>
    </row>
    <row r="121" customFormat="false" ht="12.75" hidden="false" customHeight="false" outlineLevel="0" collapsed="false">
      <c r="D121" s="311" t="n">
        <v>39873</v>
      </c>
      <c r="F121" s="350" t="n">
        <v>3.151</v>
      </c>
      <c r="G121" s="351" t="n">
        <v>0.070591074187384</v>
      </c>
      <c r="H121" s="350" t="n">
        <v>0.17</v>
      </c>
      <c r="I121" s="350" t="n">
        <v>0.75</v>
      </c>
      <c r="J121" s="350" t="n">
        <v>0.8</v>
      </c>
      <c r="K121" s="350" t="n">
        <v>0.75</v>
      </c>
      <c r="L121" s="347" t="n">
        <v>0.75</v>
      </c>
      <c r="M121" s="347" t="n">
        <v>0.85</v>
      </c>
      <c r="N121" s="350" t="n">
        <v>1</v>
      </c>
      <c r="O121" s="350" t="n">
        <v>0.75</v>
      </c>
      <c r="P121" s="350" t="n">
        <v>0.75</v>
      </c>
      <c r="Q121" s="350" t="n">
        <v>0.95</v>
      </c>
      <c r="R121" s="351" t="n">
        <v>0.24</v>
      </c>
      <c r="S121" s="351" t="n">
        <v>0.75</v>
      </c>
      <c r="T121" s="350" t="n">
        <v>0.75</v>
      </c>
      <c r="U121" s="350" t="n">
        <v>-0.11</v>
      </c>
      <c r="V121" s="350" t="n">
        <v>0.035</v>
      </c>
      <c r="W121" s="350" t="n">
        <v>0.2825</v>
      </c>
      <c r="X121" s="350" t="n">
        <v>0.01</v>
      </c>
      <c r="Y121" s="350" t="n">
        <v>-0.0725</v>
      </c>
      <c r="Z121" s="350" t="n">
        <v>0.0285</v>
      </c>
      <c r="AA121" s="350" t="n">
        <v>-0.51</v>
      </c>
      <c r="AB121" s="350" t="n">
        <v>0.155</v>
      </c>
      <c r="AC121" s="350" t="n">
        <v>-0.0525</v>
      </c>
      <c r="AD121" s="350" t="n">
        <v>0.0075</v>
      </c>
      <c r="AE121" s="350" t="n">
        <v>-0.195</v>
      </c>
      <c r="AF121" s="350" t="n">
        <v>0.0025</v>
      </c>
      <c r="AG121" s="350" t="n">
        <v>-0.0525</v>
      </c>
      <c r="AH121" s="350" t="n">
        <v>0.022</v>
      </c>
      <c r="AI121" s="351" t="n">
        <v>0.28</v>
      </c>
      <c r="AJ121" s="351" t="n">
        <v>0</v>
      </c>
      <c r="AK121" s="351" t="n">
        <v>-0.19</v>
      </c>
      <c r="AL121" s="350" t="n">
        <v>0.005</v>
      </c>
      <c r="AM121" s="350"/>
      <c r="AN121" s="350"/>
      <c r="AO121" s="350" t="n">
        <v>0.055</v>
      </c>
      <c r="AP121" s="312" t="n">
        <v>0.02</v>
      </c>
      <c r="AQ121" s="312" t="n">
        <v>0.12</v>
      </c>
      <c r="AR121" s="312" t="n">
        <v>0.0285</v>
      </c>
      <c r="AS121" s="312" t="n">
        <v>-0.105</v>
      </c>
      <c r="AT121" s="312" t="n">
        <v>0</v>
      </c>
      <c r="AU121" s="312" t="n">
        <v>-0.28</v>
      </c>
      <c r="AV121" s="312" t="n">
        <v>0</v>
      </c>
      <c r="AW121" s="312" t="n">
        <v>0</v>
      </c>
      <c r="AX121" s="312" t="n">
        <v>-0.01</v>
      </c>
      <c r="AY121" s="312" t="n">
        <v>-0.02</v>
      </c>
      <c r="AZ121" s="312" t="n">
        <v>0.06</v>
      </c>
      <c r="BA121" s="312" t="n">
        <v>0.265</v>
      </c>
      <c r="BB121" s="312" t="n">
        <v>0.0225</v>
      </c>
      <c r="BC121" s="312" t="n">
        <v>-0.02</v>
      </c>
      <c r="BD121" s="312" t="n">
        <v>0.0087</v>
      </c>
      <c r="BE121" s="312" t="n">
        <v>0.005</v>
      </c>
      <c r="BF121" s="312" t="n">
        <v>0.005</v>
      </c>
      <c r="BG121" s="312" t="n">
        <v>-0.02</v>
      </c>
      <c r="BH121" s="312" t="n">
        <v>0.0087</v>
      </c>
      <c r="BI121" s="312" t="n">
        <v>-0.0725</v>
      </c>
      <c r="BJ121" s="312" t="n">
        <v>0.025</v>
      </c>
      <c r="BK121" s="312" t="n">
        <v>-0.0065</v>
      </c>
      <c r="BL121" s="312" t="n">
        <v>0.024</v>
      </c>
      <c r="BM121" s="312" t="n">
        <v>0.016</v>
      </c>
      <c r="BN121" s="312" t="n">
        <v>0.015</v>
      </c>
      <c r="BO121" s="312" t="n">
        <v>0.835</v>
      </c>
      <c r="BP121" s="312" t="n">
        <v>0.16</v>
      </c>
      <c r="BQ121" s="312" t="n">
        <v>0</v>
      </c>
      <c r="BR121" s="312" t="n">
        <v>0</v>
      </c>
      <c r="BS121" s="312" t="n">
        <v>0.3025</v>
      </c>
      <c r="BT121" s="312" t="n">
        <v>0.02</v>
      </c>
      <c r="BU121" s="312" t="n">
        <v>0.6075</v>
      </c>
      <c r="BV121" s="312" t="n">
        <v>0.0025</v>
      </c>
      <c r="BW121" s="312" t="n">
        <v>-0.0325</v>
      </c>
      <c r="BX121" s="312" t="n">
        <v>0.0175</v>
      </c>
      <c r="BY121" s="312" t="n">
        <v>0.008</v>
      </c>
      <c r="BZ121" s="312" t="n">
        <v>0.0075</v>
      </c>
      <c r="CA121" s="312" t="n">
        <v>-0.012</v>
      </c>
      <c r="CB121" s="312" t="n">
        <v>0.01</v>
      </c>
      <c r="CC121" s="312" t="n">
        <v>0.18</v>
      </c>
      <c r="CD121" s="312" t="n">
        <v>0</v>
      </c>
      <c r="CE121" s="349"/>
      <c r="CF121" s="336"/>
      <c r="CG121" s="311"/>
    </row>
    <row r="122" customFormat="false" ht="12.75" hidden="false" customHeight="false" outlineLevel="0" collapsed="false">
      <c r="D122" s="311" t="n">
        <v>39904</v>
      </c>
      <c r="F122" s="350" t="n">
        <v>3.029</v>
      </c>
      <c r="G122" s="351" t="n">
        <v>0.070589372574195</v>
      </c>
      <c r="H122" s="350" t="n">
        <v>0.17</v>
      </c>
      <c r="I122" s="350" t="n">
        <v>0.4</v>
      </c>
      <c r="J122" s="350" t="n">
        <v>0.45</v>
      </c>
      <c r="K122" s="350" t="n">
        <v>0.4</v>
      </c>
      <c r="L122" s="347" t="n">
        <v>0.45</v>
      </c>
      <c r="M122" s="347" t="n">
        <v>0.45</v>
      </c>
      <c r="N122" s="350" t="n">
        <v>0.45</v>
      </c>
      <c r="O122" s="350" t="n">
        <v>0.45</v>
      </c>
      <c r="P122" s="350" t="n">
        <v>0.45</v>
      </c>
      <c r="Q122" s="350" t="n">
        <v>0.5</v>
      </c>
      <c r="R122" s="351" t="n">
        <v>0.3</v>
      </c>
      <c r="S122" s="351" t="n">
        <v>0.45</v>
      </c>
      <c r="T122" s="350" t="n">
        <v>0.4</v>
      </c>
      <c r="U122" s="350" t="n">
        <v>-0.155</v>
      </c>
      <c r="V122" s="350" t="n">
        <v>0.01</v>
      </c>
      <c r="W122" s="350" t="n">
        <v>0.1875</v>
      </c>
      <c r="X122" s="350" t="n">
        <v>-0.0025</v>
      </c>
      <c r="Y122" s="350" t="n">
        <v>-0.055</v>
      </c>
      <c r="Z122" s="350" t="n">
        <v>0.026</v>
      </c>
      <c r="AA122" s="350" t="n">
        <v>-0.57</v>
      </c>
      <c r="AB122" s="350" t="n">
        <v>0.155</v>
      </c>
      <c r="AC122" s="350" t="n">
        <v>-0.05</v>
      </c>
      <c r="AD122" s="350" t="n">
        <v>0.0025</v>
      </c>
      <c r="AE122" s="350" t="n">
        <v>-0.185</v>
      </c>
      <c r="AF122" s="350" t="n">
        <v>0.01</v>
      </c>
      <c r="AG122" s="350" t="n">
        <v>-0.05</v>
      </c>
      <c r="AH122" s="350" t="n">
        <v>0.014</v>
      </c>
      <c r="AI122" s="351" t="n">
        <v>0.1925</v>
      </c>
      <c r="AJ122" s="351" t="n">
        <v>0</v>
      </c>
      <c r="AK122" s="351" t="n">
        <v>-0.195</v>
      </c>
      <c r="AL122" s="350" t="n">
        <v>0</v>
      </c>
      <c r="AM122" s="350"/>
      <c r="AN122" s="350"/>
      <c r="AO122" s="350" t="n">
        <v>0.075</v>
      </c>
      <c r="AP122" s="312" t="n">
        <v>0.0075</v>
      </c>
      <c r="AQ122" s="312" t="n">
        <v>0.29</v>
      </c>
      <c r="AR122" s="312" t="n">
        <v>0.021</v>
      </c>
      <c r="AS122" s="312" t="n">
        <v>-0.085</v>
      </c>
      <c r="AT122" s="312" t="n">
        <v>0</v>
      </c>
      <c r="AU122" s="312" t="n">
        <v>-0.36</v>
      </c>
      <c r="AV122" s="312" t="n">
        <v>0</v>
      </c>
      <c r="AW122" s="312" t="n">
        <v>0</v>
      </c>
      <c r="AX122" s="312" t="n">
        <v>-0.01</v>
      </c>
      <c r="AY122" s="312" t="n">
        <v>-0.0195</v>
      </c>
      <c r="AZ122" s="312" t="n">
        <v>0.06</v>
      </c>
      <c r="BA122" s="312" t="n">
        <v>0.195</v>
      </c>
      <c r="BB122" s="312" t="n">
        <v>0.0175</v>
      </c>
      <c r="BC122" s="312" t="n">
        <v>-0.0195</v>
      </c>
      <c r="BD122" s="312" t="n">
        <v>0.011</v>
      </c>
      <c r="BE122" s="312" t="n">
        <v>0.005</v>
      </c>
      <c r="BF122" s="312" t="n">
        <v>0.005</v>
      </c>
      <c r="BG122" s="312" t="n">
        <v>-0.0195</v>
      </c>
      <c r="BH122" s="312" t="n">
        <v>0.011</v>
      </c>
      <c r="BI122" s="312" t="n">
        <v>-0.064</v>
      </c>
      <c r="BJ122" s="312" t="n">
        <v>0.026</v>
      </c>
      <c r="BK122" s="312" t="n">
        <v>-0.014</v>
      </c>
      <c r="BL122" s="312" t="n">
        <v>0.016</v>
      </c>
      <c r="BM122" s="312" t="n">
        <v>0.0065</v>
      </c>
      <c r="BN122" s="312" t="n">
        <v>0.01</v>
      </c>
      <c r="BO122" s="312" t="n">
        <v>0.45</v>
      </c>
      <c r="BP122" s="312" t="n">
        <v>0.02</v>
      </c>
      <c r="BQ122" s="312" t="n">
        <v>0</v>
      </c>
      <c r="BR122" s="312" t="n">
        <v>0</v>
      </c>
      <c r="BS122" s="312" t="n">
        <v>0.25</v>
      </c>
      <c r="BT122" s="312" t="n">
        <v>0.005</v>
      </c>
      <c r="BU122" s="312" t="n">
        <v>0.25</v>
      </c>
      <c r="BV122" s="312" t="n">
        <v>0.005</v>
      </c>
      <c r="BW122" s="312" t="n">
        <v>-0.025</v>
      </c>
      <c r="BX122" s="312" t="n">
        <v>0.02</v>
      </c>
      <c r="BY122" s="312" t="n">
        <v>0.008</v>
      </c>
      <c r="BZ122" s="312" t="n">
        <v>0.01</v>
      </c>
      <c r="CA122" s="312" t="n">
        <v>-0.012</v>
      </c>
      <c r="CB122" s="312" t="n">
        <v>0.0125</v>
      </c>
      <c r="CC122" s="312" t="n">
        <v>0.55</v>
      </c>
      <c r="CD122" s="312" t="n">
        <v>0</v>
      </c>
      <c r="CE122" s="349"/>
      <c r="CF122" s="336"/>
      <c r="CG122" s="311"/>
    </row>
    <row r="123" customFormat="false" ht="12.75" hidden="false" customHeight="false" outlineLevel="0" collapsed="false">
      <c r="D123" s="311" t="n">
        <v>39934</v>
      </c>
      <c r="F123" s="350" t="n">
        <v>3.02</v>
      </c>
      <c r="G123" s="351" t="n">
        <v>0.070587725851755</v>
      </c>
      <c r="H123" s="350" t="n">
        <v>0.17</v>
      </c>
      <c r="I123" s="350" t="n">
        <v>0.45</v>
      </c>
      <c r="J123" s="350" t="n">
        <v>0.5</v>
      </c>
      <c r="K123" s="350" t="n">
        <v>0.4</v>
      </c>
      <c r="L123" s="347" t="n">
        <v>0.4</v>
      </c>
      <c r="M123" s="347" t="n">
        <v>0.45</v>
      </c>
      <c r="N123" s="350" t="n">
        <v>0.5</v>
      </c>
      <c r="O123" s="350" t="n">
        <v>0.45</v>
      </c>
      <c r="P123" s="350" t="n">
        <v>0.4</v>
      </c>
      <c r="Q123" s="350" t="n">
        <v>0.45</v>
      </c>
      <c r="R123" s="351" t="n">
        <v>0.25</v>
      </c>
      <c r="S123" s="351" t="n">
        <v>0.5</v>
      </c>
      <c r="T123" s="350" t="n">
        <v>0.45</v>
      </c>
      <c r="U123" s="350" t="n">
        <v>-0.17</v>
      </c>
      <c r="V123" s="350" t="n">
        <v>0.01</v>
      </c>
      <c r="W123" s="350" t="n">
        <v>0.1975</v>
      </c>
      <c r="X123" s="350" t="n">
        <v>-0.0025</v>
      </c>
      <c r="Y123" s="350" t="n">
        <v>-0.055</v>
      </c>
      <c r="Z123" s="350" t="n">
        <v>0.026</v>
      </c>
      <c r="AA123" s="350" t="n">
        <v>-0.57</v>
      </c>
      <c r="AB123" s="350" t="n">
        <v>0.155</v>
      </c>
      <c r="AC123" s="350" t="n">
        <v>-0.05</v>
      </c>
      <c r="AD123" s="350" t="n">
        <v>0.0025</v>
      </c>
      <c r="AE123" s="350" t="n">
        <v>-0.185</v>
      </c>
      <c r="AF123" s="350" t="n">
        <v>0.0075</v>
      </c>
      <c r="AG123" s="350" t="n">
        <v>-0.05</v>
      </c>
      <c r="AH123" s="350" t="n">
        <v>0.014</v>
      </c>
      <c r="AI123" s="351" t="n">
        <v>0.1825</v>
      </c>
      <c r="AJ123" s="351" t="n">
        <v>0</v>
      </c>
      <c r="AK123" s="351" t="n">
        <v>-0.195</v>
      </c>
      <c r="AL123" s="350" t="n">
        <v>0</v>
      </c>
      <c r="AM123" s="350"/>
      <c r="AN123" s="350"/>
      <c r="AO123" s="350" t="n">
        <v>0.075</v>
      </c>
      <c r="AP123" s="312" t="n">
        <v>0.0075</v>
      </c>
      <c r="AQ123" s="312" t="n">
        <v>0.29</v>
      </c>
      <c r="AR123" s="312" t="n">
        <v>0.021</v>
      </c>
      <c r="AS123" s="312" t="n">
        <v>-0.085</v>
      </c>
      <c r="AT123" s="312" t="n">
        <v>0</v>
      </c>
      <c r="AU123" s="312" t="n">
        <v>-0.36</v>
      </c>
      <c r="AV123" s="312" t="n">
        <v>0</v>
      </c>
      <c r="AW123" s="312" t="n">
        <v>0</v>
      </c>
      <c r="AX123" s="312" t="n">
        <v>-0.01</v>
      </c>
      <c r="AY123" s="312" t="n">
        <v>-0.0195</v>
      </c>
      <c r="AZ123" s="312" t="n">
        <v>0.06</v>
      </c>
      <c r="BA123" s="312" t="n">
        <v>0.1825</v>
      </c>
      <c r="BB123" s="312" t="n">
        <v>0.01</v>
      </c>
      <c r="BC123" s="312" t="n">
        <v>-0.0195</v>
      </c>
      <c r="BD123" s="312" t="n">
        <v>0.011</v>
      </c>
      <c r="BE123" s="312" t="n">
        <v>0.005</v>
      </c>
      <c r="BF123" s="312" t="n">
        <v>0.005</v>
      </c>
      <c r="BG123" s="312" t="n">
        <v>-0.0195</v>
      </c>
      <c r="BH123" s="312" t="n">
        <v>0.011</v>
      </c>
      <c r="BI123" s="312" t="n">
        <v>-0.064</v>
      </c>
      <c r="BJ123" s="312" t="n">
        <v>0.026</v>
      </c>
      <c r="BK123" s="312" t="n">
        <v>-0.014</v>
      </c>
      <c r="BL123" s="312" t="n">
        <v>0.016</v>
      </c>
      <c r="BM123" s="312" t="n">
        <v>0.0065</v>
      </c>
      <c r="BN123" s="312" t="n">
        <v>0.01</v>
      </c>
      <c r="BO123" s="312" t="n">
        <v>0.405</v>
      </c>
      <c r="BP123" s="312" t="n">
        <v>0.02</v>
      </c>
      <c r="BQ123" s="312" t="n">
        <v>0</v>
      </c>
      <c r="BR123" s="312" t="n">
        <v>0</v>
      </c>
      <c r="BS123" s="312" t="n">
        <v>0.2025</v>
      </c>
      <c r="BT123" s="312" t="n">
        <v>0.005</v>
      </c>
      <c r="BU123" s="312" t="n">
        <v>0.2025</v>
      </c>
      <c r="BV123" s="312" t="n">
        <v>0.005</v>
      </c>
      <c r="BW123" s="312" t="n">
        <v>-0.02525</v>
      </c>
      <c r="BX123" s="312" t="n">
        <v>0.02</v>
      </c>
      <c r="BY123" s="312" t="n">
        <v>0.00775</v>
      </c>
      <c r="BZ123" s="312" t="n">
        <v>0.01</v>
      </c>
      <c r="CA123" s="312" t="n">
        <v>-0.01225</v>
      </c>
      <c r="CB123" s="312" t="n">
        <v>0.0125</v>
      </c>
      <c r="CC123" s="312" t="n">
        <v>0.7</v>
      </c>
      <c r="CD123" s="312" t="n">
        <v>0</v>
      </c>
      <c r="CE123" s="349"/>
      <c r="CF123" s="336"/>
      <c r="CG123" s="311"/>
    </row>
    <row r="124" customFormat="false" ht="12.75" hidden="false" customHeight="false" outlineLevel="0" collapsed="false">
      <c r="D124" s="311" t="n">
        <v>39965</v>
      </c>
      <c r="F124" s="350" t="n">
        <v>3.058</v>
      </c>
      <c r="G124" s="351" t="n">
        <v>0.070586024238568</v>
      </c>
      <c r="H124" s="350" t="n">
        <v>0.17</v>
      </c>
      <c r="I124" s="350" t="n">
        <v>0.45</v>
      </c>
      <c r="J124" s="350" t="n">
        <v>0.5</v>
      </c>
      <c r="K124" s="350" t="n">
        <v>0.4</v>
      </c>
      <c r="L124" s="347" t="n">
        <v>0.5</v>
      </c>
      <c r="M124" s="347" t="n">
        <v>0.45</v>
      </c>
      <c r="N124" s="350" t="n">
        <v>0.5</v>
      </c>
      <c r="O124" s="350" t="n">
        <v>0.5</v>
      </c>
      <c r="P124" s="350" t="n">
        <v>0.5</v>
      </c>
      <c r="Q124" s="350" t="n">
        <v>0.5</v>
      </c>
      <c r="R124" s="351" t="n">
        <v>0.25</v>
      </c>
      <c r="S124" s="351" t="n">
        <v>0.5</v>
      </c>
      <c r="T124" s="350" t="n">
        <v>0.45</v>
      </c>
      <c r="U124" s="350" t="n">
        <v>-0.18</v>
      </c>
      <c r="V124" s="350" t="n">
        <v>0.01</v>
      </c>
      <c r="W124" s="350" t="n">
        <v>0.1925</v>
      </c>
      <c r="X124" s="350" t="n">
        <v>-0.0025</v>
      </c>
      <c r="Y124" s="350" t="n">
        <v>-0.055</v>
      </c>
      <c r="Z124" s="350" t="n">
        <v>0.026</v>
      </c>
      <c r="AA124" s="350" t="n">
        <v>-0.57</v>
      </c>
      <c r="AB124" s="350" t="n">
        <v>0.155</v>
      </c>
      <c r="AC124" s="350" t="n">
        <v>-0.05</v>
      </c>
      <c r="AD124" s="350" t="n">
        <v>0.0025</v>
      </c>
      <c r="AE124" s="350" t="n">
        <v>-0.185</v>
      </c>
      <c r="AF124" s="350" t="n">
        <v>0.005</v>
      </c>
      <c r="AG124" s="350" t="n">
        <v>-0.05</v>
      </c>
      <c r="AH124" s="350" t="n">
        <v>0.014</v>
      </c>
      <c r="AI124" s="351" t="n">
        <v>0.1775</v>
      </c>
      <c r="AJ124" s="351" t="n">
        <v>0</v>
      </c>
      <c r="AK124" s="351" t="n">
        <v>-0.195</v>
      </c>
      <c r="AL124" s="350" t="n">
        <v>0</v>
      </c>
      <c r="AM124" s="350"/>
      <c r="AN124" s="350"/>
      <c r="AO124" s="350" t="n">
        <v>0.075</v>
      </c>
      <c r="AP124" s="312" t="n">
        <v>0.0075</v>
      </c>
      <c r="AQ124" s="312" t="n">
        <v>0.29</v>
      </c>
      <c r="AR124" s="312" t="n">
        <v>0.021</v>
      </c>
      <c r="AS124" s="312" t="n">
        <v>-0.085</v>
      </c>
      <c r="AT124" s="312" t="n">
        <v>0</v>
      </c>
      <c r="AU124" s="312" t="n">
        <v>-0.36</v>
      </c>
      <c r="AV124" s="312" t="n">
        <v>0</v>
      </c>
      <c r="AW124" s="312" t="n">
        <v>0</v>
      </c>
      <c r="AX124" s="312" t="n">
        <v>-0.01</v>
      </c>
      <c r="AY124" s="312" t="n">
        <v>-0.0195</v>
      </c>
      <c r="AZ124" s="312" t="n">
        <v>0.06</v>
      </c>
      <c r="BA124" s="312" t="n">
        <v>0.1825</v>
      </c>
      <c r="BB124" s="312" t="n">
        <v>0.0125</v>
      </c>
      <c r="BC124" s="312" t="n">
        <v>-0.0195</v>
      </c>
      <c r="BD124" s="312" t="n">
        <v>0.011</v>
      </c>
      <c r="BE124" s="312" t="n">
        <v>0.005</v>
      </c>
      <c r="BF124" s="312" t="n">
        <v>0.005</v>
      </c>
      <c r="BG124" s="312" t="n">
        <v>-0.0195</v>
      </c>
      <c r="BH124" s="312" t="n">
        <v>0.011</v>
      </c>
      <c r="BI124" s="312" t="n">
        <v>-0.08</v>
      </c>
      <c r="BJ124" s="312" t="n">
        <v>0.026</v>
      </c>
      <c r="BK124" s="312" t="n">
        <v>-0.014</v>
      </c>
      <c r="BL124" s="312" t="n">
        <v>0.017</v>
      </c>
      <c r="BM124" s="312" t="n">
        <v>0.0065</v>
      </c>
      <c r="BN124" s="312" t="n">
        <v>0.01</v>
      </c>
      <c r="BO124" s="312" t="n">
        <v>0.395</v>
      </c>
      <c r="BP124" s="312" t="n">
        <v>0.035</v>
      </c>
      <c r="BQ124" s="312" t="n">
        <v>0</v>
      </c>
      <c r="BR124" s="312" t="n">
        <v>0</v>
      </c>
      <c r="BS124" s="312" t="n">
        <v>0.2025</v>
      </c>
      <c r="BT124" s="312" t="n">
        <v>0.005</v>
      </c>
      <c r="BU124" s="312" t="n">
        <v>0.2025</v>
      </c>
      <c r="BV124" s="312" t="n">
        <v>0.005</v>
      </c>
      <c r="BW124" s="312" t="n">
        <v>-0.02525</v>
      </c>
      <c r="BX124" s="312" t="n">
        <v>0.02</v>
      </c>
      <c r="BY124" s="312" t="n">
        <v>0.00775</v>
      </c>
      <c r="BZ124" s="312" t="n">
        <v>0.01</v>
      </c>
      <c r="CA124" s="312" t="n">
        <v>-0.01225</v>
      </c>
      <c r="CB124" s="312" t="n">
        <v>0.0125</v>
      </c>
      <c r="CC124" s="312" t="n">
        <v>0.8</v>
      </c>
      <c r="CD124" s="312" t="n">
        <v>0</v>
      </c>
      <c r="CE124" s="349"/>
      <c r="CF124" s="336"/>
      <c r="CG124" s="311"/>
    </row>
    <row r="125" customFormat="false" ht="12.75" hidden="false" customHeight="false" outlineLevel="0" collapsed="false">
      <c r="D125" s="311" t="n">
        <v>39995</v>
      </c>
      <c r="F125" s="350" t="n">
        <v>3.07</v>
      </c>
      <c r="G125" s="351" t="n">
        <v>0.070584377516129</v>
      </c>
      <c r="H125" s="350" t="n">
        <v>0.17</v>
      </c>
      <c r="I125" s="350" t="n">
        <v>0.5</v>
      </c>
      <c r="J125" s="350" t="n">
        <v>0.5</v>
      </c>
      <c r="K125" s="350" t="n">
        <v>0.4</v>
      </c>
      <c r="L125" s="347" t="n">
        <v>0.5</v>
      </c>
      <c r="M125" s="347" t="n">
        <v>0.5</v>
      </c>
      <c r="N125" s="350" t="n">
        <v>0.5</v>
      </c>
      <c r="O125" s="350" t="n">
        <v>0.5</v>
      </c>
      <c r="P125" s="350" t="n">
        <v>0.5</v>
      </c>
      <c r="Q125" s="350" t="n">
        <v>0.5</v>
      </c>
      <c r="R125" s="351" t="n">
        <v>0.35</v>
      </c>
      <c r="S125" s="351" t="n">
        <v>0.55</v>
      </c>
      <c r="T125" s="350" t="n">
        <v>0.5</v>
      </c>
      <c r="U125" s="350" t="n">
        <v>-0.18</v>
      </c>
      <c r="V125" s="350" t="n">
        <v>0.01</v>
      </c>
      <c r="W125" s="350" t="n">
        <v>0.1825</v>
      </c>
      <c r="X125" s="350" t="n">
        <v>0</v>
      </c>
      <c r="Y125" s="350" t="n">
        <v>-0.055</v>
      </c>
      <c r="Z125" s="350" t="n">
        <v>0.026</v>
      </c>
      <c r="AA125" s="350" t="n">
        <v>-0.57</v>
      </c>
      <c r="AB125" s="350" t="n">
        <v>0.155</v>
      </c>
      <c r="AC125" s="350" t="n">
        <v>-0.05</v>
      </c>
      <c r="AD125" s="350" t="n">
        <v>0.0025</v>
      </c>
      <c r="AE125" s="350" t="n">
        <v>-0.185</v>
      </c>
      <c r="AF125" s="350" t="n">
        <v>0.0025</v>
      </c>
      <c r="AG125" s="350" t="n">
        <v>-0.05</v>
      </c>
      <c r="AH125" s="350" t="n">
        <v>0.012</v>
      </c>
      <c r="AI125" s="351" t="n">
        <v>0.1675</v>
      </c>
      <c r="AJ125" s="351" t="n">
        <v>0</v>
      </c>
      <c r="AK125" s="351" t="n">
        <v>-0.195</v>
      </c>
      <c r="AL125" s="350" t="n">
        <v>0</v>
      </c>
      <c r="AM125" s="350"/>
      <c r="AN125" s="350"/>
      <c r="AO125" s="350" t="n">
        <v>0.075</v>
      </c>
      <c r="AP125" s="312" t="n">
        <v>0.0075</v>
      </c>
      <c r="AQ125" s="312" t="n">
        <v>0.29</v>
      </c>
      <c r="AR125" s="312" t="n">
        <v>0.021</v>
      </c>
      <c r="AS125" s="312" t="n">
        <v>-0.085</v>
      </c>
      <c r="AT125" s="312" t="n">
        <v>0</v>
      </c>
      <c r="AU125" s="312" t="n">
        <v>-0.36</v>
      </c>
      <c r="AV125" s="312" t="n">
        <v>0</v>
      </c>
      <c r="AW125" s="312" t="n">
        <v>0</v>
      </c>
      <c r="AX125" s="312" t="n">
        <v>-0.01</v>
      </c>
      <c r="AY125" s="312" t="n">
        <v>-0.0195</v>
      </c>
      <c r="AZ125" s="312" t="n">
        <v>0.06</v>
      </c>
      <c r="BA125" s="312" t="n">
        <v>0.1825</v>
      </c>
      <c r="BB125" s="312" t="n">
        <v>0.0125</v>
      </c>
      <c r="BC125" s="312" t="n">
        <v>-0.0195</v>
      </c>
      <c r="BD125" s="312" t="n">
        <v>0.011</v>
      </c>
      <c r="BE125" s="312" t="n">
        <v>0.005</v>
      </c>
      <c r="BF125" s="312" t="n">
        <v>0.005</v>
      </c>
      <c r="BG125" s="312" t="n">
        <v>-0.0195</v>
      </c>
      <c r="BH125" s="312" t="n">
        <v>0.011</v>
      </c>
      <c r="BI125" s="312" t="n">
        <v>-0.073</v>
      </c>
      <c r="BJ125" s="312" t="n">
        <v>0.026</v>
      </c>
      <c r="BK125" s="312" t="n">
        <v>-0.014</v>
      </c>
      <c r="BL125" s="312" t="n">
        <v>0.018</v>
      </c>
      <c r="BM125" s="312" t="n">
        <v>0.0065</v>
      </c>
      <c r="BN125" s="312" t="n">
        <v>0.01</v>
      </c>
      <c r="BO125" s="312" t="n">
        <v>0.43</v>
      </c>
      <c r="BP125" s="312" t="n">
        <v>0.035</v>
      </c>
      <c r="BQ125" s="312" t="n">
        <v>0</v>
      </c>
      <c r="BR125" s="312" t="n">
        <v>0</v>
      </c>
      <c r="BS125" s="312" t="n">
        <v>0.215</v>
      </c>
      <c r="BT125" s="312" t="n">
        <v>0.0075</v>
      </c>
      <c r="BU125" s="312" t="n">
        <v>0.215</v>
      </c>
      <c r="BV125" s="312" t="n">
        <v>0.0075</v>
      </c>
      <c r="BW125" s="312" t="n">
        <v>-0.02525</v>
      </c>
      <c r="BX125" s="312" t="n">
        <v>0.02</v>
      </c>
      <c r="BY125" s="312" t="n">
        <v>0.00775</v>
      </c>
      <c r="BZ125" s="312" t="n">
        <v>0.01</v>
      </c>
      <c r="CA125" s="312" t="n">
        <v>-0.01225</v>
      </c>
      <c r="CB125" s="312" t="n">
        <v>0.0125</v>
      </c>
      <c r="CC125" s="312" t="n">
        <v>1</v>
      </c>
      <c r="CD125" s="312" t="n">
        <v>0</v>
      </c>
      <c r="CE125" s="349"/>
      <c r="CF125" s="336"/>
      <c r="CG125" s="311"/>
    </row>
    <row r="126" customFormat="false" ht="12.75" hidden="false" customHeight="false" outlineLevel="0" collapsed="false">
      <c r="D126" s="311" t="n">
        <v>40026</v>
      </c>
      <c r="F126" s="350" t="n">
        <v>3.091</v>
      </c>
      <c r="G126" s="351" t="n">
        <v>0.070582675902944</v>
      </c>
      <c r="H126" s="350" t="n">
        <v>0.17</v>
      </c>
      <c r="I126" s="350" t="n">
        <v>0.55</v>
      </c>
      <c r="J126" s="350" t="n">
        <v>0.55</v>
      </c>
      <c r="K126" s="350" t="n">
        <v>0.5</v>
      </c>
      <c r="L126" s="347" t="n">
        <v>0.6</v>
      </c>
      <c r="M126" s="347" t="n">
        <v>0.55</v>
      </c>
      <c r="N126" s="350" t="n">
        <v>0.6</v>
      </c>
      <c r="O126" s="350" t="n">
        <v>0.55</v>
      </c>
      <c r="P126" s="350" t="n">
        <v>0.6</v>
      </c>
      <c r="Q126" s="350" t="n">
        <v>0.45</v>
      </c>
      <c r="R126" s="351" t="n">
        <v>0.38</v>
      </c>
      <c r="S126" s="351" t="n">
        <v>0.6</v>
      </c>
      <c r="T126" s="350" t="n">
        <v>0.55</v>
      </c>
      <c r="U126" s="350" t="n">
        <v>-0.18</v>
      </c>
      <c r="V126" s="350" t="n">
        <v>0.01</v>
      </c>
      <c r="W126" s="350" t="n">
        <v>0.18</v>
      </c>
      <c r="X126" s="350" t="n">
        <v>0.0025</v>
      </c>
      <c r="Y126" s="350" t="n">
        <v>-0.055</v>
      </c>
      <c r="Z126" s="350" t="n">
        <v>0.026</v>
      </c>
      <c r="AA126" s="350" t="n">
        <v>-0.57</v>
      </c>
      <c r="AB126" s="350" t="n">
        <v>0.155</v>
      </c>
      <c r="AC126" s="350" t="n">
        <v>-0.05</v>
      </c>
      <c r="AD126" s="350" t="n">
        <v>0.0025</v>
      </c>
      <c r="AE126" s="350" t="n">
        <v>-0.185</v>
      </c>
      <c r="AF126" s="350" t="n">
        <v>0.0025</v>
      </c>
      <c r="AG126" s="350" t="n">
        <v>-0.05</v>
      </c>
      <c r="AH126" s="350" t="n">
        <v>0.012</v>
      </c>
      <c r="AI126" s="351" t="n">
        <v>0.165</v>
      </c>
      <c r="AJ126" s="351" t="n">
        <v>0</v>
      </c>
      <c r="AK126" s="351" t="n">
        <v>-0.195</v>
      </c>
      <c r="AL126" s="350" t="n">
        <v>0</v>
      </c>
      <c r="AM126" s="350"/>
      <c r="AN126" s="350"/>
      <c r="AO126" s="350" t="n">
        <v>0.075</v>
      </c>
      <c r="AP126" s="312" t="n">
        <v>0.0075</v>
      </c>
      <c r="AQ126" s="312" t="n">
        <v>0.29</v>
      </c>
      <c r="AR126" s="312" t="n">
        <v>0.021</v>
      </c>
      <c r="AS126" s="312" t="n">
        <v>-0.085</v>
      </c>
      <c r="AT126" s="312" t="n">
        <v>0</v>
      </c>
      <c r="AU126" s="312" t="n">
        <v>-0.36</v>
      </c>
      <c r="AV126" s="312" t="n">
        <v>0</v>
      </c>
      <c r="AW126" s="312" t="n">
        <v>0</v>
      </c>
      <c r="AX126" s="312" t="n">
        <v>-0.01</v>
      </c>
      <c r="AY126" s="312" t="n">
        <v>-0.0195</v>
      </c>
      <c r="AZ126" s="312" t="n">
        <v>0.06</v>
      </c>
      <c r="BA126" s="312" t="n">
        <v>0.1825</v>
      </c>
      <c r="BB126" s="312" t="n">
        <v>0.0125</v>
      </c>
      <c r="BC126" s="312" t="n">
        <v>-0.0195</v>
      </c>
      <c r="BD126" s="312" t="n">
        <v>0.011</v>
      </c>
      <c r="BE126" s="312" t="n">
        <v>0.005</v>
      </c>
      <c r="BF126" s="312" t="n">
        <v>0.005</v>
      </c>
      <c r="BG126" s="312" t="n">
        <v>-0.0195</v>
      </c>
      <c r="BH126" s="312" t="n">
        <v>0.011</v>
      </c>
      <c r="BI126" s="312" t="n">
        <v>-0.064</v>
      </c>
      <c r="BJ126" s="312" t="n">
        <v>0.026</v>
      </c>
      <c r="BK126" s="312" t="n">
        <v>-0.014</v>
      </c>
      <c r="BL126" s="312" t="n">
        <v>0.019</v>
      </c>
      <c r="BM126" s="312" t="n">
        <v>0.0065</v>
      </c>
      <c r="BN126" s="312" t="n">
        <v>0.01</v>
      </c>
      <c r="BO126" s="312" t="n">
        <v>0.495</v>
      </c>
      <c r="BP126" s="312" t="n">
        <v>0.035</v>
      </c>
      <c r="BQ126" s="312" t="n">
        <v>0</v>
      </c>
      <c r="BR126" s="312" t="n">
        <v>0</v>
      </c>
      <c r="BS126" s="312" t="n">
        <v>0.215</v>
      </c>
      <c r="BT126" s="312" t="n">
        <v>0.0075</v>
      </c>
      <c r="BU126" s="312" t="n">
        <v>0.215</v>
      </c>
      <c r="BV126" s="312" t="n">
        <v>0.0075</v>
      </c>
      <c r="BW126" s="312" t="n">
        <v>-0.02525</v>
      </c>
      <c r="BX126" s="312" t="n">
        <v>0.02</v>
      </c>
      <c r="BY126" s="312" t="n">
        <v>0.00525</v>
      </c>
      <c r="BZ126" s="312" t="n">
        <v>0.01</v>
      </c>
      <c r="CA126" s="312" t="n">
        <v>-0.01475</v>
      </c>
      <c r="CB126" s="312" t="n">
        <v>0.0125</v>
      </c>
      <c r="CC126" s="312" t="n">
        <v>1</v>
      </c>
      <c r="CD126" s="312" t="n">
        <v>0</v>
      </c>
      <c r="CE126" s="349"/>
      <c r="CF126" s="336"/>
      <c r="CG126" s="311"/>
    </row>
    <row r="127" customFormat="false" ht="12.75" hidden="false" customHeight="false" outlineLevel="0" collapsed="false">
      <c r="D127" s="311" t="n">
        <v>40057</v>
      </c>
      <c r="F127" s="350" t="n">
        <v>3.112</v>
      </c>
      <c r="G127" s="351" t="n">
        <v>0.070580974289759</v>
      </c>
      <c r="H127" s="350" t="n">
        <v>0.17</v>
      </c>
      <c r="I127" s="350" t="n">
        <v>0.55</v>
      </c>
      <c r="J127" s="350" t="n">
        <v>0.55</v>
      </c>
      <c r="K127" s="350" t="n">
        <v>0.55</v>
      </c>
      <c r="L127" s="347" t="n">
        <v>0.55</v>
      </c>
      <c r="M127" s="347" t="n">
        <v>0.55</v>
      </c>
      <c r="N127" s="350" t="n">
        <v>0.6</v>
      </c>
      <c r="O127" s="350" t="n">
        <v>0.6</v>
      </c>
      <c r="P127" s="350" t="n">
        <v>0.55</v>
      </c>
      <c r="Q127" s="350" t="n">
        <v>0.5</v>
      </c>
      <c r="R127" s="351" t="n">
        <v>0.34</v>
      </c>
      <c r="S127" s="351" t="n">
        <v>0.6</v>
      </c>
      <c r="T127" s="350" t="n">
        <v>0.55</v>
      </c>
      <c r="U127" s="350" t="n">
        <v>-0.17</v>
      </c>
      <c r="V127" s="350" t="n">
        <v>0.01</v>
      </c>
      <c r="W127" s="350" t="n">
        <v>0.1775</v>
      </c>
      <c r="X127" s="350" t="n">
        <v>0.0025</v>
      </c>
      <c r="Y127" s="350" t="n">
        <v>-0.055</v>
      </c>
      <c r="Z127" s="350" t="n">
        <v>0.026</v>
      </c>
      <c r="AA127" s="350" t="n">
        <v>-0.57</v>
      </c>
      <c r="AB127" s="350" t="n">
        <v>0.155</v>
      </c>
      <c r="AC127" s="350" t="n">
        <v>-0.05</v>
      </c>
      <c r="AD127" s="350" t="n">
        <v>0.0025</v>
      </c>
      <c r="AE127" s="350" t="n">
        <v>-0.185</v>
      </c>
      <c r="AF127" s="350" t="n">
        <v>0.0025</v>
      </c>
      <c r="AG127" s="350" t="n">
        <v>-0.05</v>
      </c>
      <c r="AH127" s="350" t="n">
        <v>0.012</v>
      </c>
      <c r="AI127" s="351" t="n">
        <v>0.1625</v>
      </c>
      <c r="AJ127" s="351" t="n">
        <v>0</v>
      </c>
      <c r="AK127" s="351" t="n">
        <v>-0.195</v>
      </c>
      <c r="AL127" s="350" t="n">
        <v>0</v>
      </c>
      <c r="AM127" s="350"/>
      <c r="AN127" s="350"/>
      <c r="AO127" s="350" t="n">
        <v>0.075</v>
      </c>
      <c r="AP127" s="312" t="n">
        <v>0.0075</v>
      </c>
      <c r="AQ127" s="312" t="n">
        <v>0.29</v>
      </c>
      <c r="AR127" s="312" t="n">
        <v>0.021</v>
      </c>
      <c r="AS127" s="312" t="n">
        <v>-0.085</v>
      </c>
      <c r="AT127" s="312" t="n">
        <v>0</v>
      </c>
      <c r="AU127" s="312" t="n">
        <v>-0.36</v>
      </c>
      <c r="AV127" s="312" t="n">
        <v>0</v>
      </c>
      <c r="AW127" s="312" t="n">
        <v>0</v>
      </c>
      <c r="AX127" s="312" t="n">
        <v>-0.01</v>
      </c>
      <c r="AY127" s="312" t="n">
        <v>-0.0195</v>
      </c>
      <c r="AZ127" s="312" t="n">
        <v>0.06</v>
      </c>
      <c r="BA127" s="312" t="n">
        <v>0.1825</v>
      </c>
      <c r="BB127" s="312" t="n">
        <v>0.0125</v>
      </c>
      <c r="BC127" s="312" t="n">
        <v>-0.0195</v>
      </c>
      <c r="BD127" s="312" t="n">
        <v>0.011</v>
      </c>
      <c r="BE127" s="312" t="n">
        <v>0.005</v>
      </c>
      <c r="BF127" s="312" t="n">
        <v>0.005</v>
      </c>
      <c r="BG127" s="312" t="n">
        <v>-0.0195</v>
      </c>
      <c r="BH127" s="312" t="n">
        <v>0.011</v>
      </c>
      <c r="BI127" s="312" t="n">
        <v>-0.044</v>
      </c>
      <c r="BJ127" s="312" t="n">
        <v>0.025</v>
      </c>
      <c r="BK127" s="312" t="n">
        <v>-0.014</v>
      </c>
      <c r="BL127" s="312" t="n">
        <v>0.019</v>
      </c>
      <c r="BM127" s="312" t="n">
        <v>0.0065</v>
      </c>
      <c r="BN127" s="312" t="n">
        <v>0.01</v>
      </c>
      <c r="BO127" s="312" t="n">
        <v>0.395</v>
      </c>
      <c r="BP127" s="312" t="n">
        <v>0.035</v>
      </c>
      <c r="BQ127" s="312" t="n">
        <v>0</v>
      </c>
      <c r="BR127" s="312" t="n">
        <v>0</v>
      </c>
      <c r="BS127" s="312" t="n">
        <v>0.195</v>
      </c>
      <c r="BT127" s="312" t="n">
        <v>0.005</v>
      </c>
      <c r="BU127" s="312" t="n">
        <v>0.195</v>
      </c>
      <c r="BV127" s="312" t="n">
        <v>0.005</v>
      </c>
      <c r="BW127" s="312" t="n">
        <v>-0.02775</v>
      </c>
      <c r="BX127" s="312" t="n">
        <v>0.02</v>
      </c>
      <c r="BY127" s="312" t="n">
        <v>0.00525</v>
      </c>
      <c r="BZ127" s="312" t="n">
        <v>0.01</v>
      </c>
      <c r="CA127" s="312" t="n">
        <v>-0.01475</v>
      </c>
      <c r="CB127" s="312" t="n">
        <v>0.0125</v>
      </c>
      <c r="CC127" s="312" t="n">
        <v>0.6</v>
      </c>
      <c r="CD127" s="312" t="n">
        <v>0</v>
      </c>
      <c r="CE127" s="349"/>
      <c r="CF127" s="336"/>
      <c r="CG127" s="311"/>
    </row>
    <row r="128" customFormat="false" ht="12.75" hidden="false" customHeight="false" outlineLevel="0" collapsed="false">
      <c r="D128" s="311" t="n">
        <v>40087</v>
      </c>
      <c r="F128" s="350" t="n">
        <v>3.121</v>
      </c>
      <c r="G128" s="351" t="n">
        <v>0.070579327567323</v>
      </c>
      <c r="H128" s="350" t="n">
        <v>0.17</v>
      </c>
      <c r="I128" s="350" t="n">
        <v>0.6</v>
      </c>
      <c r="J128" s="350" t="n">
        <v>0.6</v>
      </c>
      <c r="K128" s="350" t="n">
        <v>0.55</v>
      </c>
      <c r="L128" s="347" t="n">
        <v>0.6</v>
      </c>
      <c r="M128" s="347" t="n">
        <v>0.6</v>
      </c>
      <c r="N128" s="350" t="n">
        <v>0.65</v>
      </c>
      <c r="O128" s="350" t="n">
        <v>0.65</v>
      </c>
      <c r="P128" s="350" t="n">
        <v>0.6</v>
      </c>
      <c r="Q128" s="350" t="n">
        <v>0.5</v>
      </c>
      <c r="R128" s="351" t="n">
        <v>0.39</v>
      </c>
      <c r="S128" s="351" t="n">
        <v>0.65</v>
      </c>
      <c r="T128" s="350" t="n">
        <v>0.6</v>
      </c>
      <c r="U128" s="350" t="n">
        <v>-0.155</v>
      </c>
      <c r="V128" s="350" t="n">
        <v>0.01</v>
      </c>
      <c r="W128" s="350" t="n">
        <v>0.1925</v>
      </c>
      <c r="X128" s="350" t="n">
        <v>0.0025</v>
      </c>
      <c r="Y128" s="350" t="n">
        <v>-0.055</v>
      </c>
      <c r="Z128" s="350" t="n">
        <v>0.026</v>
      </c>
      <c r="AA128" s="350" t="n">
        <v>-0.57</v>
      </c>
      <c r="AB128" s="350" t="n">
        <v>0.155</v>
      </c>
      <c r="AC128" s="350" t="n">
        <v>-0.05</v>
      </c>
      <c r="AD128" s="350" t="n">
        <v>0.0025</v>
      </c>
      <c r="AE128" s="350" t="n">
        <v>-0.185</v>
      </c>
      <c r="AF128" s="350" t="n">
        <v>0.0025</v>
      </c>
      <c r="AG128" s="350" t="n">
        <v>-0.05</v>
      </c>
      <c r="AH128" s="350" t="n">
        <v>0.012</v>
      </c>
      <c r="AI128" s="351" t="n">
        <v>0.1775</v>
      </c>
      <c r="AJ128" s="351" t="n">
        <v>0</v>
      </c>
      <c r="AK128" s="351" t="n">
        <v>-0.195</v>
      </c>
      <c r="AL128" s="350" t="n">
        <v>0</v>
      </c>
      <c r="AM128" s="350"/>
      <c r="AN128" s="350"/>
      <c r="AO128" s="350" t="n">
        <v>0.075</v>
      </c>
      <c r="AP128" s="312" t="n">
        <v>0.0075</v>
      </c>
      <c r="AQ128" s="312" t="n">
        <v>0.29</v>
      </c>
      <c r="AR128" s="312" t="n">
        <v>0.021</v>
      </c>
      <c r="AS128" s="312" t="n">
        <v>-0.085</v>
      </c>
      <c r="AT128" s="312" t="n">
        <v>0</v>
      </c>
      <c r="AU128" s="312" t="n">
        <v>-0.36</v>
      </c>
      <c r="AV128" s="312" t="n">
        <v>0</v>
      </c>
      <c r="AW128" s="312" t="n">
        <v>0</v>
      </c>
      <c r="AX128" s="312" t="n">
        <v>-0.01</v>
      </c>
      <c r="AY128" s="312" t="n">
        <v>-0.0195</v>
      </c>
      <c r="AZ128" s="312" t="n">
        <v>0.06</v>
      </c>
      <c r="BA128" s="312" t="n">
        <v>0.1875</v>
      </c>
      <c r="BB128" s="312" t="n">
        <v>0.0125</v>
      </c>
      <c r="BC128" s="312" t="n">
        <v>-0.0195</v>
      </c>
      <c r="BD128" s="312" t="n">
        <v>0.011</v>
      </c>
      <c r="BE128" s="312" t="n">
        <v>0.005</v>
      </c>
      <c r="BF128" s="312" t="n">
        <v>0.005</v>
      </c>
      <c r="BG128" s="312" t="n">
        <v>-0.0195</v>
      </c>
      <c r="BH128" s="312" t="n">
        <v>0.011</v>
      </c>
      <c r="BI128" s="312" t="n">
        <v>-0.054</v>
      </c>
      <c r="BJ128" s="312" t="n">
        <v>0.025</v>
      </c>
      <c r="BK128" s="312" t="n">
        <v>-0.014</v>
      </c>
      <c r="BL128" s="312" t="n">
        <v>0.02</v>
      </c>
      <c r="BM128" s="312" t="n">
        <v>0.0065</v>
      </c>
      <c r="BN128" s="312" t="n">
        <v>0.01</v>
      </c>
      <c r="BO128" s="312" t="n">
        <v>0.461</v>
      </c>
      <c r="BP128" s="312" t="n">
        <v>0.035</v>
      </c>
      <c r="BQ128" s="312" t="n">
        <v>0</v>
      </c>
      <c r="BR128" s="312" t="n">
        <v>0</v>
      </c>
      <c r="BS128" s="312" t="n">
        <v>0.215</v>
      </c>
      <c r="BT128" s="312" t="n">
        <v>0.0025</v>
      </c>
      <c r="BU128" s="312" t="n">
        <v>0.215</v>
      </c>
      <c r="BV128" s="312" t="n">
        <v>0.0025</v>
      </c>
      <c r="BW128" s="312" t="n">
        <v>-0.02775</v>
      </c>
      <c r="BX128" s="312" t="n">
        <v>0.02</v>
      </c>
      <c r="BY128" s="312" t="n">
        <v>-0.0105</v>
      </c>
      <c r="BZ128" s="312" t="n">
        <v>0.01</v>
      </c>
      <c r="CA128" s="312" t="n">
        <v>-0.0305</v>
      </c>
      <c r="CB128" s="312" t="n">
        <v>0.0125</v>
      </c>
      <c r="CC128" s="312" t="n">
        <v>0.3</v>
      </c>
      <c r="CD128" s="312" t="n">
        <v>0</v>
      </c>
      <c r="CE128" s="349"/>
      <c r="CF128" s="336"/>
      <c r="CG128" s="311"/>
    </row>
    <row r="129" customFormat="false" ht="12.75" hidden="false" customHeight="false" outlineLevel="0" collapsed="false">
      <c r="D129" s="311" t="n">
        <v>40118</v>
      </c>
      <c r="F129" s="350" t="n">
        <v>3.183</v>
      </c>
      <c r="G129" s="351" t="n">
        <v>0.070577625954141</v>
      </c>
      <c r="H129" s="350" t="n">
        <v>0.17</v>
      </c>
      <c r="I129" s="350" t="n">
        <v>0.8</v>
      </c>
      <c r="J129" s="350" t="n">
        <v>0.85</v>
      </c>
      <c r="K129" s="350" t="n">
        <v>0.8</v>
      </c>
      <c r="L129" s="347" t="n">
        <v>0.8</v>
      </c>
      <c r="M129" s="347" t="n">
        <v>0.9</v>
      </c>
      <c r="N129" s="350" t="n">
        <v>0.95</v>
      </c>
      <c r="O129" s="350" t="n">
        <v>0.85</v>
      </c>
      <c r="P129" s="350" t="n">
        <v>0.8</v>
      </c>
      <c r="Q129" s="350" t="n">
        <v>0.95</v>
      </c>
      <c r="R129" s="351" t="n">
        <v>0.33</v>
      </c>
      <c r="S129" s="351" t="n">
        <v>0.8</v>
      </c>
      <c r="T129" s="350" t="n">
        <v>0.8</v>
      </c>
      <c r="U129" s="350" t="n">
        <v>-0.1175</v>
      </c>
      <c r="V129" s="350" t="n">
        <v>0.035</v>
      </c>
      <c r="W129" s="350" t="n">
        <v>0.255</v>
      </c>
      <c r="X129" s="350" t="n">
        <v>0</v>
      </c>
      <c r="Y129" s="350" t="n">
        <v>-0.0695</v>
      </c>
      <c r="Z129" s="350" t="n">
        <v>0.0305</v>
      </c>
      <c r="AA129" s="350" t="n">
        <v>-0.44</v>
      </c>
      <c r="AB129" s="350" t="n">
        <v>0.155</v>
      </c>
      <c r="AC129" s="350" t="n">
        <v>-0.0495</v>
      </c>
      <c r="AD129" s="350" t="n">
        <v>0.0075</v>
      </c>
      <c r="AE129" s="350" t="n">
        <v>-0.18</v>
      </c>
      <c r="AF129" s="350" t="n">
        <v>0.0125</v>
      </c>
      <c r="AG129" s="350" t="n">
        <v>-0.0495</v>
      </c>
      <c r="AH129" s="350" t="n">
        <v>0.022</v>
      </c>
      <c r="AI129" s="351" t="n">
        <v>0.255</v>
      </c>
      <c r="AJ129" s="351" t="n">
        <v>0</v>
      </c>
      <c r="AK129" s="351" t="n">
        <v>-0.19</v>
      </c>
      <c r="AL129" s="350" t="n">
        <v>0.005</v>
      </c>
      <c r="AM129" s="350"/>
      <c r="AN129" s="350"/>
      <c r="AO129" s="350" t="n">
        <v>0.055</v>
      </c>
      <c r="AP129" s="312" t="n">
        <v>0.02</v>
      </c>
      <c r="AQ129" s="312" t="n">
        <v>0.12</v>
      </c>
      <c r="AR129" s="312" t="n">
        <v>0.0305</v>
      </c>
      <c r="AS129" s="312" t="n">
        <v>-0.105</v>
      </c>
      <c r="AT129" s="312" t="n">
        <v>0</v>
      </c>
      <c r="AU129" s="312" t="n">
        <v>-0.28</v>
      </c>
      <c r="AV129" s="312" t="n">
        <v>0</v>
      </c>
      <c r="AW129" s="312" t="n">
        <v>0</v>
      </c>
      <c r="AX129" s="312" t="n">
        <v>-0.01</v>
      </c>
      <c r="AY129" s="312" t="n">
        <v>-0.0225</v>
      </c>
      <c r="AZ129" s="312" t="n">
        <v>0.06</v>
      </c>
      <c r="BA129" s="312" t="n">
        <v>0.27</v>
      </c>
      <c r="BB129" s="312" t="n">
        <v>0.0175</v>
      </c>
      <c r="BC129" s="312" t="n">
        <v>-0.0225</v>
      </c>
      <c r="BD129" s="312" t="n">
        <v>0.0087</v>
      </c>
      <c r="BE129" s="312" t="n">
        <v>0.005</v>
      </c>
      <c r="BF129" s="312" t="n">
        <v>0.005</v>
      </c>
      <c r="BG129" s="312" t="n">
        <v>-0.0225</v>
      </c>
      <c r="BH129" s="312" t="n">
        <v>0.0087</v>
      </c>
      <c r="BI129" s="312" t="n">
        <v>-0.0505</v>
      </c>
      <c r="BJ129" s="312" t="n">
        <v>0.025</v>
      </c>
      <c r="BK129" s="312" t="n">
        <v>-0.0065</v>
      </c>
      <c r="BL129" s="312" t="n">
        <v>0.02</v>
      </c>
      <c r="BM129" s="312" t="n">
        <v>0.016</v>
      </c>
      <c r="BN129" s="312" t="n">
        <v>0.015</v>
      </c>
      <c r="BO129" s="312" t="n">
        <v>0.7675</v>
      </c>
      <c r="BP129" s="312" t="n">
        <v>0.146</v>
      </c>
      <c r="BQ129" s="312" t="n">
        <v>0</v>
      </c>
      <c r="BR129" s="312" t="n">
        <v>0</v>
      </c>
      <c r="BS129" s="312" t="n">
        <v>0.2875</v>
      </c>
      <c r="BT129" s="312" t="n">
        <v>0.02</v>
      </c>
      <c r="BU129" s="312" t="n">
        <v>0.465</v>
      </c>
      <c r="BV129" s="312" t="n">
        <v>0.015</v>
      </c>
      <c r="BW129" s="312" t="n">
        <v>-0.0385</v>
      </c>
      <c r="BX129" s="312" t="n">
        <v>0.0175</v>
      </c>
      <c r="BY129" s="312" t="n">
        <v>-0.0095</v>
      </c>
      <c r="BZ129" s="312" t="n">
        <v>0.0075</v>
      </c>
      <c r="CA129" s="312" t="n">
        <v>-0.027</v>
      </c>
      <c r="CB129" s="312" t="n">
        <v>0.01</v>
      </c>
      <c r="CC129" s="312" t="n">
        <v>0.22</v>
      </c>
      <c r="CD129" s="312" t="n">
        <v>0</v>
      </c>
      <c r="CE129" s="349"/>
      <c r="CF129" s="336"/>
      <c r="CG129" s="311"/>
    </row>
    <row r="130" customFormat="false" ht="12.75" hidden="false" customHeight="false" outlineLevel="0" collapsed="false">
      <c r="D130" s="311" t="n">
        <v>40148</v>
      </c>
      <c r="F130" s="350" t="n">
        <v>3.251</v>
      </c>
      <c r="G130" s="351" t="n">
        <v>0.070575979231707</v>
      </c>
      <c r="H130" s="350" t="n">
        <v>0.17</v>
      </c>
      <c r="I130" s="350" t="n">
        <v>1</v>
      </c>
      <c r="J130" s="350" t="n">
        <v>1.05</v>
      </c>
      <c r="K130" s="350" t="n">
        <v>1</v>
      </c>
      <c r="L130" s="347" t="n">
        <v>1</v>
      </c>
      <c r="M130" s="347" t="n">
        <v>1.15</v>
      </c>
      <c r="N130" s="350" t="n">
        <v>1.25</v>
      </c>
      <c r="O130" s="350" t="n">
        <v>1.05</v>
      </c>
      <c r="P130" s="350" t="n">
        <v>1</v>
      </c>
      <c r="Q130" s="350" t="n">
        <v>1.35</v>
      </c>
      <c r="R130" s="351" t="n">
        <v>0.525</v>
      </c>
      <c r="S130" s="351" t="n">
        <v>1.1</v>
      </c>
      <c r="T130" s="350" t="n">
        <v>1</v>
      </c>
      <c r="U130" s="350" t="n">
        <v>-0.11</v>
      </c>
      <c r="V130" s="350" t="n">
        <v>0.035</v>
      </c>
      <c r="W130" s="350" t="n">
        <v>0.295</v>
      </c>
      <c r="X130" s="350" t="n">
        <v>0.0025</v>
      </c>
      <c r="Y130" s="350" t="n">
        <v>-0.0695</v>
      </c>
      <c r="Z130" s="350" t="n">
        <v>0.0305</v>
      </c>
      <c r="AA130" s="350" t="n">
        <v>-0.44</v>
      </c>
      <c r="AB130" s="350" t="n">
        <v>0.155</v>
      </c>
      <c r="AC130" s="350" t="n">
        <v>-0.0495</v>
      </c>
      <c r="AD130" s="350" t="n">
        <v>0.0075</v>
      </c>
      <c r="AE130" s="350" t="n">
        <v>-0.1875</v>
      </c>
      <c r="AF130" s="350" t="n">
        <v>0.005</v>
      </c>
      <c r="AG130" s="350" t="n">
        <v>-0.0495</v>
      </c>
      <c r="AH130" s="350" t="n">
        <v>0.022</v>
      </c>
      <c r="AI130" s="351" t="n">
        <v>0.295</v>
      </c>
      <c r="AJ130" s="351" t="n">
        <v>0</v>
      </c>
      <c r="AK130" s="351" t="n">
        <v>-0.19</v>
      </c>
      <c r="AL130" s="350" t="n">
        <v>0.005</v>
      </c>
      <c r="AM130" s="350"/>
      <c r="AN130" s="350"/>
      <c r="AO130" s="350" t="n">
        <v>0.055</v>
      </c>
      <c r="AP130" s="312" t="n">
        <v>0.02</v>
      </c>
      <c r="AQ130" s="312" t="n">
        <v>0.12</v>
      </c>
      <c r="AR130" s="312" t="n">
        <v>0.0305</v>
      </c>
      <c r="AS130" s="312" t="n">
        <v>-0.105</v>
      </c>
      <c r="AT130" s="312" t="n">
        <v>0</v>
      </c>
      <c r="AU130" s="312" t="n">
        <v>-0.28</v>
      </c>
      <c r="AV130" s="312" t="n">
        <v>0</v>
      </c>
      <c r="AW130" s="312" t="n">
        <v>0</v>
      </c>
      <c r="AX130" s="312" t="n">
        <v>-0.01</v>
      </c>
      <c r="AY130" s="312" t="n">
        <v>-0.0225</v>
      </c>
      <c r="AZ130" s="312" t="n">
        <v>0.06</v>
      </c>
      <c r="BA130" s="312" t="n">
        <v>0.305</v>
      </c>
      <c r="BB130" s="312" t="n">
        <v>0.0225</v>
      </c>
      <c r="BC130" s="312" t="n">
        <v>-0.0225</v>
      </c>
      <c r="BD130" s="312" t="n">
        <v>0.0087</v>
      </c>
      <c r="BE130" s="312" t="n">
        <v>0.005</v>
      </c>
      <c r="BF130" s="312" t="n">
        <v>0.005</v>
      </c>
      <c r="BG130" s="312" t="n">
        <v>-0.0225</v>
      </c>
      <c r="BH130" s="312" t="n">
        <v>0.0087</v>
      </c>
      <c r="BI130" s="312" t="n">
        <v>-0.0545</v>
      </c>
      <c r="BJ130" s="312" t="n">
        <v>0.025</v>
      </c>
      <c r="BK130" s="312" t="n">
        <v>-0.0065</v>
      </c>
      <c r="BL130" s="312" t="n">
        <v>0.021</v>
      </c>
      <c r="BM130" s="312" t="n">
        <v>0.016</v>
      </c>
      <c r="BN130" s="312" t="n">
        <v>0.015</v>
      </c>
      <c r="BO130" s="312" t="n">
        <v>1.19</v>
      </c>
      <c r="BP130" s="312" t="n">
        <v>0.2</v>
      </c>
      <c r="BQ130" s="312" t="n">
        <v>0</v>
      </c>
      <c r="BR130" s="312" t="n">
        <v>0</v>
      </c>
      <c r="BS130" s="312" t="n">
        <v>0.3375</v>
      </c>
      <c r="BT130" s="312" t="n">
        <v>0.0225</v>
      </c>
      <c r="BU130" s="312" t="n">
        <v>0.8</v>
      </c>
      <c r="BV130" s="312" t="n">
        <v>0.0175</v>
      </c>
      <c r="BW130" s="312" t="n">
        <v>-0.031</v>
      </c>
      <c r="BX130" s="312" t="n">
        <v>0.0175</v>
      </c>
      <c r="BY130" s="312" t="n">
        <v>-0.0095</v>
      </c>
      <c r="BZ130" s="312" t="n">
        <v>0.0075</v>
      </c>
      <c r="CA130" s="312" t="n">
        <v>-0.027</v>
      </c>
      <c r="CB130" s="312" t="n">
        <v>0.01</v>
      </c>
      <c r="CC130" s="312" t="n">
        <v>0.2</v>
      </c>
      <c r="CD130" s="312" t="n">
        <v>0</v>
      </c>
      <c r="CE130" s="349"/>
      <c r="CF130" s="336"/>
      <c r="CG130" s="311"/>
    </row>
    <row r="131" customFormat="false" ht="12.75" hidden="false" customHeight="false" outlineLevel="0" collapsed="false">
      <c r="D131" s="311" t="n">
        <v>40179</v>
      </c>
      <c r="F131" s="350" t="n">
        <v>3.436</v>
      </c>
      <c r="G131" s="351" t="n">
        <v>0.070574277618526</v>
      </c>
      <c r="H131" s="350" t="n">
        <v>0.17</v>
      </c>
      <c r="I131" s="350" t="n">
        <v>1</v>
      </c>
      <c r="J131" s="350" t="n">
        <v>1.05</v>
      </c>
      <c r="K131" s="350" t="n">
        <v>1</v>
      </c>
      <c r="L131" s="347" t="n">
        <v>1</v>
      </c>
      <c r="M131" s="347" t="n">
        <v>1.15</v>
      </c>
      <c r="N131" s="350" t="n">
        <v>1.45</v>
      </c>
      <c r="O131" s="350" t="n">
        <v>1.05</v>
      </c>
      <c r="P131" s="350" t="n">
        <v>1</v>
      </c>
      <c r="Q131" s="350" t="n">
        <v>1.35</v>
      </c>
      <c r="R131" s="351" t="n">
        <v>0.55</v>
      </c>
      <c r="S131" s="351" t="n">
        <v>1.1</v>
      </c>
      <c r="T131" s="350" t="n">
        <v>1</v>
      </c>
      <c r="U131" s="350" t="n">
        <v>-0.095</v>
      </c>
      <c r="V131" s="350" t="n">
        <v>0.035</v>
      </c>
      <c r="W131" s="350" t="n">
        <v>0.305</v>
      </c>
      <c r="X131" s="350" t="n">
        <v>0.005</v>
      </c>
      <c r="Y131" s="350" t="n">
        <v>-0.0695</v>
      </c>
      <c r="Z131" s="350" t="n">
        <v>0.0305</v>
      </c>
      <c r="AA131" s="350" t="n">
        <v>-0.44</v>
      </c>
      <c r="AB131" s="350" t="n">
        <v>0.155</v>
      </c>
      <c r="AC131" s="350" t="n">
        <v>-0.0495</v>
      </c>
      <c r="AD131" s="350" t="n">
        <v>0.0075</v>
      </c>
      <c r="AE131" s="350" t="n">
        <v>-0.19</v>
      </c>
      <c r="AF131" s="350" t="n">
        <v>0.0025</v>
      </c>
      <c r="AG131" s="350" t="n">
        <v>-0.0495</v>
      </c>
      <c r="AH131" s="350" t="n">
        <v>0.022</v>
      </c>
      <c r="AI131" s="351" t="n">
        <v>0.3075</v>
      </c>
      <c r="AJ131" s="351" t="n">
        <v>0</v>
      </c>
      <c r="AK131" s="351" t="n">
        <v>-0.19</v>
      </c>
      <c r="AL131" s="350" t="n">
        <v>0.005</v>
      </c>
      <c r="AM131" s="350"/>
      <c r="AN131" s="350"/>
      <c r="AO131" s="350" t="n">
        <v>-0.17</v>
      </c>
      <c r="AP131" s="312" t="n">
        <v>0.02</v>
      </c>
      <c r="AQ131" s="312" t="n">
        <v>0.12</v>
      </c>
      <c r="AR131" s="312" t="n">
        <v>0.0305</v>
      </c>
      <c r="AS131" s="312" t="n">
        <v>-0.33</v>
      </c>
      <c r="AT131" s="312" t="n">
        <v>0</v>
      </c>
      <c r="AU131" s="312" t="n">
        <v>-0.28</v>
      </c>
      <c r="AV131" s="312" t="n">
        <v>0</v>
      </c>
      <c r="AW131" s="312" t="n">
        <v>0</v>
      </c>
      <c r="AX131" s="312" t="n">
        <v>-0.01</v>
      </c>
      <c r="AY131" s="312" t="n">
        <v>-0.018</v>
      </c>
      <c r="AZ131" s="312" t="n">
        <v>0.06</v>
      </c>
      <c r="BA131" s="312" t="n">
        <v>0.305</v>
      </c>
      <c r="BB131" s="312" t="n">
        <v>0.0225</v>
      </c>
      <c r="BC131" s="312" t="n">
        <v>-0.018</v>
      </c>
      <c r="BD131" s="312" t="n">
        <v>0.0087</v>
      </c>
      <c r="BE131" s="312" t="n">
        <v>0.005</v>
      </c>
      <c r="BF131" s="312" t="n">
        <v>0.005</v>
      </c>
      <c r="BG131" s="312" t="n">
        <v>-0.018</v>
      </c>
      <c r="BH131" s="312" t="n">
        <v>0.0087</v>
      </c>
      <c r="BI131" s="312" t="n">
        <v>-0.0505</v>
      </c>
      <c r="BJ131" s="312" t="n">
        <v>0.02</v>
      </c>
      <c r="BK131" s="312" t="n">
        <v>-0.0045</v>
      </c>
      <c r="BL131" s="312" t="n">
        <v>0.022</v>
      </c>
      <c r="BM131" s="312" t="n">
        <v>0.016</v>
      </c>
      <c r="BN131" s="312" t="n">
        <v>0.015</v>
      </c>
      <c r="BO131" s="312" t="n">
        <v>1.525</v>
      </c>
      <c r="BP131" s="312" t="n">
        <v>0.3</v>
      </c>
      <c r="BQ131" s="312" t="n">
        <v>0</v>
      </c>
      <c r="BR131" s="312" t="n">
        <v>0</v>
      </c>
      <c r="BS131" s="312" t="n">
        <v>0.4375</v>
      </c>
      <c r="BT131" s="312" t="n">
        <v>0.03</v>
      </c>
      <c r="BU131" s="312" t="n">
        <v>0.975</v>
      </c>
      <c r="BV131" s="312" t="n">
        <v>0.0225</v>
      </c>
      <c r="BW131" s="312" t="n">
        <v>-0.031</v>
      </c>
      <c r="BX131" s="312" t="n">
        <v>0.0175</v>
      </c>
      <c r="BY131" s="312" t="n">
        <v>-0.0095</v>
      </c>
      <c r="BZ131" s="312" t="n">
        <v>0.0075</v>
      </c>
      <c r="CA131" s="312" t="n">
        <v>-0.027</v>
      </c>
      <c r="CB131" s="312" t="n">
        <v>0.01</v>
      </c>
      <c r="CC131" s="312" t="n">
        <v>0.075</v>
      </c>
      <c r="CD131" s="312" t="n">
        <v>0</v>
      </c>
      <c r="CE131" s="349"/>
      <c r="CF131" s="336"/>
      <c r="CG131" s="311"/>
    </row>
    <row r="132" customFormat="false" ht="12.75" hidden="false" customHeight="false" outlineLevel="0" collapsed="false">
      <c r="D132" s="311" t="n">
        <v>40210</v>
      </c>
      <c r="F132" s="350" t="n">
        <v>3.334</v>
      </c>
      <c r="G132" s="351" t="n">
        <v>0.070572576005346</v>
      </c>
      <c r="H132" s="350" t="n">
        <v>0.17</v>
      </c>
      <c r="I132" s="350" t="n">
        <v>1</v>
      </c>
      <c r="J132" s="350" t="n">
        <v>1.05</v>
      </c>
      <c r="K132" s="350" t="n">
        <v>1</v>
      </c>
      <c r="L132" s="347" t="n">
        <v>1</v>
      </c>
      <c r="M132" s="347" t="n">
        <v>1.15</v>
      </c>
      <c r="N132" s="350" t="n">
        <v>1.45</v>
      </c>
      <c r="O132" s="350" t="n">
        <v>1.05</v>
      </c>
      <c r="P132" s="350" t="n">
        <v>1</v>
      </c>
      <c r="Q132" s="350" t="n">
        <v>1.35</v>
      </c>
      <c r="R132" s="351" t="n">
        <v>0.55</v>
      </c>
      <c r="S132" s="351" t="n">
        <v>1.1</v>
      </c>
      <c r="T132" s="350" t="n">
        <v>1</v>
      </c>
      <c r="U132" s="350" t="n">
        <v>-0.095</v>
      </c>
      <c r="V132" s="350" t="n">
        <v>0.035</v>
      </c>
      <c r="W132" s="350" t="n">
        <v>0.28</v>
      </c>
      <c r="X132" s="350" t="n">
        <v>0.0075</v>
      </c>
      <c r="Y132" s="350" t="n">
        <v>-0.0695</v>
      </c>
      <c r="Z132" s="350" t="n">
        <v>0.0305</v>
      </c>
      <c r="AA132" s="350" t="n">
        <v>-0.44</v>
      </c>
      <c r="AB132" s="350" t="n">
        <v>0.155</v>
      </c>
      <c r="AC132" s="350" t="n">
        <v>-0.0495</v>
      </c>
      <c r="AD132" s="350" t="n">
        <v>0.0075</v>
      </c>
      <c r="AE132" s="350" t="n">
        <v>-0.1925</v>
      </c>
      <c r="AF132" s="350" t="n">
        <v>0.005</v>
      </c>
      <c r="AG132" s="350" t="n">
        <v>-0.0495</v>
      </c>
      <c r="AH132" s="350" t="n">
        <v>0.022</v>
      </c>
      <c r="AI132" s="351" t="n">
        <v>0.285</v>
      </c>
      <c r="AJ132" s="351" t="n">
        <v>0</v>
      </c>
      <c r="AK132" s="351" t="n">
        <v>-0.19</v>
      </c>
      <c r="AL132" s="350" t="n">
        <v>0.005</v>
      </c>
      <c r="AM132" s="350"/>
      <c r="AN132" s="350"/>
      <c r="AO132" s="350" t="n">
        <v>-0.17</v>
      </c>
      <c r="AP132" s="312" t="n">
        <v>0.02</v>
      </c>
      <c r="AQ132" s="312" t="n">
        <v>0.12</v>
      </c>
      <c r="AR132" s="312" t="n">
        <v>0.0305</v>
      </c>
      <c r="AS132" s="312" t="n">
        <v>-0.33</v>
      </c>
      <c r="AT132" s="312" t="n">
        <v>0</v>
      </c>
      <c r="AU132" s="312" t="n">
        <v>-0.28</v>
      </c>
      <c r="AV132" s="312" t="n">
        <v>0</v>
      </c>
      <c r="AW132" s="312" t="n">
        <v>0</v>
      </c>
      <c r="AX132" s="312" t="n">
        <v>-0.01</v>
      </c>
      <c r="AY132" s="312" t="n">
        <v>-0.018</v>
      </c>
      <c r="AZ132" s="312" t="n">
        <v>0.06</v>
      </c>
      <c r="BA132" s="312" t="n">
        <v>0.305</v>
      </c>
      <c r="BB132" s="312" t="n">
        <v>0.0225</v>
      </c>
      <c r="BC132" s="312" t="n">
        <v>-0.018</v>
      </c>
      <c r="BD132" s="312" t="n">
        <v>0.0087</v>
      </c>
      <c r="BE132" s="312" t="n">
        <v>0.005</v>
      </c>
      <c r="BF132" s="312" t="n">
        <v>0.005</v>
      </c>
      <c r="BG132" s="312" t="n">
        <v>-0.018</v>
      </c>
      <c r="BH132" s="312" t="n">
        <v>0.0087</v>
      </c>
      <c r="BI132" s="312" t="n">
        <v>-0.0535</v>
      </c>
      <c r="BJ132" s="312" t="n">
        <v>0.02</v>
      </c>
      <c r="BK132" s="312" t="n">
        <v>-0.0045</v>
      </c>
      <c r="BL132" s="312" t="n">
        <v>0.023</v>
      </c>
      <c r="BM132" s="312" t="n">
        <v>0.016</v>
      </c>
      <c r="BN132" s="312" t="n">
        <v>0.015</v>
      </c>
      <c r="BO132" s="312" t="n">
        <v>1.455</v>
      </c>
      <c r="BP132" s="312" t="n">
        <v>0.3</v>
      </c>
      <c r="BQ132" s="312" t="n">
        <v>0</v>
      </c>
      <c r="BR132" s="312" t="n">
        <v>0</v>
      </c>
      <c r="BS132" s="312" t="n">
        <v>0.435</v>
      </c>
      <c r="BT132" s="312" t="n">
        <v>0.03</v>
      </c>
      <c r="BU132" s="312" t="n">
        <v>0.975</v>
      </c>
      <c r="BV132" s="312" t="n">
        <v>0.0175</v>
      </c>
      <c r="BW132" s="312" t="n">
        <v>-0.031</v>
      </c>
      <c r="BX132" s="312" t="n">
        <v>0.0175</v>
      </c>
      <c r="BY132" s="312" t="n">
        <v>-0.0095</v>
      </c>
      <c r="BZ132" s="312" t="n">
        <v>0.0075</v>
      </c>
      <c r="CA132" s="312" t="n">
        <v>-0.027</v>
      </c>
      <c r="CB132" s="312" t="n">
        <v>0.01</v>
      </c>
      <c r="CC132" s="312" t="n">
        <v>0.075</v>
      </c>
      <c r="CD132" s="312" t="n">
        <v>0</v>
      </c>
      <c r="CE132" s="349"/>
      <c r="CF132" s="336"/>
      <c r="CG132" s="311"/>
    </row>
    <row r="133" customFormat="false" ht="12.75" hidden="false" customHeight="false" outlineLevel="0" collapsed="false">
      <c r="D133" s="311" t="n">
        <v>40238</v>
      </c>
      <c r="F133" s="350" t="n">
        <v>3.215</v>
      </c>
      <c r="G133" s="351" t="n">
        <v>0.070571039064411</v>
      </c>
      <c r="H133" s="350" t="n">
        <v>0.16</v>
      </c>
      <c r="I133" s="350" t="n">
        <v>0.75</v>
      </c>
      <c r="J133" s="350" t="n">
        <v>0.8</v>
      </c>
      <c r="K133" s="350" t="n">
        <v>0.75</v>
      </c>
      <c r="L133" s="347" t="n">
        <v>0.75</v>
      </c>
      <c r="M133" s="347" t="n">
        <v>0.85</v>
      </c>
      <c r="N133" s="350" t="n">
        <v>1</v>
      </c>
      <c r="O133" s="350" t="n">
        <v>0.75</v>
      </c>
      <c r="P133" s="350" t="n">
        <v>0.75</v>
      </c>
      <c r="Q133" s="350" t="n">
        <v>0.95</v>
      </c>
      <c r="R133" s="351" t="n">
        <v>0.24</v>
      </c>
      <c r="S133" s="351" t="n">
        <v>0.75</v>
      </c>
      <c r="T133" s="350" t="n">
        <v>0.75</v>
      </c>
      <c r="U133" s="350" t="n">
        <v>-0.095</v>
      </c>
      <c r="V133" s="350" t="n">
        <v>0.035</v>
      </c>
      <c r="W133" s="350" t="n">
        <v>0.278</v>
      </c>
      <c r="X133" s="350" t="n">
        <v>0.01</v>
      </c>
      <c r="Y133" s="350" t="n">
        <v>-0.0695</v>
      </c>
      <c r="Z133" s="350" t="n">
        <v>0.0305</v>
      </c>
      <c r="AA133" s="350" t="n">
        <v>-0.44</v>
      </c>
      <c r="AB133" s="350" t="n">
        <v>0.155</v>
      </c>
      <c r="AC133" s="350" t="n">
        <v>-0.0495</v>
      </c>
      <c r="AD133" s="350" t="n">
        <v>0.0075</v>
      </c>
      <c r="AE133" s="350" t="n">
        <v>-0.195</v>
      </c>
      <c r="AF133" s="350" t="n">
        <v>0.0025</v>
      </c>
      <c r="AG133" s="350" t="n">
        <v>-0.0495</v>
      </c>
      <c r="AH133" s="350" t="n">
        <v>0.022</v>
      </c>
      <c r="AI133" s="351" t="n">
        <v>0.2825</v>
      </c>
      <c r="AJ133" s="351" t="n">
        <v>0</v>
      </c>
      <c r="AK133" s="351" t="n">
        <v>-0.19</v>
      </c>
      <c r="AL133" s="350" t="n">
        <v>0.005</v>
      </c>
      <c r="AM133" s="350"/>
      <c r="AN133" s="350"/>
      <c r="AO133" s="350" t="n">
        <v>-0.17</v>
      </c>
      <c r="AP133" s="312" t="n">
        <v>0.02</v>
      </c>
      <c r="AQ133" s="312" t="n">
        <v>0.12</v>
      </c>
      <c r="AR133" s="312" t="n">
        <v>0.0305</v>
      </c>
      <c r="AS133" s="312" t="n">
        <v>-0.33</v>
      </c>
      <c r="AT133" s="312" t="n">
        <v>0</v>
      </c>
      <c r="AU133" s="312" t="n">
        <v>-0.28</v>
      </c>
      <c r="AV133" s="312" t="n">
        <v>0</v>
      </c>
      <c r="AW133" s="312" t="n">
        <v>0</v>
      </c>
      <c r="AX133" s="312" t="n">
        <v>-0.01</v>
      </c>
      <c r="AY133" s="312" t="n">
        <v>-0.018</v>
      </c>
      <c r="AZ133" s="312" t="n">
        <v>0.06</v>
      </c>
      <c r="BA133" s="312" t="n">
        <v>0.265</v>
      </c>
      <c r="BB133" s="312" t="n">
        <v>0.0225</v>
      </c>
      <c r="BC133" s="312" t="n">
        <v>-0.018</v>
      </c>
      <c r="BD133" s="312" t="n">
        <v>0.0087</v>
      </c>
      <c r="BE133" s="312" t="n">
        <v>0.005</v>
      </c>
      <c r="BF133" s="312" t="n">
        <v>0.005</v>
      </c>
      <c r="BG133" s="312" t="n">
        <v>-0.018</v>
      </c>
      <c r="BH133" s="312" t="n">
        <v>0.0087</v>
      </c>
      <c r="BI133" s="312" t="n">
        <v>-0.0705</v>
      </c>
      <c r="BJ133" s="312" t="n">
        <v>0.025</v>
      </c>
      <c r="BK133" s="312" t="n">
        <v>-0.0045</v>
      </c>
      <c r="BL133" s="312" t="n">
        <v>0.024</v>
      </c>
      <c r="BM133" s="312" t="n">
        <v>0.016</v>
      </c>
      <c r="BN133" s="312" t="n">
        <v>0.015</v>
      </c>
      <c r="BO133" s="312" t="n">
        <v>0.835</v>
      </c>
      <c r="BP133" s="312" t="n">
        <v>0.16</v>
      </c>
      <c r="BQ133" s="312" t="n">
        <v>0</v>
      </c>
      <c r="BR133" s="312" t="n">
        <v>0</v>
      </c>
      <c r="BS133" s="312" t="n">
        <v>0.3025</v>
      </c>
      <c r="BT133" s="312" t="n">
        <v>0.02</v>
      </c>
      <c r="BU133" s="312" t="n">
        <v>0.6075</v>
      </c>
      <c r="BV133" s="312" t="n">
        <v>0.0025</v>
      </c>
      <c r="BW133" s="312" t="n">
        <v>-0.031</v>
      </c>
      <c r="BX133" s="312" t="n">
        <v>0.0175</v>
      </c>
      <c r="BY133" s="312" t="n">
        <v>0.009</v>
      </c>
      <c r="BZ133" s="312" t="n">
        <v>0.0075</v>
      </c>
      <c r="CA133" s="312" t="n">
        <v>-0.0085</v>
      </c>
      <c r="CB133" s="312" t="n">
        <v>0.01</v>
      </c>
      <c r="CC133" s="312" t="n">
        <v>0.18</v>
      </c>
      <c r="CD133" s="312" t="n">
        <v>0</v>
      </c>
      <c r="CE133" s="349"/>
      <c r="CF133" s="336"/>
      <c r="CG133" s="311"/>
    </row>
    <row r="134" customFormat="false" ht="12.75" hidden="false" customHeight="false" outlineLevel="0" collapsed="false">
      <c r="D134" s="311" t="n">
        <v>40269</v>
      </c>
      <c r="F134" s="350" t="n">
        <v>3.096</v>
      </c>
      <c r="G134" s="351" t="n">
        <v>0.070569337451233</v>
      </c>
      <c r="H134" s="350" t="n">
        <v>0.16</v>
      </c>
      <c r="I134" s="350" t="n">
        <v>0.4</v>
      </c>
      <c r="J134" s="350" t="n">
        <v>0.45</v>
      </c>
      <c r="K134" s="350" t="n">
        <v>0.4</v>
      </c>
      <c r="L134" s="347" t="n">
        <v>0.45</v>
      </c>
      <c r="M134" s="347" t="n">
        <v>0.45</v>
      </c>
      <c r="N134" s="350" t="n">
        <v>0.45</v>
      </c>
      <c r="O134" s="350" t="n">
        <v>0.45</v>
      </c>
      <c r="P134" s="350" t="n">
        <v>0.45</v>
      </c>
      <c r="Q134" s="350" t="n">
        <v>0.5</v>
      </c>
      <c r="R134" s="351" t="n">
        <v>0.3</v>
      </c>
      <c r="S134" s="351" t="n">
        <v>0.45</v>
      </c>
      <c r="T134" s="350" t="n">
        <v>0.4</v>
      </c>
      <c r="U134" s="350" t="n">
        <v>-0.14</v>
      </c>
      <c r="V134" s="350" t="n">
        <v>0.01</v>
      </c>
      <c r="W134" s="350" t="n">
        <v>0.183</v>
      </c>
      <c r="X134" s="350" t="n">
        <v>-0.0025</v>
      </c>
      <c r="Y134" s="350" t="n">
        <v>-0.052</v>
      </c>
      <c r="Z134" s="350" t="n">
        <v>0.028</v>
      </c>
      <c r="AA134" s="350" t="n">
        <v>-0.165</v>
      </c>
      <c r="AB134" s="350" t="n">
        <v>0.155</v>
      </c>
      <c r="AC134" s="350" t="n">
        <v>-0.047</v>
      </c>
      <c r="AD134" s="350" t="n">
        <v>0.0025</v>
      </c>
      <c r="AE134" s="350" t="n">
        <v>-0.185</v>
      </c>
      <c r="AF134" s="350" t="n">
        <v>0.01</v>
      </c>
      <c r="AG134" s="350" t="n">
        <v>-0.047</v>
      </c>
      <c r="AH134" s="350" t="n">
        <v>0.014</v>
      </c>
      <c r="AI134" s="351" t="n">
        <v>0.195</v>
      </c>
      <c r="AJ134" s="351" t="n">
        <v>0</v>
      </c>
      <c r="AK134" s="351" t="n">
        <v>-0.195</v>
      </c>
      <c r="AL134" s="350" t="n">
        <v>0</v>
      </c>
      <c r="AM134" s="350"/>
      <c r="AN134" s="350"/>
      <c r="AO134" s="350" t="n">
        <v>-0.17</v>
      </c>
      <c r="AP134" s="312" t="n">
        <v>0.0075</v>
      </c>
      <c r="AQ134" s="312" t="n">
        <v>0.29</v>
      </c>
      <c r="AR134" s="312" t="n">
        <v>0.023</v>
      </c>
      <c r="AS134" s="312" t="n">
        <v>-0.33</v>
      </c>
      <c r="AT134" s="312" t="n">
        <v>0</v>
      </c>
      <c r="AU134" s="312" t="n">
        <v>-0.36</v>
      </c>
      <c r="AV134" s="312" t="n">
        <v>0</v>
      </c>
      <c r="AW134" s="312" t="n">
        <v>0</v>
      </c>
      <c r="AX134" s="312" t="n">
        <v>-0.01</v>
      </c>
      <c r="AY134" s="312" t="n">
        <v>-0.0175</v>
      </c>
      <c r="AZ134" s="312" t="n">
        <v>0.06</v>
      </c>
      <c r="BA134" s="312" t="n">
        <v>0.195</v>
      </c>
      <c r="BB134" s="312" t="n">
        <v>0.0175</v>
      </c>
      <c r="BC134" s="312" t="n">
        <v>-0.0175</v>
      </c>
      <c r="BD134" s="312" t="n">
        <v>0.011</v>
      </c>
      <c r="BE134" s="312" t="n">
        <v>0.005</v>
      </c>
      <c r="BF134" s="312" t="n">
        <v>0.005</v>
      </c>
      <c r="BG134" s="312" t="n">
        <v>-0.0175</v>
      </c>
      <c r="BH134" s="312" t="n">
        <v>0.011</v>
      </c>
      <c r="BI134" s="312" t="n">
        <v>-0.062</v>
      </c>
      <c r="BJ134" s="312" t="n">
        <v>0.026</v>
      </c>
      <c r="BK134" s="312" t="n">
        <v>-0.012</v>
      </c>
      <c r="BL134" s="312" t="n">
        <v>0.016</v>
      </c>
      <c r="BM134" s="312" t="n">
        <v>0.0065</v>
      </c>
      <c r="BN134" s="312" t="n">
        <v>0.01</v>
      </c>
      <c r="BO134" s="312" t="n">
        <v>0.45</v>
      </c>
      <c r="BP134" s="312" t="n">
        <v>0.02</v>
      </c>
      <c r="BQ134" s="312" t="n">
        <v>0</v>
      </c>
      <c r="BR134" s="312" t="n">
        <v>0</v>
      </c>
      <c r="BS134" s="312" t="n">
        <v>0.25</v>
      </c>
      <c r="BT134" s="312" t="n">
        <v>0.005</v>
      </c>
      <c r="BU134" s="312" t="n">
        <v>0.25</v>
      </c>
      <c r="BV134" s="312" t="n">
        <v>0.005</v>
      </c>
      <c r="BW134" s="312" t="n">
        <v>-0.0235</v>
      </c>
      <c r="BX134" s="312" t="n">
        <v>0.02</v>
      </c>
      <c r="BY134" s="312" t="n">
        <v>0.009</v>
      </c>
      <c r="BZ134" s="312" t="n">
        <v>0.01</v>
      </c>
      <c r="CA134" s="312" t="n">
        <v>-0.0085</v>
      </c>
      <c r="CB134" s="312" t="n">
        <v>0.0125</v>
      </c>
      <c r="CC134" s="312" t="n">
        <v>0.55</v>
      </c>
      <c r="CD134" s="312" t="n">
        <v>0</v>
      </c>
      <c r="CE134" s="349"/>
      <c r="CF134" s="336"/>
      <c r="CG134" s="311"/>
    </row>
    <row r="135" customFormat="false" ht="12.75" hidden="false" customHeight="false" outlineLevel="0" collapsed="false">
      <c r="D135" s="311" t="n">
        <v>40299</v>
      </c>
      <c r="F135" s="350" t="n">
        <v>3.088</v>
      </c>
      <c r="G135" s="351" t="n">
        <v>0.070567690728804</v>
      </c>
      <c r="H135" s="350" t="n">
        <v>0.16</v>
      </c>
      <c r="I135" s="350" t="n">
        <v>0.45</v>
      </c>
      <c r="J135" s="350" t="n">
        <v>0.5</v>
      </c>
      <c r="K135" s="350" t="n">
        <v>0.4</v>
      </c>
      <c r="L135" s="347" t="n">
        <v>0.4</v>
      </c>
      <c r="M135" s="347" t="n">
        <v>0.45</v>
      </c>
      <c r="N135" s="350" t="n">
        <v>0.5</v>
      </c>
      <c r="O135" s="350" t="n">
        <v>0.45</v>
      </c>
      <c r="P135" s="350" t="n">
        <v>0.4</v>
      </c>
      <c r="Q135" s="350" t="n">
        <v>0.45</v>
      </c>
      <c r="R135" s="351" t="n">
        <v>0.25</v>
      </c>
      <c r="S135" s="351" t="n">
        <v>0.5</v>
      </c>
      <c r="T135" s="350" t="n">
        <v>0.45</v>
      </c>
      <c r="U135" s="350" t="n">
        <v>-0.155</v>
      </c>
      <c r="V135" s="350" t="n">
        <v>0.01</v>
      </c>
      <c r="W135" s="350" t="n">
        <v>0.193</v>
      </c>
      <c r="X135" s="350" t="n">
        <v>-0.0025</v>
      </c>
      <c r="Y135" s="350" t="n">
        <v>-0.052</v>
      </c>
      <c r="Z135" s="350" t="n">
        <v>0.028</v>
      </c>
      <c r="AA135" s="350" t="n">
        <v>-0.165</v>
      </c>
      <c r="AB135" s="350" t="n">
        <v>0.155</v>
      </c>
      <c r="AC135" s="350" t="n">
        <v>-0.047</v>
      </c>
      <c r="AD135" s="350" t="n">
        <v>0.0025</v>
      </c>
      <c r="AE135" s="350" t="n">
        <v>-0.185</v>
      </c>
      <c r="AF135" s="350" t="n">
        <v>0.0075</v>
      </c>
      <c r="AG135" s="350" t="n">
        <v>-0.047</v>
      </c>
      <c r="AH135" s="350" t="n">
        <v>0.014</v>
      </c>
      <c r="AI135" s="351" t="n">
        <v>0.185</v>
      </c>
      <c r="AJ135" s="351" t="n">
        <v>0</v>
      </c>
      <c r="AK135" s="351" t="n">
        <v>-0.195</v>
      </c>
      <c r="AL135" s="350" t="n">
        <v>0</v>
      </c>
      <c r="AM135" s="350"/>
      <c r="AN135" s="350"/>
      <c r="AO135" s="350" t="n">
        <v>-0.17</v>
      </c>
      <c r="AP135" s="312" t="n">
        <v>0.0075</v>
      </c>
      <c r="AQ135" s="312" t="n">
        <v>0.29</v>
      </c>
      <c r="AR135" s="312" t="n">
        <v>0.023</v>
      </c>
      <c r="AS135" s="312" t="n">
        <v>-0.33</v>
      </c>
      <c r="AT135" s="312" t="n">
        <v>0</v>
      </c>
      <c r="AU135" s="312" t="n">
        <v>-0.36</v>
      </c>
      <c r="AV135" s="312" t="n">
        <v>0</v>
      </c>
      <c r="AW135" s="312" t="n">
        <v>0</v>
      </c>
      <c r="AX135" s="312" t="n">
        <v>-0.01</v>
      </c>
      <c r="AY135" s="312" t="n">
        <v>-0.0175</v>
      </c>
      <c r="AZ135" s="312" t="n">
        <v>0.06</v>
      </c>
      <c r="BA135" s="312" t="n">
        <v>0.1825</v>
      </c>
      <c r="BB135" s="312" t="n">
        <v>0.01</v>
      </c>
      <c r="BC135" s="312" t="n">
        <v>-0.0175</v>
      </c>
      <c r="BD135" s="312" t="n">
        <v>0.011</v>
      </c>
      <c r="BE135" s="312" t="n">
        <v>0.005</v>
      </c>
      <c r="BF135" s="312" t="n">
        <v>0.005</v>
      </c>
      <c r="BG135" s="312" t="n">
        <v>-0.0175</v>
      </c>
      <c r="BH135" s="312" t="n">
        <v>0.011</v>
      </c>
      <c r="BI135" s="312" t="n">
        <v>-0.062</v>
      </c>
      <c r="BJ135" s="312" t="n">
        <v>0.026</v>
      </c>
      <c r="BK135" s="312" t="n">
        <v>-0.012</v>
      </c>
      <c r="BL135" s="312" t="n">
        <v>0.016</v>
      </c>
      <c r="BM135" s="312" t="n">
        <v>0.0065</v>
      </c>
      <c r="BN135" s="312" t="n">
        <v>0.01</v>
      </c>
      <c r="BO135" s="312" t="n">
        <v>0.405</v>
      </c>
      <c r="BP135" s="312" t="n">
        <v>0.02</v>
      </c>
      <c r="BQ135" s="312" t="n">
        <v>0</v>
      </c>
      <c r="BR135" s="312" t="n">
        <v>0</v>
      </c>
      <c r="BS135" s="312" t="n">
        <v>0.2025</v>
      </c>
      <c r="BT135" s="312" t="n">
        <v>0.005</v>
      </c>
      <c r="BU135" s="312" t="n">
        <v>0.2025</v>
      </c>
      <c r="BV135" s="312" t="n">
        <v>0.005</v>
      </c>
      <c r="BW135" s="312" t="n">
        <v>-0.02375</v>
      </c>
      <c r="BX135" s="312" t="n">
        <v>0.02</v>
      </c>
      <c r="BY135" s="312" t="n">
        <v>0.00875</v>
      </c>
      <c r="BZ135" s="312" t="n">
        <v>0.01</v>
      </c>
      <c r="CA135" s="312" t="n">
        <v>-0.00875</v>
      </c>
      <c r="CB135" s="312" t="n">
        <v>0.0125</v>
      </c>
      <c r="CC135" s="312" t="n">
        <v>0.7</v>
      </c>
      <c r="CD135" s="312" t="n">
        <v>0</v>
      </c>
      <c r="CE135" s="349"/>
      <c r="CF135" s="336"/>
      <c r="CG135" s="311"/>
    </row>
    <row r="136" customFormat="false" ht="12.75" hidden="false" customHeight="false" outlineLevel="0" collapsed="false">
      <c r="D136" s="311" t="n">
        <v>40330</v>
      </c>
      <c r="F136" s="350" t="n">
        <v>3.127</v>
      </c>
      <c r="G136" s="351" t="n">
        <v>0.070565989115627</v>
      </c>
      <c r="H136" s="350" t="n">
        <v>0.16</v>
      </c>
      <c r="I136" s="350" t="n">
        <v>0.45</v>
      </c>
      <c r="J136" s="350" t="n">
        <v>0.5</v>
      </c>
      <c r="K136" s="350" t="n">
        <v>0.4</v>
      </c>
      <c r="L136" s="347" t="n">
        <v>0.5</v>
      </c>
      <c r="M136" s="347" t="n">
        <v>0.45</v>
      </c>
      <c r="N136" s="350" t="n">
        <v>0.5</v>
      </c>
      <c r="O136" s="350" t="n">
        <v>0.5</v>
      </c>
      <c r="P136" s="350" t="n">
        <v>0.5</v>
      </c>
      <c r="Q136" s="350" t="n">
        <v>0.5</v>
      </c>
      <c r="R136" s="351" t="n">
        <v>0.25</v>
      </c>
      <c r="S136" s="351" t="n">
        <v>0.5</v>
      </c>
      <c r="T136" s="350" t="n">
        <v>0.45</v>
      </c>
      <c r="U136" s="350" t="n">
        <v>-0.165</v>
      </c>
      <c r="V136" s="350" t="n">
        <v>0.01</v>
      </c>
      <c r="W136" s="350" t="n">
        <v>0.188</v>
      </c>
      <c r="X136" s="350" t="n">
        <v>-0.0025</v>
      </c>
      <c r="Y136" s="350" t="n">
        <v>-0.052</v>
      </c>
      <c r="Z136" s="350" t="n">
        <v>0.028</v>
      </c>
      <c r="AA136" s="350" t="n">
        <v>-0.165</v>
      </c>
      <c r="AB136" s="350" t="n">
        <v>0.155</v>
      </c>
      <c r="AC136" s="350" t="n">
        <v>-0.047</v>
      </c>
      <c r="AD136" s="350" t="n">
        <v>0.0025</v>
      </c>
      <c r="AE136" s="350" t="n">
        <v>-0.185</v>
      </c>
      <c r="AF136" s="350" t="n">
        <v>0.005</v>
      </c>
      <c r="AG136" s="350" t="n">
        <v>-0.047</v>
      </c>
      <c r="AH136" s="350" t="n">
        <v>0.014</v>
      </c>
      <c r="AI136" s="351" t="n">
        <v>0.18</v>
      </c>
      <c r="AJ136" s="351" t="n">
        <v>0</v>
      </c>
      <c r="AK136" s="351" t="n">
        <v>-0.195</v>
      </c>
      <c r="AL136" s="350" t="n">
        <v>0</v>
      </c>
      <c r="AM136" s="350"/>
      <c r="AN136" s="350"/>
      <c r="AO136" s="350" t="n">
        <v>-0.17</v>
      </c>
      <c r="AP136" s="312" t="n">
        <v>0.0075</v>
      </c>
      <c r="AQ136" s="312" t="n">
        <v>0.29</v>
      </c>
      <c r="AR136" s="312" t="n">
        <v>0.023</v>
      </c>
      <c r="AS136" s="312" t="n">
        <v>-0.33</v>
      </c>
      <c r="AT136" s="312" t="n">
        <v>0</v>
      </c>
      <c r="AU136" s="312" t="n">
        <v>-0.36</v>
      </c>
      <c r="AV136" s="312" t="n">
        <v>0</v>
      </c>
      <c r="AW136" s="312" t="n">
        <v>0</v>
      </c>
      <c r="AX136" s="312" t="n">
        <v>-0.01</v>
      </c>
      <c r="AY136" s="312" t="n">
        <v>-0.0175</v>
      </c>
      <c r="AZ136" s="312" t="n">
        <v>0.06</v>
      </c>
      <c r="BA136" s="312" t="n">
        <v>0.1825</v>
      </c>
      <c r="BB136" s="312" t="n">
        <v>0.0125</v>
      </c>
      <c r="BC136" s="312" t="n">
        <v>-0.0175</v>
      </c>
      <c r="BD136" s="312" t="n">
        <v>0.011</v>
      </c>
      <c r="BE136" s="312" t="n">
        <v>0.005</v>
      </c>
      <c r="BF136" s="312" t="n">
        <v>0.005</v>
      </c>
      <c r="BG136" s="312" t="n">
        <v>-0.0175</v>
      </c>
      <c r="BH136" s="312" t="n">
        <v>0.011</v>
      </c>
      <c r="BI136" s="312" t="n">
        <v>-0.078</v>
      </c>
      <c r="BJ136" s="312" t="n">
        <v>0.026</v>
      </c>
      <c r="BK136" s="312" t="n">
        <v>-0.012</v>
      </c>
      <c r="BL136" s="312" t="n">
        <v>0.017</v>
      </c>
      <c r="BM136" s="312" t="n">
        <v>0.0065</v>
      </c>
      <c r="BN136" s="312" t="n">
        <v>0.01</v>
      </c>
      <c r="BO136" s="312" t="n">
        <v>0.395</v>
      </c>
      <c r="BP136" s="312" t="n">
        <v>0.035</v>
      </c>
      <c r="BQ136" s="312" t="n">
        <v>0</v>
      </c>
      <c r="BR136" s="312" t="n">
        <v>0</v>
      </c>
      <c r="BS136" s="312" t="n">
        <v>0.2025</v>
      </c>
      <c r="BT136" s="312" t="n">
        <v>0.005</v>
      </c>
      <c r="BU136" s="312" t="n">
        <v>0.2025</v>
      </c>
      <c r="BV136" s="312" t="n">
        <v>0.005</v>
      </c>
      <c r="BW136" s="312" t="n">
        <v>-0.02375</v>
      </c>
      <c r="BX136" s="312" t="n">
        <v>0.02</v>
      </c>
      <c r="BY136" s="312" t="n">
        <v>0.00875</v>
      </c>
      <c r="BZ136" s="312" t="n">
        <v>0.01</v>
      </c>
      <c r="CA136" s="312" t="n">
        <v>-0.00875</v>
      </c>
      <c r="CB136" s="312" t="n">
        <v>0.0125</v>
      </c>
      <c r="CC136" s="312" t="n">
        <v>0.8</v>
      </c>
      <c r="CD136" s="312" t="n">
        <v>0</v>
      </c>
      <c r="CE136" s="349"/>
      <c r="CF136" s="336"/>
      <c r="CG136" s="311"/>
    </row>
    <row r="137" customFormat="false" ht="12.75" hidden="false" customHeight="false" outlineLevel="0" collapsed="false">
      <c r="D137" s="311" t="n">
        <v>40360</v>
      </c>
      <c r="F137" s="350" t="n">
        <v>3.139</v>
      </c>
      <c r="G137" s="351" t="n">
        <v>0.0705643423932</v>
      </c>
      <c r="H137" s="350" t="n">
        <v>0.16</v>
      </c>
      <c r="I137" s="350" t="n">
        <v>0.5</v>
      </c>
      <c r="J137" s="350" t="n">
        <v>0.5</v>
      </c>
      <c r="K137" s="350" t="n">
        <v>0.4</v>
      </c>
      <c r="L137" s="347" t="n">
        <v>0.5</v>
      </c>
      <c r="M137" s="347" t="n">
        <v>0.5</v>
      </c>
      <c r="N137" s="350" t="n">
        <v>0.5</v>
      </c>
      <c r="O137" s="350" t="n">
        <v>0.5</v>
      </c>
      <c r="P137" s="350" t="n">
        <v>0.5</v>
      </c>
      <c r="Q137" s="350" t="n">
        <v>0.5</v>
      </c>
      <c r="R137" s="351" t="n">
        <v>0.35</v>
      </c>
      <c r="S137" s="351" t="n">
        <v>0.55</v>
      </c>
      <c r="T137" s="350" t="n">
        <v>0.5</v>
      </c>
      <c r="U137" s="350" t="n">
        <v>-0.165</v>
      </c>
      <c r="V137" s="350" t="n">
        <v>0.01</v>
      </c>
      <c r="W137" s="350" t="n">
        <v>0.178</v>
      </c>
      <c r="X137" s="350" t="n">
        <v>0</v>
      </c>
      <c r="Y137" s="350" t="n">
        <v>-0.052</v>
      </c>
      <c r="Z137" s="350" t="n">
        <v>0.028</v>
      </c>
      <c r="AA137" s="350" t="n">
        <v>-0.165</v>
      </c>
      <c r="AB137" s="350" t="n">
        <v>0.155</v>
      </c>
      <c r="AC137" s="350" t="n">
        <v>-0.047</v>
      </c>
      <c r="AD137" s="350" t="n">
        <v>0.0025</v>
      </c>
      <c r="AE137" s="350" t="n">
        <v>-0.185</v>
      </c>
      <c r="AF137" s="350" t="n">
        <v>0.0025</v>
      </c>
      <c r="AG137" s="350" t="n">
        <v>-0.047</v>
      </c>
      <c r="AH137" s="350" t="n">
        <v>0.012</v>
      </c>
      <c r="AI137" s="351" t="n">
        <v>0.17</v>
      </c>
      <c r="AJ137" s="351" t="n">
        <v>0</v>
      </c>
      <c r="AK137" s="351" t="n">
        <v>-0.195</v>
      </c>
      <c r="AL137" s="350" t="n">
        <v>0</v>
      </c>
      <c r="AM137" s="350"/>
      <c r="AN137" s="350"/>
      <c r="AO137" s="350" t="n">
        <v>-0.17</v>
      </c>
      <c r="AP137" s="312" t="n">
        <v>0.0075</v>
      </c>
      <c r="AQ137" s="312" t="n">
        <v>0.29</v>
      </c>
      <c r="AR137" s="312" t="n">
        <v>0.023</v>
      </c>
      <c r="AS137" s="312" t="n">
        <v>-0.33</v>
      </c>
      <c r="AT137" s="312" t="n">
        <v>0</v>
      </c>
      <c r="AU137" s="312" t="n">
        <v>-0.36</v>
      </c>
      <c r="AV137" s="312" t="n">
        <v>0</v>
      </c>
      <c r="AW137" s="312" t="n">
        <v>0</v>
      </c>
      <c r="AX137" s="312" t="n">
        <v>-0.01</v>
      </c>
      <c r="AY137" s="312" t="n">
        <v>-0.0175</v>
      </c>
      <c r="AZ137" s="312" t="n">
        <v>0.06</v>
      </c>
      <c r="BA137" s="312" t="n">
        <v>0.1825</v>
      </c>
      <c r="BB137" s="312" t="n">
        <v>0.0125</v>
      </c>
      <c r="BC137" s="312" t="n">
        <v>-0.0175</v>
      </c>
      <c r="BD137" s="312" t="n">
        <v>0.011</v>
      </c>
      <c r="BE137" s="312" t="n">
        <v>0.005</v>
      </c>
      <c r="BF137" s="312" t="n">
        <v>0.005</v>
      </c>
      <c r="BG137" s="312" t="n">
        <v>-0.0175</v>
      </c>
      <c r="BH137" s="312" t="n">
        <v>0.011</v>
      </c>
      <c r="BI137" s="312" t="n">
        <v>-0.071</v>
      </c>
      <c r="BJ137" s="312" t="n">
        <v>0.026</v>
      </c>
      <c r="BK137" s="312" t="n">
        <v>-0.012</v>
      </c>
      <c r="BL137" s="312" t="n">
        <v>0.018</v>
      </c>
      <c r="BM137" s="312" t="n">
        <v>0.0065</v>
      </c>
      <c r="BN137" s="312" t="n">
        <v>0.01</v>
      </c>
      <c r="BO137" s="312" t="n">
        <v>0.43</v>
      </c>
      <c r="BP137" s="312" t="n">
        <v>0.035</v>
      </c>
      <c r="BQ137" s="312" t="n">
        <v>0</v>
      </c>
      <c r="BR137" s="312" t="n">
        <v>0</v>
      </c>
      <c r="BS137" s="312" t="n">
        <v>0.215</v>
      </c>
      <c r="BT137" s="312" t="n">
        <v>0.0075</v>
      </c>
      <c r="BU137" s="312" t="n">
        <v>0.215</v>
      </c>
      <c r="BV137" s="312" t="n">
        <v>0.0075</v>
      </c>
      <c r="BW137" s="312" t="n">
        <v>-0.02375</v>
      </c>
      <c r="BX137" s="312" t="n">
        <v>0.02</v>
      </c>
      <c r="BY137" s="312" t="n">
        <v>0.00875</v>
      </c>
      <c r="BZ137" s="312" t="n">
        <v>0.01</v>
      </c>
      <c r="CA137" s="312" t="n">
        <v>-0.00875</v>
      </c>
      <c r="CB137" s="312" t="n">
        <v>0.0125</v>
      </c>
      <c r="CC137" s="312" t="n">
        <v>1</v>
      </c>
      <c r="CD137" s="312" t="n">
        <v>0</v>
      </c>
      <c r="CE137" s="349"/>
      <c r="CF137" s="336"/>
      <c r="CG137" s="311"/>
    </row>
    <row r="138" customFormat="false" ht="12.75" hidden="false" customHeight="false" outlineLevel="0" collapsed="false">
      <c r="D138" s="311" t="n">
        <v>40391</v>
      </c>
      <c r="F138" s="350" t="n">
        <v>3.16</v>
      </c>
      <c r="G138" s="351" t="n">
        <v>0.070562640780025</v>
      </c>
      <c r="H138" s="350" t="n">
        <v>0.16</v>
      </c>
      <c r="I138" s="350" t="n">
        <v>0.55</v>
      </c>
      <c r="J138" s="350" t="n">
        <v>0.55</v>
      </c>
      <c r="K138" s="350" t="n">
        <v>0.5</v>
      </c>
      <c r="L138" s="347" t="n">
        <v>0.6</v>
      </c>
      <c r="M138" s="347" t="n">
        <v>0.55</v>
      </c>
      <c r="N138" s="350" t="n">
        <v>0.6</v>
      </c>
      <c r="O138" s="350" t="n">
        <v>0.55</v>
      </c>
      <c r="P138" s="350" t="n">
        <v>0.6</v>
      </c>
      <c r="Q138" s="350" t="n">
        <v>0.45</v>
      </c>
      <c r="R138" s="351" t="n">
        <v>0.38</v>
      </c>
      <c r="S138" s="351" t="n">
        <v>0.6</v>
      </c>
      <c r="T138" s="350" t="n">
        <v>0.55</v>
      </c>
      <c r="U138" s="350" t="n">
        <v>-0.165</v>
      </c>
      <c r="V138" s="350" t="n">
        <v>0.01</v>
      </c>
      <c r="W138" s="350" t="n">
        <v>0.175</v>
      </c>
      <c r="X138" s="350" t="n">
        <v>0.0025</v>
      </c>
      <c r="Y138" s="350" t="n">
        <v>-0.052</v>
      </c>
      <c r="Z138" s="350" t="n">
        <v>0.028</v>
      </c>
      <c r="AA138" s="350" t="n">
        <v>-0.165</v>
      </c>
      <c r="AB138" s="350" t="n">
        <v>0.155</v>
      </c>
      <c r="AC138" s="350" t="n">
        <v>-0.047</v>
      </c>
      <c r="AD138" s="350" t="n">
        <v>0.0025</v>
      </c>
      <c r="AE138" s="350" t="n">
        <v>-0.185</v>
      </c>
      <c r="AF138" s="350" t="n">
        <v>0.0025</v>
      </c>
      <c r="AG138" s="350" t="n">
        <v>-0.047</v>
      </c>
      <c r="AH138" s="350" t="n">
        <v>0.012</v>
      </c>
      <c r="AI138" s="351" t="n">
        <v>0.1675</v>
      </c>
      <c r="AJ138" s="351" t="n">
        <v>0</v>
      </c>
      <c r="AK138" s="351" t="n">
        <v>-0.195</v>
      </c>
      <c r="AL138" s="350" t="n">
        <v>0</v>
      </c>
      <c r="AM138" s="350"/>
      <c r="AN138" s="350"/>
      <c r="AO138" s="350" t="n">
        <v>-0.17</v>
      </c>
      <c r="AP138" s="312" t="n">
        <v>0.0075</v>
      </c>
      <c r="AQ138" s="312" t="n">
        <v>0.29</v>
      </c>
      <c r="AR138" s="312" t="n">
        <v>0.023</v>
      </c>
      <c r="AS138" s="312" t="n">
        <v>-0.33</v>
      </c>
      <c r="AT138" s="312" t="n">
        <v>0</v>
      </c>
      <c r="AU138" s="312" t="n">
        <v>-0.36</v>
      </c>
      <c r="AV138" s="312" t="n">
        <v>0</v>
      </c>
      <c r="AW138" s="312" t="n">
        <v>0</v>
      </c>
      <c r="AX138" s="312" t="n">
        <v>-0.01</v>
      </c>
      <c r="AY138" s="312" t="n">
        <v>-0.0175</v>
      </c>
      <c r="AZ138" s="312" t="n">
        <v>0.06</v>
      </c>
      <c r="BA138" s="312" t="n">
        <v>0.1825</v>
      </c>
      <c r="BB138" s="312" t="n">
        <v>0.0125</v>
      </c>
      <c r="BC138" s="312" t="n">
        <v>-0.0175</v>
      </c>
      <c r="BD138" s="312" t="n">
        <v>0.011</v>
      </c>
      <c r="BE138" s="312" t="n">
        <v>0.005</v>
      </c>
      <c r="BF138" s="312" t="n">
        <v>0.005</v>
      </c>
      <c r="BG138" s="312" t="n">
        <v>-0.0175</v>
      </c>
      <c r="BH138" s="312" t="n">
        <v>0.011</v>
      </c>
      <c r="BI138" s="312" t="n">
        <v>-0.062</v>
      </c>
      <c r="BJ138" s="312" t="n">
        <v>0.026</v>
      </c>
      <c r="BK138" s="312" t="n">
        <v>-0.012</v>
      </c>
      <c r="BL138" s="312" t="n">
        <v>0.019</v>
      </c>
      <c r="BM138" s="312" t="n">
        <v>0.0065</v>
      </c>
      <c r="BN138" s="312" t="n">
        <v>0.01</v>
      </c>
      <c r="BO138" s="312" t="n">
        <v>0.495</v>
      </c>
      <c r="BP138" s="312" t="n">
        <v>0.035</v>
      </c>
      <c r="BQ138" s="312" t="n">
        <v>0</v>
      </c>
      <c r="BR138" s="312" t="n">
        <v>0</v>
      </c>
      <c r="BS138" s="312" t="n">
        <v>0.215</v>
      </c>
      <c r="BT138" s="312" t="n">
        <v>0.0075</v>
      </c>
      <c r="BU138" s="312" t="n">
        <v>0.215</v>
      </c>
      <c r="BV138" s="312" t="n">
        <v>0.0075</v>
      </c>
      <c r="BW138" s="312" t="n">
        <v>-0.02375</v>
      </c>
      <c r="BX138" s="312" t="n">
        <v>0.02</v>
      </c>
      <c r="BY138" s="312" t="n">
        <v>0.00625</v>
      </c>
      <c r="BZ138" s="312" t="n">
        <v>0.01</v>
      </c>
      <c r="CA138" s="312" t="n">
        <v>-0.01125</v>
      </c>
      <c r="CB138" s="312" t="n">
        <v>0.0125</v>
      </c>
      <c r="CC138" s="312" t="n">
        <v>1</v>
      </c>
      <c r="CD138" s="312" t="n">
        <v>0</v>
      </c>
      <c r="CE138" s="349"/>
      <c r="CF138" s="336"/>
      <c r="CG138" s="311"/>
    </row>
    <row r="139" customFormat="false" ht="12.75" hidden="false" customHeight="false" outlineLevel="0" collapsed="false">
      <c r="D139" s="311" t="n">
        <v>40422</v>
      </c>
      <c r="F139" s="350" t="n">
        <v>3.18</v>
      </c>
      <c r="G139" s="351" t="n">
        <v>0.070563676911364</v>
      </c>
      <c r="H139" s="350" t="n">
        <v>0.16</v>
      </c>
      <c r="I139" s="350" t="n">
        <v>0.55</v>
      </c>
      <c r="J139" s="350" t="n">
        <v>0.55</v>
      </c>
      <c r="K139" s="350" t="n">
        <v>0.55</v>
      </c>
      <c r="L139" s="347" t="n">
        <v>0.55</v>
      </c>
      <c r="M139" s="347" t="n">
        <v>0.55</v>
      </c>
      <c r="N139" s="350" t="n">
        <v>0.6</v>
      </c>
      <c r="O139" s="350" t="n">
        <v>0.6</v>
      </c>
      <c r="P139" s="350" t="n">
        <v>0.55</v>
      </c>
      <c r="Q139" s="350" t="n">
        <v>0.5</v>
      </c>
      <c r="R139" s="351" t="n">
        <v>0.34</v>
      </c>
      <c r="S139" s="351" t="n">
        <v>0.6</v>
      </c>
      <c r="T139" s="350" t="n">
        <v>0.55</v>
      </c>
      <c r="U139" s="350" t="n">
        <v>-0.155</v>
      </c>
      <c r="V139" s="350" t="n">
        <v>0.01</v>
      </c>
      <c r="W139" s="350" t="n">
        <v>0.173</v>
      </c>
      <c r="X139" s="350" t="n">
        <v>0.0025</v>
      </c>
      <c r="Y139" s="350" t="n">
        <v>-0.052</v>
      </c>
      <c r="Z139" s="350" t="n">
        <v>0.028</v>
      </c>
      <c r="AA139" s="350" t="n">
        <v>-0.165</v>
      </c>
      <c r="AB139" s="350" t="n">
        <v>0.155</v>
      </c>
      <c r="AC139" s="350" t="n">
        <v>-0.047</v>
      </c>
      <c r="AD139" s="350" t="n">
        <v>0.0025</v>
      </c>
      <c r="AE139" s="350" t="n">
        <v>-0.185</v>
      </c>
      <c r="AF139" s="350" t="n">
        <v>0.0025</v>
      </c>
      <c r="AG139" s="350" t="n">
        <v>-0.047</v>
      </c>
      <c r="AH139" s="350" t="n">
        <v>0.012</v>
      </c>
      <c r="AI139" s="351" t="n">
        <v>0.165</v>
      </c>
      <c r="AJ139" s="351" t="n">
        <v>0</v>
      </c>
      <c r="AK139" s="351" t="n">
        <v>-0.195</v>
      </c>
      <c r="AL139" s="350" t="n">
        <v>0</v>
      </c>
      <c r="AM139" s="350"/>
      <c r="AN139" s="350"/>
      <c r="AO139" s="350" t="n">
        <v>-0.17</v>
      </c>
      <c r="AP139" s="312" t="n">
        <v>0.0075</v>
      </c>
      <c r="AQ139" s="312" t="n">
        <v>0.29</v>
      </c>
      <c r="AR139" s="312" t="n">
        <v>0.023</v>
      </c>
      <c r="AS139" s="312" t="n">
        <v>-0.33</v>
      </c>
      <c r="AT139" s="312" t="n">
        <v>0</v>
      </c>
      <c r="AU139" s="312" t="n">
        <v>-0.36</v>
      </c>
      <c r="AV139" s="312" t="n">
        <v>0</v>
      </c>
      <c r="AW139" s="312" t="n">
        <v>0</v>
      </c>
      <c r="AX139" s="312" t="n">
        <v>-0.01</v>
      </c>
      <c r="AY139" s="312" t="n">
        <v>-0.0175</v>
      </c>
      <c r="AZ139" s="312" t="n">
        <v>0.06</v>
      </c>
      <c r="BA139" s="312" t="n">
        <v>0.1825</v>
      </c>
      <c r="BB139" s="312" t="n">
        <v>0.0125</v>
      </c>
      <c r="BC139" s="312" t="n">
        <v>-0.0175</v>
      </c>
      <c r="BD139" s="312" t="n">
        <v>0.011</v>
      </c>
      <c r="BE139" s="312" t="n">
        <v>0.005</v>
      </c>
      <c r="BF139" s="312" t="n">
        <v>0.005</v>
      </c>
      <c r="BG139" s="312" t="n">
        <v>-0.0175</v>
      </c>
      <c r="BH139" s="312" t="n">
        <v>0.011</v>
      </c>
      <c r="BI139" s="312" t="n">
        <v>-0.042</v>
      </c>
      <c r="BJ139" s="312" t="n">
        <v>0.025</v>
      </c>
      <c r="BK139" s="312" t="n">
        <v>-0.012</v>
      </c>
      <c r="BL139" s="312" t="n">
        <v>0.019</v>
      </c>
      <c r="BM139" s="312" t="n">
        <v>0.0065</v>
      </c>
      <c r="BN139" s="312" t="n">
        <v>0.01</v>
      </c>
      <c r="BO139" s="312" t="n">
        <v>0.395</v>
      </c>
      <c r="BP139" s="312" t="n">
        <v>0.035</v>
      </c>
      <c r="BQ139" s="312" t="n">
        <v>0</v>
      </c>
      <c r="BR139" s="312" t="n">
        <v>0</v>
      </c>
      <c r="BS139" s="312" t="n">
        <v>0.195</v>
      </c>
      <c r="BT139" s="312" t="n">
        <v>0.005</v>
      </c>
      <c r="BU139" s="312" t="n">
        <v>0.195</v>
      </c>
      <c r="BV139" s="312" t="n">
        <v>0.005</v>
      </c>
      <c r="BW139" s="312" t="n">
        <v>-0.02625</v>
      </c>
      <c r="BX139" s="312" t="n">
        <v>0.02</v>
      </c>
      <c r="BY139" s="312" t="n">
        <v>0.00625</v>
      </c>
      <c r="BZ139" s="312" t="n">
        <v>0.01</v>
      </c>
      <c r="CA139" s="312" t="n">
        <v>-0.01125</v>
      </c>
      <c r="CB139" s="312" t="n">
        <v>0.0125</v>
      </c>
      <c r="CC139" s="312" t="n">
        <v>0.6</v>
      </c>
      <c r="CD139" s="312" t="n">
        <v>0</v>
      </c>
      <c r="CE139" s="349"/>
      <c r="CF139" s="336"/>
      <c r="CG139" s="311"/>
    </row>
    <row r="140" customFormat="false" ht="12.75" hidden="false" customHeight="false" outlineLevel="0" collapsed="false">
      <c r="D140" s="311" t="n">
        <v>40452</v>
      </c>
      <c r="F140" s="350" t="n">
        <v>3.188</v>
      </c>
      <c r="G140" s="351" t="n">
        <v>0.070567505677966</v>
      </c>
      <c r="H140" s="350" t="n">
        <v>0.16</v>
      </c>
      <c r="I140" s="350" t="n">
        <v>0.6</v>
      </c>
      <c r="J140" s="350" t="n">
        <v>0.6</v>
      </c>
      <c r="K140" s="350" t="n">
        <v>0.55</v>
      </c>
      <c r="L140" s="347" t="n">
        <v>0.6</v>
      </c>
      <c r="M140" s="347" t="n">
        <v>0.6</v>
      </c>
      <c r="N140" s="350" t="n">
        <v>0.65</v>
      </c>
      <c r="O140" s="350" t="n">
        <v>0.65</v>
      </c>
      <c r="P140" s="350" t="n">
        <v>0.6</v>
      </c>
      <c r="Q140" s="350" t="n">
        <v>0.5</v>
      </c>
      <c r="R140" s="351" t="n">
        <v>0.39</v>
      </c>
      <c r="S140" s="351" t="n">
        <v>0.65</v>
      </c>
      <c r="T140" s="350" t="n">
        <v>0.6</v>
      </c>
      <c r="U140" s="350" t="n">
        <v>-0.14</v>
      </c>
      <c r="V140" s="350" t="n">
        <v>0.01</v>
      </c>
      <c r="W140" s="350" t="n">
        <v>0.188</v>
      </c>
      <c r="X140" s="350" t="n">
        <v>0.0025</v>
      </c>
      <c r="Y140" s="350" t="n">
        <v>-0.052</v>
      </c>
      <c r="Z140" s="350" t="n">
        <v>0.028</v>
      </c>
      <c r="AA140" s="350" t="n">
        <v>-0.165</v>
      </c>
      <c r="AB140" s="350" t="n">
        <v>0.155</v>
      </c>
      <c r="AC140" s="350" t="n">
        <v>-0.047</v>
      </c>
      <c r="AD140" s="350" t="n">
        <v>0.0025</v>
      </c>
      <c r="AE140" s="350" t="n">
        <v>-0.185</v>
      </c>
      <c r="AF140" s="350" t="n">
        <v>0.0025</v>
      </c>
      <c r="AG140" s="350" t="n">
        <v>-0.047</v>
      </c>
      <c r="AH140" s="350" t="n">
        <v>0.012</v>
      </c>
      <c r="AI140" s="351" t="n">
        <v>0.18</v>
      </c>
      <c r="AJ140" s="351" t="n">
        <v>0</v>
      </c>
      <c r="AK140" s="351" t="n">
        <v>-0.195</v>
      </c>
      <c r="AL140" s="350" t="n">
        <v>0</v>
      </c>
      <c r="AM140" s="350"/>
      <c r="AN140" s="350"/>
      <c r="AO140" s="350" t="n">
        <v>-0.17</v>
      </c>
      <c r="AP140" s="312" t="n">
        <v>0.0075</v>
      </c>
      <c r="AQ140" s="312" t="n">
        <v>0.29</v>
      </c>
      <c r="AR140" s="312" t="n">
        <v>0.023</v>
      </c>
      <c r="AS140" s="312" t="n">
        <v>-0.33</v>
      </c>
      <c r="AT140" s="312" t="n">
        <v>0</v>
      </c>
      <c r="AU140" s="312" t="n">
        <v>-0.36</v>
      </c>
      <c r="AV140" s="312" t="n">
        <v>0</v>
      </c>
      <c r="AW140" s="312" t="n">
        <v>0</v>
      </c>
      <c r="AX140" s="312" t="n">
        <v>-0.01</v>
      </c>
      <c r="AY140" s="312" t="n">
        <v>-0.0175</v>
      </c>
      <c r="AZ140" s="312" t="n">
        <v>0.06</v>
      </c>
      <c r="BA140" s="312" t="n">
        <v>0.1875</v>
      </c>
      <c r="BB140" s="312" t="n">
        <v>0.0125</v>
      </c>
      <c r="BC140" s="312" t="n">
        <v>-0.0175</v>
      </c>
      <c r="BD140" s="312" t="n">
        <v>0.011</v>
      </c>
      <c r="BE140" s="312" t="n">
        <v>0.005</v>
      </c>
      <c r="BF140" s="312" t="n">
        <v>0.005</v>
      </c>
      <c r="BG140" s="312" t="n">
        <v>-0.0175</v>
      </c>
      <c r="BH140" s="312" t="n">
        <v>0.011</v>
      </c>
      <c r="BI140" s="312" t="n">
        <v>-0.052</v>
      </c>
      <c r="BJ140" s="312" t="n">
        <v>0.025</v>
      </c>
      <c r="BK140" s="312" t="n">
        <v>-0.012</v>
      </c>
      <c r="BL140" s="312" t="n">
        <v>0.02</v>
      </c>
      <c r="BM140" s="312" t="n">
        <v>0.0065</v>
      </c>
      <c r="BN140" s="312" t="n">
        <v>0.01</v>
      </c>
      <c r="BO140" s="312" t="n">
        <v>0.461</v>
      </c>
      <c r="BP140" s="312" t="n">
        <v>0.035</v>
      </c>
      <c r="BQ140" s="312" t="n">
        <v>0</v>
      </c>
      <c r="BR140" s="312" t="n">
        <v>0</v>
      </c>
      <c r="BS140" s="312" t="n">
        <v>0.215</v>
      </c>
      <c r="BT140" s="312" t="n">
        <v>0.0025</v>
      </c>
      <c r="BU140" s="312" t="n">
        <v>0.215</v>
      </c>
      <c r="BV140" s="312" t="n">
        <v>0.0025</v>
      </c>
      <c r="BW140" s="312" t="n">
        <v>-0.02625</v>
      </c>
      <c r="BX140" s="312" t="n">
        <v>0.02</v>
      </c>
      <c r="BY140" s="312" t="n">
        <v>-0.0095</v>
      </c>
      <c r="BZ140" s="312" t="n">
        <v>0.01</v>
      </c>
      <c r="CA140" s="312" t="n">
        <v>-0.027</v>
      </c>
      <c r="CB140" s="312" t="n">
        <v>0.0125</v>
      </c>
      <c r="CC140" s="312" t="n">
        <v>0.3</v>
      </c>
      <c r="CD140" s="312" t="n">
        <v>0</v>
      </c>
      <c r="CE140" s="349"/>
      <c r="CF140" s="336"/>
      <c r="CG140" s="311"/>
    </row>
    <row r="141" customFormat="false" ht="12.75" hidden="false" customHeight="false" outlineLevel="0" collapsed="false">
      <c r="D141" s="311" t="n">
        <v>40483</v>
      </c>
      <c r="F141" s="350" t="n">
        <v>3.245</v>
      </c>
      <c r="G141" s="351" t="n">
        <v>0.070571462070126</v>
      </c>
      <c r="H141" s="350" t="n">
        <v>0.16</v>
      </c>
      <c r="I141" s="350" t="n">
        <v>0.8</v>
      </c>
      <c r="J141" s="350" t="n">
        <v>0.85</v>
      </c>
      <c r="K141" s="350" t="n">
        <v>0.8</v>
      </c>
      <c r="L141" s="347" t="n">
        <v>0.8</v>
      </c>
      <c r="M141" s="347" t="n">
        <v>0.9</v>
      </c>
      <c r="N141" s="350" t="n">
        <v>0.95</v>
      </c>
      <c r="O141" s="350" t="n">
        <v>0.85</v>
      </c>
      <c r="P141" s="350" t="n">
        <v>0.8</v>
      </c>
      <c r="Q141" s="350" t="n">
        <v>0.95</v>
      </c>
      <c r="R141" s="351" t="n">
        <v>0.33</v>
      </c>
      <c r="S141" s="351" t="n">
        <v>0.8</v>
      </c>
      <c r="T141" s="350" t="n">
        <v>0.8</v>
      </c>
      <c r="U141" s="350" t="n">
        <v>-0.1025</v>
      </c>
      <c r="V141" s="350" t="n">
        <v>0.035</v>
      </c>
      <c r="W141" s="350" t="n">
        <v>0.25</v>
      </c>
      <c r="X141" s="350" t="n">
        <v>0</v>
      </c>
      <c r="Y141" s="350" t="n">
        <v>-0.0665</v>
      </c>
      <c r="Z141" s="350" t="n">
        <v>0.0325</v>
      </c>
      <c r="AA141" s="350" t="n">
        <v>-0.16</v>
      </c>
      <c r="AB141" s="350" t="n">
        <v>0.155</v>
      </c>
      <c r="AC141" s="350" t="n">
        <v>-0.0465</v>
      </c>
      <c r="AD141" s="350" t="n">
        <v>0.0075</v>
      </c>
      <c r="AE141" s="350" t="n">
        <v>-0.18</v>
      </c>
      <c r="AF141" s="350" t="n">
        <v>0.0125</v>
      </c>
      <c r="AG141" s="350" t="n">
        <v>-0.0465</v>
      </c>
      <c r="AH141" s="350" t="n">
        <v>0.022</v>
      </c>
      <c r="AI141" s="351" t="n">
        <v>0.2575</v>
      </c>
      <c r="AJ141" s="351" t="n">
        <v>0</v>
      </c>
      <c r="AK141" s="351" t="n">
        <v>-0.19</v>
      </c>
      <c r="AL141" s="350" t="n">
        <v>0.005</v>
      </c>
      <c r="AM141" s="350"/>
      <c r="AN141" s="350"/>
      <c r="AO141" s="350" t="n">
        <v>-0.17</v>
      </c>
      <c r="AP141" s="312" t="n">
        <v>0.02</v>
      </c>
      <c r="AQ141" s="312" t="n">
        <v>0.12</v>
      </c>
      <c r="AR141" s="312" t="n">
        <v>0.0325</v>
      </c>
      <c r="AS141" s="312" t="n">
        <v>-0.33</v>
      </c>
      <c r="AT141" s="312" t="n">
        <v>0</v>
      </c>
      <c r="AU141" s="312" t="n">
        <v>-0.28</v>
      </c>
      <c r="AV141" s="312" t="n">
        <v>0</v>
      </c>
      <c r="AW141" s="312" t="n">
        <v>0</v>
      </c>
      <c r="AX141" s="312" t="n">
        <v>-0.01</v>
      </c>
      <c r="AY141" s="312" t="n">
        <v>-0.0205</v>
      </c>
      <c r="AZ141" s="312" t="n">
        <v>0.06</v>
      </c>
      <c r="BA141" s="312" t="n">
        <v>0.27</v>
      </c>
      <c r="BB141" s="312" t="n">
        <v>0.0175</v>
      </c>
      <c r="BC141" s="312" t="n">
        <v>-0.0205</v>
      </c>
      <c r="BD141" s="312" t="n">
        <v>0.0087</v>
      </c>
      <c r="BE141" s="312" t="n">
        <v>0.005</v>
      </c>
      <c r="BF141" s="312" t="n">
        <v>0.005</v>
      </c>
      <c r="BG141" s="312" t="n">
        <v>-0.0205</v>
      </c>
      <c r="BH141" s="312" t="n">
        <v>0.0087</v>
      </c>
      <c r="BI141" s="312" t="n">
        <v>-0.0485</v>
      </c>
      <c r="BJ141" s="312" t="n">
        <v>0.025</v>
      </c>
      <c r="BK141" s="312" t="n">
        <v>-0.0045</v>
      </c>
      <c r="BL141" s="312" t="n">
        <v>0.02</v>
      </c>
      <c r="BM141" s="312" t="n">
        <v>0.016</v>
      </c>
      <c r="BN141" s="312" t="n">
        <v>0.015</v>
      </c>
      <c r="BO141" s="312" t="n">
        <v>0.7675</v>
      </c>
      <c r="BP141" s="312" t="n">
        <v>0.146</v>
      </c>
      <c r="BQ141" s="312" t="n">
        <v>0</v>
      </c>
      <c r="BR141" s="312" t="n">
        <v>0</v>
      </c>
      <c r="BS141" s="312" t="n">
        <v>0.2875</v>
      </c>
      <c r="BT141" s="312" t="n">
        <v>0.02</v>
      </c>
      <c r="BU141" s="312" t="n">
        <v>0.465</v>
      </c>
      <c r="BV141" s="312" t="n">
        <v>0.015</v>
      </c>
      <c r="BW141" s="312" t="n">
        <v>-0.037</v>
      </c>
      <c r="BX141" s="312" t="n">
        <v>0.0175</v>
      </c>
      <c r="BY141" s="312" t="n">
        <v>-0.0085</v>
      </c>
      <c r="BZ141" s="312" t="n">
        <v>0.0075</v>
      </c>
      <c r="CA141" s="312" t="n">
        <v>-0.026</v>
      </c>
      <c r="CB141" s="312" t="n">
        <v>0.01</v>
      </c>
      <c r="CC141" s="312" t="n">
        <v>0.22</v>
      </c>
      <c r="CD141" s="312" t="n">
        <v>0</v>
      </c>
      <c r="CE141" s="349"/>
      <c r="CF141" s="336"/>
      <c r="CG141" s="311"/>
    </row>
    <row r="142" customFormat="false" ht="12.75" hidden="false" customHeight="false" outlineLevel="0" collapsed="false">
      <c r="D142" s="311" t="n">
        <v>40513</v>
      </c>
      <c r="F142" s="350" t="n">
        <v>3.31</v>
      </c>
      <c r="G142" s="351" t="n">
        <v>0.070575290836738</v>
      </c>
      <c r="H142" s="350" t="n">
        <v>0.16</v>
      </c>
      <c r="I142" s="350" t="n">
        <v>1</v>
      </c>
      <c r="J142" s="350" t="n">
        <v>1.05</v>
      </c>
      <c r="K142" s="350" t="n">
        <v>1</v>
      </c>
      <c r="L142" s="347" t="n">
        <v>1</v>
      </c>
      <c r="M142" s="347" t="n">
        <v>1.15</v>
      </c>
      <c r="N142" s="350" t="n">
        <v>1.25</v>
      </c>
      <c r="O142" s="350" t="n">
        <v>1.05</v>
      </c>
      <c r="P142" s="350" t="n">
        <v>1</v>
      </c>
      <c r="Q142" s="350" t="n">
        <v>1.35</v>
      </c>
      <c r="R142" s="351" t="n">
        <v>0.525</v>
      </c>
      <c r="S142" s="351" t="n">
        <v>1.1</v>
      </c>
      <c r="T142" s="350" t="n">
        <v>1</v>
      </c>
      <c r="U142" s="350" t="n">
        <v>-0.095</v>
      </c>
      <c r="V142" s="350" t="n">
        <v>0.035</v>
      </c>
      <c r="W142" s="350" t="n">
        <v>0.29</v>
      </c>
      <c r="X142" s="350" t="n">
        <v>0.0025</v>
      </c>
      <c r="Y142" s="350" t="n">
        <v>-0.0665</v>
      </c>
      <c r="Z142" s="350" t="n">
        <v>0.0325</v>
      </c>
      <c r="AA142" s="350" t="n">
        <v>-0.1675</v>
      </c>
      <c r="AB142" s="350" t="n">
        <v>0.155</v>
      </c>
      <c r="AC142" s="350" t="n">
        <v>-0.0465</v>
      </c>
      <c r="AD142" s="350" t="n">
        <v>0.0075</v>
      </c>
      <c r="AE142" s="350" t="n">
        <v>-0.1875</v>
      </c>
      <c r="AF142" s="350" t="n">
        <v>0.005</v>
      </c>
      <c r="AG142" s="350" t="n">
        <v>-0.0465</v>
      </c>
      <c r="AH142" s="350" t="n">
        <v>0.022</v>
      </c>
      <c r="AI142" s="351" t="n">
        <v>0.2975</v>
      </c>
      <c r="AJ142" s="351" t="n">
        <v>0</v>
      </c>
      <c r="AK142" s="351" t="n">
        <v>-0.19</v>
      </c>
      <c r="AL142" s="350" t="n">
        <v>0.005</v>
      </c>
      <c r="AM142" s="350"/>
      <c r="AN142" s="350"/>
      <c r="AO142" s="350" t="n">
        <v>-0.17</v>
      </c>
      <c r="AP142" s="312" t="n">
        <v>0.02</v>
      </c>
      <c r="AQ142" s="312" t="n">
        <v>0.12</v>
      </c>
      <c r="AR142" s="312" t="n">
        <v>0.0325</v>
      </c>
      <c r="AS142" s="312" t="n">
        <v>-0.33</v>
      </c>
      <c r="AT142" s="312" t="n">
        <v>0</v>
      </c>
      <c r="AU142" s="312" t="n">
        <v>-0.28</v>
      </c>
      <c r="AV142" s="312" t="n">
        <v>0</v>
      </c>
      <c r="AW142" s="312" t="n">
        <v>0</v>
      </c>
      <c r="AX142" s="312" t="n">
        <v>-0.01</v>
      </c>
      <c r="AY142" s="312" t="n">
        <v>-0.0205</v>
      </c>
      <c r="AZ142" s="312" t="n">
        <v>0.06</v>
      </c>
      <c r="BA142" s="312" t="n">
        <v>0.305</v>
      </c>
      <c r="BB142" s="312" t="n">
        <v>0.0225</v>
      </c>
      <c r="BC142" s="312" t="n">
        <v>-0.0205</v>
      </c>
      <c r="BD142" s="312" t="n">
        <v>0.0087</v>
      </c>
      <c r="BE142" s="312" t="n">
        <v>0.005</v>
      </c>
      <c r="BF142" s="312" t="n">
        <v>0.005</v>
      </c>
      <c r="BG142" s="312" t="n">
        <v>-0.0205</v>
      </c>
      <c r="BH142" s="312" t="n">
        <v>0.0087</v>
      </c>
      <c r="BI142" s="312" t="n">
        <v>-0.0525</v>
      </c>
      <c r="BJ142" s="312" t="n">
        <v>0.025</v>
      </c>
      <c r="BK142" s="312" t="n">
        <v>-0.0045</v>
      </c>
      <c r="BL142" s="312" t="n">
        <v>0.021</v>
      </c>
      <c r="BM142" s="312" t="n">
        <v>0.016</v>
      </c>
      <c r="BN142" s="312" t="n">
        <v>0.015</v>
      </c>
      <c r="BO142" s="312" t="n">
        <v>1.19</v>
      </c>
      <c r="BP142" s="312" t="n">
        <v>0.2</v>
      </c>
      <c r="BQ142" s="312" t="n">
        <v>0</v>
      </c>
      <c r="BR142" s="312" t="n">
        <v>0</v>
      </c>
      <c r="BS142" s="312" t="n">
        <v>0.3375</v>
      </c>
      <c r="BT142" s="312" t="n">
        <v>0.0225</v>
      </c>
      <c r="BU142" s="312" t="n">
        <v>0.8</v>
      </c>
      <c r="BV142" s="312" t="n">
        <v>0.0175</v>
      </c>
      <c r="BW142" s="312" t="n">
        <v>-0.0295</v>
      </c>
      <c r="BX142" s="312" t="n">
        <v>0.0175</v>
      </c>
      <c r="BY142" s="312" t="n">
        <v>-0.0085</v>
      </c>
      <c r="BZ142" s="312" t="n">
        <v>0.0075</v>
      </c>
      <c r="CA142" s="312" t="n">
        <v>-0.026</v>
      </c>
      <c r="CB142" s="312" t="n">
        <v>0.01</v>
      </c>
      <c r="CC142" s="312" t="n">
        <v>0.2</v>
      </c>
      <c r="CD142" s="312" t="n">
        <v>0</v>
      </c>
      <c r="CE142" s="349"/>
      <c r="CF142" s="336"/>
      <c r="CG142" s="311"/>
    </row>
    <row r="143" customFormat="false" ht="12.75" hidden="false" customHeight="false" outlineLevel="0" collapsed="false">
      <c r="D143" s="311" t="n">
        <v>40544</v>
      </c>
      <c r="F143" s="350" t="n">
        <v>3.503</v>
      </c>
      <c r="G143" s="351" t="n">
        <v>0.070579247228908</v>
      </c>
      <c r="H143" s="350" t="n">
        <v>0.16</v>
      </c>
      <c r="I143" s="350" t="n">
        <v>1</v>
      </c>
      <c r="J143" s="350" t="n">
        <v>1.05</v>
      </c>
      <c r="K143" s="350" t="n">
        <v>1</v>
      </c>
      <c r="L143" s="347" t="n">
        <v>1</v>
      </c>
      <c r="M143" s="347" t="n">
        <v>1.15</v>
      </c>
      <c r="N143" s="350" t="n">
        <v>1.45</v>
      </c>
      <c r="O143" s="350" t="n">
        <v>1.05</v>
      </c>
      <c r="P143" s="350" t="n">
        <v>1</v>
      </c>
      <c r="Q143" s="350" t="n">
        <v>1.35</v>
      </c>
      <c r="R143" s="351" t="n">
        <v>0.55</v>
      </c>
      <c r="S143" s="351" t="n">
        <v>1.1</v>
      </c>
      <c r="T143" s="350" t="n">
        <v>1</v>
      </c>
      <c r="U143" s="350" t="n">
        <v>-0.08</v>
      </c>
      <c r="V143" s="350" t="n">
        <v>0.035</v>
      </c>
      <c r="W143" s="350" t="n">
        <v>0.3</v>
      </c>
      <c r="X143" s="350" t="n">
        <v>0.005</v>
      </c>
      <c r="Y143" s="350" t="n">
        <v>-0.0665</v>
      </c>
      <c r="Z143" s="350" t="n">
        <v>0.0325</v>
      </c>
      <c r="AA143" s="350" t="n">
        <v>-0.17</v>
      </c>
      <c r="AB143" s="350" t="n">
        <v>0.155</v>
      </c>
      <c r="AC143" s="350" t="n">
        <v>-0.0465</v>
      </c>
      <c r="AD143" s="350" t="n">
        <v>0.0075</v>
      </c>
      <c r="AE143" s="350" t="n">
        <v>-0.19</v>
      </c>
      <c r="AF143" s="350" t="n">
        <v>0.0025</v>
      </c>
      <c r="AG143" s="350" t="n">
        <v>-0.0465</v>
      </c>
      <c r="AH143" s="350" t="n">
        <v>0.022</v>
      </c>
      <c r="AI143" s="351" t="n">
        <v>0.31</v>
      </c>
      <c r="AJ143" s="351" t="n">
        <v>0</v>
      </c>
      <c r="AK143" s="351" t="n">
        <v>-0.19</v>
      </c>
      <c r="AL143" s="350" t="n">
        <v>0.005</v>
      </c>
      <c r="AM143" s="350"/>
      <c r="AN143" s="350"/>
      <c r="AO143" s="350" t="n">
        <v>-0.17</v>
      </c>
      <c r="AP143" s="312" t="n">
        <v>0.02</v>
      </c>
      <c r="AQ143" s="312" t="n">
        <v>0.12</v>
      </c>
      <c r="AR143" s="312" t="n">
        <v>0.0325</v>
      </c>
      <c r="AS143" s="312" t="n">
        <v>-0.33</v>
      </c>
      <c r="AT143" s="312" t="n">
        <v>0</v>
      </c>
      <c r="AU143" s="312" t="n">
        <v>-0.28</v>
      </c>
      <c r="AV143" s="312" t="n">
        <v>0</v>
      </c>
      <c r="AW143" s="312" t="n">
        <v>0</v>
      </c>
      <c r="AX143" s="312" t="n">
        <v>-0.01</v>
      </c>
      <c r="AY143" s="312" t="n">
        <v>-0.016</v>
      </c>
      <c r="AZ143" s="312" t="n">
        <v>0.06</v>
      </c>
      <c r="BA143" s="312" t="n">
        <v>0.305</v>
      </c>
      <c r="BB143" s="312" t="n">
        <v>0.0225</v>
      </c>
      <c r="BC143" s="312" t="n">
        <v>-0.016</v>
      </c>
      <c r="BD143" s="312" t="n">
        <v>0.0087</v>
      </c>
      <c r="BE143" s="312" t="n">
        <v>0.005</v>
      </c>
      <c r="BF143" s="312" t="n">
        <v>0.005</v>
      </c>
      <c r="BG143" s="312" t="n">
        <v>-0.016</v>
      </c>
      <c r="BH143" s="312" t="n">
        <v>0.0087</v>
      </c>
      <c r="BI143" s="312" t="n">
        <v>-0.0485</v>
      </c>
      <c r="BJ143" s="312" t="n">
        <v>0.02</v>
      </c>
      <c r="BK143" s="312" t="n">
        <v>-0.0025</v>
      </c>
      <c r="BL143" s="312" t="n">
        <v>0.022</v>
      </c>
      <c r="BM143" s="312" t="n">
        <v>0.016</v>
      </c>
      <c r="BN143" s="312" t="n">
        <v>0.015</v>
      </c>
      <c r="BO143" s="312" t="n">
        <v>1.525</v>
      </c>
      <c r="BP143" s="312" t="n">
        <v>0.3</v>
      </c>
      <c r="BQ143" s="312" t="n">
        <v>0</v>
      </c>
      <c r="BR143" s="312" t="n">
        <v>0</v>
      </c>
      <c r="BS143" s="312" t="n">
        <v>0.4375</v>
      </c>
      <c r="BT143" s="312" t="n">
        <v>0.03</v>
      </c>
      <c r="BU143" s="312" t="n">
        <v>0.975</v>
      </c>
      <c r="BV143" s="312" t="n">
        <v>0.0225</v>
      </c>
      <c r="BW143" s="312" t="n">
        <v>-0.0295</v>
      </c>
      <c r="BX143" s="312" t="n">
        <v>0.0175</v>
      </c>
      <c r="BY143" s="312" t="n">
        <v>-0.0085</v>
      </c>
      <c r="BZ143" s="312" t="n">
        <v>0.0075</v>
      </c>
      <c r="CA143" s="312" t="n">
        <v>-0.0235</v>
      </c>
      <c r="CB143" s="312" t="n">
        <v>0.01</v>
      </c>
      <c r="CC143" s="312" t="n">
        <v>0.085</v>
      </c>
      <c r="CD143" s="312" t="n">
        <v>0</v>
      </c>
      <c r="CE143" s="349"/>
      <c r="CF143" s="336"/>
      <c r="CG143" s="311"/>
    </row>
    <row r="144" customFormat="false" ht="12.75" hidden="false" customHeight="false" outlineLevel="0" collapsed="false">
      <c r="D144" s="311" t="n">
        <v>40575</v>
      </c>
      <c r="F144" s="350" t="n">
        <v>3.405</v>
      </c>
      <c r="G144" s="351" t="n">
        <v>0.070583203621084</v>
      </c>
      <c r="H144" s="350" t="n">
        <v>0.16</v>
      </c>
      <c r="I144" s="350" t="n">
        <v>1</v>
      </c>
      <c r="J144" s="350" t="n">
        <v>1.05</v>
      </c>
      <c r="K144" s="350" t="n">
        <v>1</v>
      </c>
      <c r="L144" s="347" t="n">
        <v>1</v>
      </c>
      <c r="M144" s="347" t="n">
        <v>1.15</v>
      </c>
      <c r="N144" s="350" t="n">
        <v>1.45</v>
      </c>
      <c r="O144" s="350" t="n">
        <v>1.05</v>
      </c>
      <c r="P144" s="350" t="n">
        <v>1</v>
      </c>
      <c r="Q144" s="350" t="n">
        <v>1.35</v>
      </c>
      <c r="R144" s="351" t="n">
        <v>0.55</v>
      </c>
      <c r="S144" s="351" t="n">
        <v>1.1</v>
      </c>
      <c r="T144" s="350" t="n">
        <v>1</v>
      </c>
      <c r="U144" s="350" t="n">
        <v>-0.08</v>
      </c>
      <c r="V144" s="350" t="n">
        <v>0.035</v>
      </c>
      <c r="W144" s="350" t="n">
        <v>0.275</v>
      </c>
      <c r="X144" s="350" t="n">
        <v>0.0075</v>
      </c>
      <c r="Y144" s="350" t="n">
        <v>-0.0665</v>
      </c>
      <c r="Z144" s="350" t="n">
        <v>0.0325</v>
      </c>
      <c r="AA144" s="350" t="n">
        <v>-0.1725</v>
      </c>
      <c r="AB144" s="350" t="n">
        <v>0.155</v>
      </c>
      <c r="AC144" s="350" t="n">
        <v>-0.0465</v>
      </c>
      <c r="AD144" s="350" t="n">
        <v>0.0075</v>
      </c>
      <c r="AE144" s="350" t="n">
        <v>-0.1925</v>
      </c>
      <c r="AF144" s="350" t="n">
        <v>0.005</v>
      </c>
      <c r="AG144" s="350" t="n">
        <v>-0.0465</v>
      </c>
      <c r="AH144" s="350" t="n">
        <v>0.022</v>
      </c>
      <c r="AI144" s="351" t="n">
        <v>0.2875</v>
      </c>
      <c r="AJ144" s="351" t="n">
        <v>0</v>
      </c>
      <c r="AK144" s="351" t="n">
        <v>-0.19</v>
      </c>
      <c r="AL144" s="350" t="n">
        <v>0.005</v>
      </c>
      <c r="AM144" s="350"/>
      <c r="AN144" s="350"/>
      <c r="AO144" s="350" t="n">
        <v>-0.17</v>
      </c>
      <c r="AP144" s="312" t="n">
        <v>0.02</v>
      </c>
      <c r="AQ144" s="312" t="n">
        <v>0.12</v>
      </c>
      <c r="AR144" s="312" t="n">
        <v>0.0325</v>
      </c>
      <c r="AS144" s="312" t="n">
        <v>-0.33</v>
      </c>
      <c r="AT144" s="312" t="n">
        <v>0</v>
      </c>
      <c r="AU144" s="312" t="n">
        <v>-0.28</v>
      </c>
      <c r="AV144" s="312" t="n">
        <v>0</v>
      </c>
      <c r="AW144" s="312" t="n">
        <v>0</v>
      </c>
      <c r="AX144" s="312" t="n">
        <v>-0.01</v>
      </c>
      <c r="AY144" s="312" t="n">
        <v>-0.016</v>
      </c>
      <c r="AZ144" s="312" t="n">
        <v>0.06</v>
      </c>
      <c r="BA144" s="312" t="n">
        <v>0.305</v>
      </c>
      <c r="BB144" s="312" t="n">
        <v>0.0225</v>
      </c>
      <c r="BC144" s="312" t="n">
        <v>-0.016</v>
      </c>
      <c r="BD144" s="312" t="n">
        <v>0.0087</v>
      </c>
      <c r="BE144" s="312" t="n">
        <v>0.005</v>
      </c>
      <c r="BF144" s="312" t="n">
        <v>0.005</v>
      </c>
      <c r="BG144" s="312" t="n">
        <v>-0.016</v>
      </c>
      <c r="BH144" s="312" t="n">
        <v>0.0087</v>
      </c>
      <c r="BI144" s="312" t="n">
        <v>-0.0515</v>
      </c>
      <c r="BJ144" s="312" t="n">
        <v>0.02</v>
      </c>
      <c r="BK144" s="312" t="n">
        <v>-0.0025</v>
      </c>
      <c r="BL144" s="312" t="n">
        <v>0.023</v>
      </c>
      <c r="BM144" s="312" t="n">
        <v>0.016</v>
      </c>
      <c r="BN144" s="312" t="n">
        <v>0.015</v>
      </c>
      <c r="BO144" s="312" t="n">
        <v>1.455</v>
      </c>
      <c r="BP144" s="312" t="n">
        <v>0.3</v>
      </c>
      <c r="BQ144" s="312" t="n">
        <v>0</v>
      </c>
      <c r="BR144" s="312" t="n">
        <v>0</v>
      </c>
      <c r="BS144" s="312" t="n">
        <v>0.435</v>
      </c>
      <c r="BT144" s="312" t="n">
        <v>0.03</v>
      </c>
      <c r="BU144" s="312" t="n">
        <v>0.975</v>
      </c>
      <c r="BV144" s="312" t="n">
        <v>0.0175</v>
      </c>
      <c r="BW144" s="312" t="n">
        <v>-0.0295</v>
      </c>
      <c r="BX144" s="312" t="n">
        <v>0.0175</v>
      </c>
      <c r="BY144" s="312" t="n">
        <v>-0.0085</v>
      </c>
      <c r="BZ144" s="312" t="n">
        <v>0.0075</v>
      </c>
      <c r="CA144" s="312" t="n">
        <v>-0.0235</v>
      </c>
      <c r="CB144" s="312" t="n">
        <v>0.01</v>
      </c>
      <c r="CC144" s="312" t="n">
        <v>0.075</v>
      </c>
      <c r="CD144" s="312" t="n">
        <v>0</v>
      </c>
      <c r="CE144" s="349"/>
      <c r="CF144" s="336"/>
      <c r="CG144" s="311"/>
    </row>
    <row r="145" customFormat="false" ht="12.75" hidden="false" customHeight="false" outlineLevel="0" collapsed="false">
      <c r="D145" s="311" t="n">
        <v>40603</v>
      </c>
      <c r="F145" s="350" t="n">
        <v>3.289</v>
      </c>
      <c r="G145" s="351" t="n">
        <v>0.070586777136602</v>
      </c>
      <c r="H145" s="350" t="n">
        <v>0.155</v>
      </c>
      <c r="I145" s="350" t="n">
        <v>0.75</v>
      </c>
      <c r="J145" s="350" t="n">
        <v>0.8</v>
      </c>
      <c r="K145" s="350" t="n">
        <v>0.75</v>
      </c>
      <c r="L145" s="347" t="n">
        <v>0.75</v>
      </c>
      <c r="M145" s="347" t="n">
        <v>0.85</v>
      </c>
      <c r="N145" s="350" t="n">
        <v>1</v>
      </c>
      <c r="O145" s="350" t="n">
        <v>0.75</v>
      </c>
      <c r="P145" s="350" t="n">
        <v>0.75</v>
      </c>
      <c r="Q145" s="350" t="n">
        <v>0.95</v>
      </c>
      <c r="R145" s="351" t="n">
        <v>0.24</v>
      </c>
      <c r="S145" s="351" t="n">
        <v>0.75</v>
      </c>
      <c r="T145" s="350" t="n">
        <v>0.75</v>
      </c>
      <c r="U145" s="350" t="n">
        <v>-0.08</v>
      </c>
      <c r="V145" s="350" t="n">
        <v>0.035</v>
      </c>
      <c r="W145" s="350" t="n">
        <v>0.273</v>
      </c>
      <c r="X145" s="350" t="n">
        <v>0.01</v>
      </c>
      <c r="Y145" s="350" t="n">
        <v>-0.0665</v>
      </c>
      <c r="Z145" s="350" t="n">
        <v>0.0325</v>
      </c>
      <c r="AA145" s="350" t="n">
        <v>-0.175</v>
      </c>
      <c r="AB145" s="350" t="n">
        <v>0.155</v>
      </c>
      <c r="AC145" s="350" t="n">
        <v>-0.0465</v>
      </c>
      <c r="AD145" s="350" t="n">
        <v>0.0075</v>
      </c>
      <c r="AE145" s="350" t="n">
        <v>-0.195</v>
      </c>
      <c r="AF145" s="350" t="n">
        <v>0.0025</v>
      </c>
      <c r="AG145" s="350" t="n">
        <v>-0.0465</v>
      </c>
      <c r="AH145" s="350" t="n">
        <v>0.022</v>
      </c>
      <c r="AI145" s="351" t="n">
        <v>0.285</v>
      </c>
      <c r="AJ145" s="351" t="n">
        <v>0</v>
      </c>
      <c r="AK145" s="351" t="n">
        <v>-0.19</v>
      </c>
      <c r="AL145" s="350" t="n">
        <v>0.005</v>
      </c>
      <c r="AM145" s="350"/>
      <c r="AN145" s="350"/>
      <c r="AO145" s="350" t="n">
        <v>-0.17</v>
      </c>
      <c r="AP145" s="312" t="n">
        <v>0.02</v>
      </c>
      <c r="AQ145" s="312" t="n">
        <v>0.12</v>
      </c>
      <c r="AR145" s="312" t="n">
        <v>0.0325</v>
      </c>
      <c r="AS145" s="312" t="n">
        <v>-0.33</v>
      </c>
      <c r="AT145" s="312" t="n">
        <v>0</v>
      </c>
      <c r="AU145" s="312" t="n">
        <v>-0.28</v>
      </c>
      <c r="AV145" s="312" t="n">
        <v>0</v>
      </c>
      <c r="AW145" s="312" t="n">
        <v>0</v>
      </c>
      <c r="AX145" s="312" t="n">
        <v>-0.01</v>
      </c>
      <c r="AY145" s="312" t="n">
        <v>-0.016</v>
      </c>
      <c r="AZ145" s="312" t="n">
        <v>0.06</v>
      </c>
      <c r="BA145" s="312" t="n">
        <v>0.265</v>
      </c>
      <c r="BB145" s="312" t="n">
        <v>0.0225</v>
      </c>
      <c r="BC145" s="312" t="n">
        <v>-0.016</v>
      </c>
      <c r="BD145" s="312" t="n">
        <v>0.0087</v>
      </c>
      <c r="BE145" s="312" t="n">
        <v>0.005</v>
      </c>
      <c r="BF145" s="312" t="n">
        <v>0.005</v>
      </c>
      <c r="BG145" s="312" t="n">
        <v>-0.016</v>
      </c>
      <c r="BH145" s="312" t="n">
        <v>0.0087</v>
      </c>
      <c r="BI145" s="312" t="n">
        <v>-0.0685</v>
      </c>
      <c r="BJ145" s="312" t="n">
        <v>0.025</v>
      </c>
      <c r="BK145" s="312" t="n">
        <v>-0.0025</v>
      </c>
      <c r="BL145" s="312" t="n">
        <v>0.024</v>
      </c>
      <c r="BM145" s="312" t="n">
        <v>0.016</v>
      </c>
      <c r="BN145" s="312" t="n">
        <v>0.015</v>
      </c>
      <c r="BO145" s="312" t="n">
        <v>0.835</v>
      </c>
      <c r="BP145" s="312" t="n">
        <v>0.16</v>
      </c>
      <c r="BQ145" s="312" t="n">
        <v>0</v>
      </c>
      <c r="BR145" s="312" t="n">
        <v>0</v>
      </c>
      <c r="BS145" s="312" t="n">
        <v>0.3025</v>
      </c>
      <c r="BT145" s="312" t="n">
        <v>0.02</v>
      </c>
      <c r="BU145" s="312" t="n">
        <v>0.6075</v>
      </c>
      <c r="BV145" s="312" t="n">
        <v>0.0025</v>
      </c>
      <c r="BW145" s="312" t="n">
        <v>-0.0295</v>
      </c>
      <c r="BX145" s="312" t="n">
        <v>0.0175</v>
      </c>
      <c r="BY145" s="312" t="n">
        <v>0.01</v>
      </c>
      <c r="BZ145" s="312" t="n">
        <v>0.0075</v>
      </c>
      <c r="CA145" s="312" t="n">
        <v>-0.005</v>
      </c>
      <c r="CB145" s="312" t="n">
        <v>0.01</v>
      </c>
      <c r="CC145" s="312" t="n">
        <v>0.115</v>
      </c>
      <c r="CD145" s="312" t="n">
        <v>0</v>
      </c>
      <c r="CE145" s="349"/>
      <c r="CF145" s="336"/>
      <c r="CG145" s="311"/>
    </row>
    <row r="146" customFormat="false" ht="12.75" hidden="false" customHeight="false" outlineLevel="0" collapsed="false">
      <c r="D146" s="311" t="n">
        <v>40634</v>
      </c>
      <c r="F146" s="350" t="n">
        <v>3.173</v>
      </c>
      <c r="G146" s="351" t="n">
        <v>0.070590733528787</v>
      </c>
      <c r="H146" s="350" t="n">
        <v>0.155</v>
      </c>
      <c r="I146" s="350" t="n">
        <v>0.4</v>
      </c>
      <c r="J146" s="350" t="n">
        <v>0.45</v>
      </c>
      <c r="K146" s="350" t="n">
        <v>0.4</v>
      </c>
      <c r="L146" s="347" t="n">
        <v>0.45</v>
      </c>
      <c r="M146" s="347" t="n">
        <v>0.45</v>
      </c>
      <c r="N146" s="350" t="n">
        <v>0.45</v>
      </c>
      <c r="O146" s="350" t="n">
        <v>0.45</v>
      </c>
      <c r="P146" s="350" t="n">
        <v>0.45</v>
      </c>
      <c r="Q146" s="350" t="n">
        <v>0.5</v>
      </c>
      <c r="R146" s="351" t="n">
        <v>0.3</v>
      </c>
      <c r="S146" s="351" t="n">
        <v>0.45</v>
      </c>
      <c r="T146" s="350" t="n">
        <v>0.4</v>
      </c>
      <c r="U146" s="350" t="n">
        <v>-0.125</v>
      </c>
      <c r="V146" s="350" t="n">
        <v>0.01</v>
      </c>
      <c r="W146" s="350" t="n">
        <v>0.178</v>
      </c>
      <c r="X146" s="350" t="n">
        <v>-0.0025</v>
      </c>
      <c r="Y146" s="350" t="n">
        <v>-0.049</v>
      </c>
      <c r="Z146" s="350" t="n">
        <v>0.03</v>
      </c>
      <c r="AA146" s="350" t="n">
        <v>-0.165</v>
      </c>
      <c r="AB146" s="350" t="n">
        <v>0.155</v>
      </c>
      <c r="AC146" s="350" t="n">
        <v>-0.044</v>
      </c>
      <c r="AD146" s="350" t="n">
        <v>0.0025</v>
      </c>
      <c r="AE146" s="350" t="n">
        <v>-0.185</v>
      </c>
      <c r="AF146" s="350" t="n">
        <v>0.01</v>
      </c>
      <c r="AG146" s="350" t="n">
        <v>-0.044</v>
      </c>
      <c r="AH146" s="350" t="n">
        <v>0.014</v>
      </c>
      <c r="AI146" s="351" t="n">
        <v>0.1975</v>
      </c>
      <c r="AJ146" s="351" t="n">
        <v>0</v>
      </c>
      <c r="AK146" s="351" t="n">
        <v>-0.19</v>
      </c>
      <c r="AL146" s="350" t="n">
        <v>0</v>
      </c>
      <c r="AM146" s="350"/>
      <c r="AN146" s="350"/>
      <c r="AO146" s="350" t="n">
        <v>-0.17</v>
      </c>
      <c r="AP146" s="312" t="n">
        <v>0.0075</v>
      </c>
      <c r="AQ146" s="312" t="n">
        <v>0.295</v>
      </c>
      <c r="AR146" s="312" t="n">
        <v>0.025</v>
      </c>
      <c r="AS146" s="312" t="n">
        <v>-0.33</v>
      </c>
      <c r="AT146" s="312" t="n">
        <v>0</v>
      </c>
      <c r="AU146" s="312" t="n">
        <v>0</v>
      </c>
      <c r="AV146" s="312" t="n">
        <v>0</v>
      </c>
      <c r="AW146" s="312" t="n">
        <v>0</v>
      </c>
      <c r="AX146" s="312" t="n">
        <v>-0.01</v>
      </c>
      <c r="AY146" s="312" t="n">
        <v>-0.0155</v>
      </c>
      <c r="AZ146" s="312" t="n">
        <v>0.06</v>
      </c>
      <c r="BA146" s="312" t="n">
        <v>0.195</v>
      </c>
      <c r="BB146" s="312" t="n">
        <v>0.0175</v>
      </c>
      <c r="BC146" s="312" t="n">
        <v>-0.0155</v>
      </c>
      <c r="BD146" s="312" t="n">
        <v>0.011</v>
      </c>
      <c r="BE146" s="312" t="n">
        <v>0.005</v>
      </c>
      <c r="BF146" s="312" t="n">
        <v>0.005</v>
      </c>
      <c r="BG146" s="312" t="n">
        <v>-0.0155</v>
      </c>
      <c r="BH146" s="312" t="n">
        <v>0.011</v>
      </c>
      <c r="BI146" s="312" t="n">
        <v>-0.06</v>
      </c>
      <c r="BJ146" s="312" t="n">
        <v>0.026</v>
      </c>
      <c r="BK146" s="312" t="n">
        <v>-0.009999999</v>
      </c>
      <c r="BL146" s="312" t="n">
        <v>0.016</v>
      </c>
      <c r="BM146" s="312" t="n">
        <v>0.0065</v>
      </c>
      <c r="BN146" s="312" t="n">
        <v>0.01</v>
      </c>
      <c r="BO146" s="312" t="n">
        <v>0.45</v>
      </c>
      <c r="BP146" s="312" t="n">
        <v>0.02</v>
      </c>
      <c r="BQ146" s="312" t="n">
        <v>0</v>
      </c>
      <c r="BR146" s="312" t="n">
        <v>0</v>
      </c>
      <c r="BS146" s="312" t="n">
        <v>0.25</v>
      </c>
      <c r="BT146" s="312" t="n">
        <v>0.005</v>
      </c>
      <c r="BU146" s="312" t="n">
        <v>0.25</v>
      </c>
      <c r="BV146" s="312" t="n">
        <v>0.005</v>
      </c>
      <c r="BW146" s="312" t="n">
        <v>-0.022</v>
      </c>
      <c r="BX146" s="312" t="n">
        <v>0.02</v>
      </c>
      <c r="BY146" s="312" t="n">
        <v>0.01</v>
      </c>
      <c r="BZ146" s="312" t="n">
        <v>0.01</v>
      </c>
      <c r="CA146" s="312" t="n">
        <v>-0.005</v>
      </c>
      <c r="CB146" s="312" t="n">
        <v>0.0125</v>
      </c>
      <c r="CC146" s="312" t="n">
        <v>0.55</v>
      </c>
      <c r="CD146" s="312" t="n">
        <v>0</v>
      </c>
      <c r="CE146" s="349"/>
      <c r="CF146" s="336"/>
      <c r="CG146" s="311"/>
    </row>
    <row r="147" customFormat="false" ht="12.75" hidden="false" customHeight="false" outlineLevel="0" collapsed="false">
      <c r="D147" s="311" t="n">
        <v>40664</v>
      </c>
      <c r="F147" s="350" t="n">
        <v>3.166</v>
      </c>
      <c r="G147" s="351" t="n">
        <v>0.070594562295423</v>
      </c>
      <c r="H147" s="350" t="n">
        <v>0.155</v>
      </c>
      <c r="I147" s="350" t="n">
        <v>0.45</v>
      </c>
      <c r="J147" s="350" t="n">
        <v>0.5</v>
      </c>
      <c r="K147" s="350" t="n">
        <v>0.4</v>
      </c>
      <c r="L147" s="347" t="n">
        <v>0.4</v>
      </c>
      <c r="M147" s="347" t="n">
        <v>0.45</v>
      </c>
      <c r="N147" s="350" t="n">
        <v>0.5</v>
      </c>
      <c r="O147" s="350" t="n">
        <v>0.45</v>
      </c>
      <c r="P147" s="350" t="n">
        <v>0.4</v>
      </c>
      <c r="Q147" s="350" t="n">
        <v>0.45</v>
      </c>
      <c r="R147" s="351" t="n">
        <v>0.25</v>
      </c>
      <c r="S147" s="351" t="n">
        <v>0.5</v>
      </c>
      <c r="T147" s="350" t="n">
        <v>0.45</v>
      </c>
      <c r="U147" s="350" t="n">
        <v>-0.14</v>
      </c>
      <c r="V147" s="350" t="n">
        <v>0.01</v>
      </c>
      <c r="W147" s="350" t="n">
        <v>0.188</v>
      </c>
      <c r="X147" s="350" t="n">
        <v>-0.0025</v>
      </c>
      <c r="Y147" s="350" t="n">
        <v>-0.049</v>
      </c>
      <c r="Z147" s="350" t="n">
        <v>0.03</v>
      </c>
      <c r="AA147" s="350" t="n">
        <v>-0.165</v>
      </c>
      <c r="AB147" s="350" t="n">
        <v>0.155</v>
      </c>
      <c r="AC147" s="350" t="n">
        <v>-0.044</v>
      </c>
      <c r="AD147" s="350" t="n">
        <v>0.0025</v>
      </c>
      <c r="AE147" s="350" t="n">
        <v>-0.185</v>
      </c>
      <c r="AF147" s="350" t="n">
        <v>0.0075</v>
      </c>
      <c r="AG147" s="350" t="n">
        <v>-0.044</v>
      </c>
      <c r="AH147" s="350" t="n">
        <v>0.014</v>
      </c>
      <c r="AI147" s="351" t="n">
        <v>0.1875</v>
      </c>
      <c r="AJ147" s="351" t="n">
        <v>0</v>
      </c>
      <c r="AK147" s="351" t="n">
        <v>-0.19</v>
      </c>
      <c r="AL147" s="350" t="n">
        <v>0</v>
      </c>
      <c r="AM147" s="350"/>
      <c r="AN147" s="350"/>
      <c r="AO147" s="350" t="n">
        <v>-0.17</v>
      </c>
      <c r="AP147" s="312" t="n">
        <v>0.0075</v>
      </c>
      <c r="AQ147" s="312" t="n">
        <v>0.295</v>
      </c>
      <c r="AR147" s="312" t="n">
        <v>0</v>
      </c>
      <c r="AS147" s="312" t="n">
        <v>-0.33</v>
      </c>
      <c r="AT147" s="312" t="n">
        <v>0</v>
      </c>
      <c r="AU147" s="312" t="n">
        <v>0</v>
      </c>
      <c r="AV147" s="312" t="n">
        <v>0</v>
      </c>
      <c r="AW147" s="312" t="n">
        <v>0</v>
      </c>
      <c r="AX147" s="312" t="n">
        <v>-0.01</v>
      </c>
      <c r="AY147" s="312" t="n">
        <v>-0.0155</v>
      </c>
      <c r="AZ147" s="312" t="n">
        <v>0.06</v>
      </c>
      <c r="BA147" s="312" t="n">
        <v>0.1825</v>
      </c>
      <c r="BB147" s="312" t="n">
        <v>0.01</v>
      </c>
      <c r="BC147" s="312" t="n">
        <v>-0.0155</v>
      </c>
      <c r="BD147" s="312" t="n">
        <v>0.011</v>
      </c>
      <c r="BE147" s="312" t="n">
        <v>0.005</v>
      </c>
      <c r="BF147" s="312" t="n">
        <v>0.005</v>
      </c>
      <c r="BG147" s="312" t="n">
        <v>-0.0155</v>
      </c>
      <c r="BH147" s="312" t="n">
        <v>0.011</v>
      </c>
      <c r="BI147" s="312" t="n">
        <v>-0.06</v>
      </c>
      <c r="BJ147" s="312" t="n">
        <v>0.026</v>
      </c>
      <c r="BK147" s="312" t="n">
        <v>-0.009999999</v>
      </c>
      <c r="BL147" s="312" t="n">
        <v>0.016</v>
      </c>
      <c r="BM147" s="312" t="n">
        <v>0.0065</v>
      </c>
      <c r="BN147" s="312" t="n">
        <v>0.01</v>
      </c>
      <c r="BO147" s="312" t="n">
        <v>0.405</v>
      </c>
      <c r="BP147" s="312" t="n">
        <v>0.02</v>
      </c>
      <c r="BQ147" s="312" t="n">
        <v>0</v>
      </c>
      <c r="BR147" s="312" t="n">
        <v>0</v>
      </c>
      <c r="BS147" s="312" t="n">
        <v>0.2025</v>
      </c>
      <c r="BT147" s="312" t="n">
        <v>0.005</v>
      </c>
      <c r="BU147" s="312" t="n">
        <v>0.2025</v>
      </c>
      <c r="BV147" s="312" t="n">
        <v>0.005</v>
      </c>
      <c r="BW147" s="312" t="n">
        <v>-0.02225</v>
      </c>
      <c r="BX147" s="312" t="n">
        <v>0.02</v>
      </c>
      <c r="BY147" s="312" t="n">
        <v>0.00975</v>
      </c>
      <c r="BZ147" s="312" t="n">
        <v>0.01</v>
      </c>
      <c r="CA147" s="312" t="n">
        <v>-0.00525</v>
      </c>
      <c r="CB147" s="312" t="n">
        <v>0.0125</v>
      </c>
      <c r="CC147" s="312" t="n">
        <v>0.7</v>
      </c>
      <c r="CD147" s="312" t="n">
        <v>0</v>
      </c>
      <c r="CE147" s="349"/>
      <c r="CF147" s="336"/>
      <c r="CG147" s="311"/>
    </row>
    <row r="148" customFormat="false" ht="12.75" hidden="false" customHeight="false" outlineLevel="0" collapsed="false">
      <c r="D148" s="311" t="n">
        <v>40695</v>
      </c>
      <c r="F148" s="350" t="n">
        <v>3.206</v>
      </c>
      <c r="G148" s="351" t="n">
        <v>0.070598518687618</v>
      </c>
      <c r="H148" s="350" t="n">
        <v>0.155</v>
      </c>
      <c r="I148" s="350" t="n">
        <v>0.45</v>
      </c>
      <c r="J148" s="350" t="n">
        <v>0.5</v>
      </c>
      <c r="K148" s="350" t="n">
        <v>0.4</v>
      </c>
      <c r="L148" s="347" t="n">
        <v>0.5</v>
      </c>
      <c r="M148" s="347" t="n">
        <v>0.45</v>
      </c>
      <c r="N148" s="350" t="n">
        <v>0.5</v>
      </c>
      <c r="O148" s="350" t="n">
        <v>0.5</v>
      </c>
      <c r="P148" s="350" t="n">
        <v>0.5</v>
      </c>
      <c r="Q148" s="350" t="n">
        <v>0.5</v>
      </c>
      <c r="R148" s="351" t="n">
        <v>0.25</v>
      </c>
      <c r="S148" s="351" t="n">
        <v>0.5</v>
      </c>
      <c r="T148" s="350" t="n">
        <v>0.45</v>
      </c>
      <c r="U148" s="350" t="n">
        <v>-0.15</v>
      </c>
      <c r="V148" s="350" t="n">
        <v>0.01</v>
      </c>
      <c r="W148" s="350" t="n">
        <v>0.183</v>
      </c>
      <c r="X148" s="350" t="n">
        <v>-0.0025</v>
      </c>
      <c r="Y148" s="350" t="n">
        <v>-0.049</v>
      </c>
      <c r="Z148" s="350" t="n">
        <v>0.03</v>
      </c>
      <c r="AA148" s="350" t="n">
        <v>-0.165</v>
      </c>
      <c r="AB148" s="350" t="n">
        <v>0.155</v>
      </c>
      <c r="AC148" s="350" t="n">
        <v>-0.044</v>
      </c>
      <c r="AD148" s="350" t="n">
        <v>0.0025</v>
      </c>
      <c r="AE148" s="350" t="n">
        <v>-0.185</v>
      </c>
      <c r="AF148" s="350" t="n">
        <v>0.005</v>
      </c>
      <c r="AG148" s="350" t="n">
        <v>-0.044</v>
      </c>
      <c r="AH148" s="350" t="n">
        <v>0.014</v>
      </c>
      <c r="AI148" s="351" t="n">
        <v>0.1825</v>
      </c>
      <c r="AJ148" s="351" t="n">
        <v>0</v>
      </c>
      <c r="AK148" s="351" t="n">
        <v>-0.19</v>
      </c>
      <c r="AL148" s="350" t="n">
        <v>0</v>
      </c>
      <c r="AM148" s="350"/>
      <c r="AN148" s="350"/>
      <c r="AO148" s="350" t="n">
        <v>-0.17</v>
      </c>
      <c r="AP148" s="312" t="n">
        <v>0.0075</v>
      </c>
      <c r="AQ148" s="312" t="n">
        <v>0.295</v>
      </c>
      <c r="AR148" s="312" t="n">
        <v>0</v>
      </c>
      <c r="AS148" s="312" t="n">
        <v>-0.33</v>
      </c>
      <c r="AT148" s="312" t="n">
        <v>0</v>
      </c>
      <c r="AU148" s="312" t="n">
        <v>0</v>
      </c>
      <c r="AV148" s="312" t="n">
        <v>0</v>
      </c>
      <c r="AW148" s="312" t="n">
        <v>0</v>
      </c>
      <c r="AX148" s="312" t="n">
        <v>0</v>
      </c>
      <c r="AY148" s="312" t="n">
        <v>-0.0155</v>
      </c>
      <c r="AZ148" s="312" t="n">
        <v>0.06</v>
      </c>
      <c r="BA148" s="312" t="n">
        <v>0.1825</v>
      </c>
      <c r="BB148" s="312" t="n">
        <v>0.0125</v>
      </c>
      <c r="BC148" s="312" t="n">
        <v>-0.0155</v>
      </c>
      <c r="BD148" s="312" t="n">
        <v>0.011</v>
      </c>
      <c r="BE148" s="312" t="n">
        <v>0.005</v>
      </c>
      <c r="BF148" s="312" t="n">
        <v>0.005</v>
      </c>
      <c r="BG148" s="312" t="n">
        <v>-0.0155</v>
      </c>
      <c r="BH148" s="312" t="n">
        <v>0.011</v>
      </c>
      <c r="BI148" s="312" t="n">
        <v>-0.076</v>
      </c>
      <c r="BJ148" s="312" t="n">
        <v>0.026</v>
      </c>
      <c r="BK148" s="312" t="n">
        <v>-0.009999999</v>
      </c>
      <c r="BL148" s="312" t="n">
        <v>0.017</v>
      </c>
      <c r="BM148" s="312" t="n">
        <v>0.0065</v>
      </c>
      <c r="BN148" s="312" t="n">
        <v>0.01</v>
      </c>
      <c r="BO148" s="312" t="n">
        <v>0.395</v>
      </c>
      <c r="BP148" s="312" t="n">
        <v>0.035</v>
      </c>
      <c r="BQ148" s="312" t="n">
        <v>0</v>
      </c>
      <c r="BR148" s="312" t="n">
        <v>0</v>
      </c>
      <c r="BS148" s="312" t="n">
        <v>0.2025</v>
      </c>
      <c r="BT148" s="312" t="n">
        <v>0.005</v>
      </c>
      <c r="BU148" s="312" t="n">
        <v>0.2025</v>
      </c>
      <c r="BV148" s="312" t="n">
        <v>0.005</v>
      </c>
      <c r="BW148" s="312" t="n">
        <v>-0.02225</v>
      </c>
      <c r="BX148" s="312" t="n">
        <v>0.02</v>
      </c>
      <c r="BY148" s="312" t="n">
        <v>0.00975</v>
      </c>
      <c r="BZ148" s="312" t="n">
        <v>0.01</v>
      </c>
      <c r="CA148" s="312" t="n">
        <v>-0.00525</v>
      </c>
      <c r="CB148" s="312" t="n">
        <v>0.0125</v>
      </c>
      <c r="CC148" s="312" t="n">
        <v>0.8</v>
      </c>
      <c r="CD148" s="312" t="n">
        <v>0</v>
      </c>
      <c r="CE148" s="349"/>
      <c r="CF148" s="336"/>
      <c r="CG148" s="311"/>
    </row>
    <row r="149" customFormat="false" ht="12.75" hidden="false" customHeight="false" outlineLevel="0" collapsed="false">
      <c r="D149" s="311" t="n">
        <v>40725</v>
      </c>
      <c r="F149" s="350" t="n">
        <v>3.218</v>
      </c>
      <c r="G149" s="351" t="n">
        <v>0.070602347454264</v>
      </c>
      <c r="H149" s="350" t="n">
        <v>0.155</v>
      </c>
      <c r="I149" s="350" t="n">
        <v>0.5</v>
      </c>
      <c r="J149" s="350" t="n">
        <v>0.5</v>
      </c>
      <c r="K149" s="350" t="n">
        <v>0.4</v>
      </c>
      <c r="L149" s="347" t="n">
        <v>0.5</v>
      </c>
      <c r="M149" s="347" t="n">
        <v>0.5</v>
      </c>
      <c r="N149" s="350" t="n">
        <v>0.5</v>
      </c>
      <c r="O149" s="350" t="n">
        <v>0.5</v>
      </c>
      <c r="P149" s="350" t="n">
        <v>0.5</v>
      </c>
      <c r="Q149" s="350" t="n">
        <v>0.5</v>
      </c>
      <c r="R149" s="351" t="n">
        <v>0.35</v>
      </c>
      <c r="S149" s="351" t="n">
        <v>0.55</v>
      </c>
      <c r="T149" s="350" t="n">
        <v>0.5</v>
      </c>
      <c r="U149" s="350" t="n">
        <v>-0.15</v>
      </c>
      <c r="V149" s="350" t="n">
        <v>0.01</v>
      </c>
      <c r="W149" s="350" t="n">
        <v>0.173</v>
      </c>
      <c r="X149" s="350" t="n">
        <v>0</v>
      </c>
      <c r="Y149" s="350" t="n">
        <v>-0.049</v>
      </c>
      <c r="Z149" s="350" t="n">
        <v>0.03</v>
      </c>
      <c r="AA149" s="350" t="n">
        <v>-0.165</v>
      </c>
      <c r="AB149" s="350" t="n">
        <v>0.155</v>
      </c>
      <c r="AC149" s="350" t="n">
        <v>-0.044</v>
      </c>
      <c r="AD149" s="350" t="n">
        <v>0.0025</v>
      </c>
      <c r="AE149" s="350" t="n">
        <v>-0.185</v>
      </c>
      <c r="AF149" s="350" t="n">
        <v>0.0025</v>
      </c>
      <c r="AG149" s="350" t="n">
        <v>-0.044</v>
      </c>
      <c r="AH149" s="350" t="n">
        <v>0.012</v>
      </c>
      <c r="AI149" s="351" t="n">
        <v>0.1725</v>
      </c>
      <c r="AJ149" s="351" t="n">
        <v>0</v>
      </c>
      <c r="AK149" s="351" t="n">
        <v>-0.19</v>
      </c>
      <c r="AL149" s="350" t="n">
        <v>0</v>
      </c>
      <c r="AM149" s="350"/>
      <c r="AN149" s="350"/>
      <c r="AO149" s="350" t="n">
        <v>-0.17</v>
      </c>
      <c r="AP149" s="312" t="n">
        <v>0.0075</v>
      </c>
      <c r="AQ149" s="312" t="n">
        <v>0.295</v>
      </c>
      <c r="AR149" s="312" t="n">
        <v>0</v>
      </c>
      <c r="AS149" s="312" t="n">
        <v>-0.33</v>
      </c>
      <c r="AT149" s="312" t="n">
        <v>0</v>
      </c>
      <c r="AU149" s="312" t="n">
        <v>0</v>
      </c>
      <c r="AV149" s="312" t="n">
        <v>0</v>
      </c>
      <c r="AW149" s="312" t="n">
        <v>0</v>
      </c>
      <c r="AX149" s="312" t="n">
        <v>0</v>
      </c>
      <c r="AY149" s="312" t="n">
        <v>-0.0155</v>
      </c>
      <c r="AZ149" s="312" t="n">
        <v>0.06</v>
      </c>
      <c r="BA149" s="312" t="n">
        <v>0.1825</v>
      </c>
      <c r="BB149" s="312" t="n">
        <v>0.0125</v>
      </c>
      <c r="BC149" s="312" t="n">
        <v>-0.0155</v>
      </c>
      <c r="BD149" s="312" t="n">
        <v>0.011</v>
      </c>
      <c r="BE149" s="312" t="n">
        <v>0.005</v>
      </c>
      <c r="BF149" s="312" t="n">
        <v>0.005</v>
      </c>
      <c r="BG149" s="312" t="n">
        <v>-0.0155</v>
      </c>
      <c r="BH149" s="312" t="n">
        <v>0.011</v>
      </c>
      <c r="BI149" s="312" t="n">
        <v>-0.069</v>
      </c>
      <c r="BJ149" s="312" t="n">
        <v>0.026</v>
      </c>
      <c r="BK149" s="312" t="n">
        <v>-0.009999999</v>
      </c>
      <c r="BL149" s="312" t="n">
        <v>0.018</v>
      </c>
      <c r="BM149" s="312" t="n">
        <v>0.0065</v>
      </c>
      <c r="BN149" s="312" t="n">
        <v>0.01</v>
      </c>
      <c r="BO149" s="312" t="n">
        <v>0.43</v>
      </c>
      <c r="BP149" s="312" t="n">
        <v>0.035</v>
      </c>
      <c r="BQ149" s="312" t="n">
        <v>0</v>
      </c>
      <c r="BR149" s="312" t="n">
        <v>0</v>
      </c>
      <c r="BS149" s="312" t="n">
        <v>0.215</v>
      </c>
      <c r="BT149" s="312" t="n">
        <v>0.0075</v>
      </c>
      <c r="BU149" s="312" t="n">
        <v>0.215</v>
      </c>
      <c r="BV149" s="312" t="n">
        <v>0.0075</v>
      </c>
      <c r="BW149" s="312" t="n">
        <v>-0.02225</v>
      </c>
      <c r="BX149" s="312" t="n">
        <v>0.02</v>
      </c>
      <c r="BY149" s="312" t="n">
        <v>0.00975</v>
      </c>
      <c r="BZ149" s="312" t="n">
        <v>0.01</v>
      </c>
      <c r="CA149" s="312" t="n">
        <v>-0.00525</v>
      </c>
      <c r="CB149" s="312" t="n">
        <v>0.0125</v>
      </c>
      <c r="CC149" s="312" t="n">
        <v>1</v>
      </c>
      <c r="CD149" s="312" t="n">
        <v>0</v>
      </c>
      <c r="CE149" s="349"/>
      <c r="CF149" s="336"/>
      <c r="CG149" s="311"/>
    </row>
    <row r="150" customFormat="false" ht="12.75" hidden="false" customHeight="false" outlineLevel="0" collapsed="false">
      <c r="D150" s="311" t="n">
        <v>40756</v>
      </c>
      <c r="F150" s="350" t="n">
        <v>3.239</v>
      </c>
      <c r="G150" s="351" t="n">
        <v>0.07060630384647</v>
      </c>
      <c r="H150" s="350" t="n">
        <v>0.155</v>
      </c>
      <c r="I150" s="350" t="n">
        <v>0.55</v>
      </c>
      <c r="J150" s="350" t="n">
        <v>0.55</v>
      </c>
      <c r="K150" s="350" t="n">
        <v>0.5</v>
      </c>
      <c r="L150" s="347" t="n">
        <v>0.6</v>
      </c>
      <c r="M150" s="347" t="n">
        <v>0.55</v>
      </c>
      <c r="N150" s="350" t="n">
        <v>0.6</v>
      </c>
      <c r="O150" s="350" t="n">
        <v>0.55</v>
      </c>
      <c r="P150" s="350" t="n">
        <v>0.6</v>
      </c>
      <c r="Q150" s="350" t="n">
        <v>0.45</v>
      </c>
      <c r="R150" s="351" t="n">
        <v>0.38</v>
      </c>
      <c r="S150" s="351" t="n">
        <v>0.6</v>
      </c>
      <c r="T150" s="350" t="n">
        <v>0.55</v>
      </c>
      <c r="U150" s="350" t="n">
        <v>-0.15</v>
      </c>
      <c r="V150" s="350" t="n">
        <v>0.01</v>
      </c>
      <c r="W150" s="350" t="n">
        <v>0.17</v>
      </c>
      <c r="X150" s="350" t="n">
        <v>0.0025</v>
      </c>
      <c r="Y150" s="350" t="n">
        <v>-0.049</v>
      </c>
      <c r="Z150" s="350" t="n">
        <v>0.03</v>
      </c>
      <c r="AA150" s="350" t="n">
        <v>-0.165</v>
      </c>
      <c r="AB150" s="350" t="n">
        <v>0.155</v>
      </c>
      <c r="AC150" s="350" t="n">
        <v>-0.044</v>
      </c>
      <c r="AD150" s="350" t="n">
        <v>0.0025</v>
      </c>
      <c r="AE150" s="350" t="n">
        <v>-0.185</v>
      </c>
      <c r="AF150" s="350" t="n">
        <v>0.0025</v>
      </c>
      <c r="AG150" s="350" t="n">
        <v>-0.044</v>
      </c>
      <c r="AH150" s="350" t="n">
        <v>0.012</v>
      </c>
      <c r="AI150" s="351" t="n">
        <v>0.17</v>
      </c>
      <c r="AJ150" s="351" t="n">
        <v>0</v>
      </c>
      <c r="AK150" s="351" t="n">
        <v>-0.19</v>
      </c>
      <c r="AL150" s="350" t="n">
        <v>0</v>
      </c>
      <c r="AM150" s="350"/>
      <c r="AN150" s="350"/>
      <c r="AO150" s="350" t="n">
        <v>-0.17</v>
      </c>
      <c r="AP150" s="312" t="n">
        <v>0.0075</v>
      </c>
      <c r="AQ150" s="312" t="n">
        <v>0.295</v>
      </c>
      <c r="AR150" s="312" t="n">
        <v>0</v>
      </c>
      <c r="AS150" s="312" t="n">
        <v>-0.33</v>
      </c>
      <c r="AT150" s="312" t="n">
        <v>0</v>
      </c>
      <c r="AU150" s="312" t="n">
        <v>0</v>
      </c>
      <c r="AV150" s="312" t="n">
        <v>0</v>
      </c>
      <c r="AW150" s="312" t="n">
        <v>0</v>
      </c>
      <c r="AX150" s="312" t="n">
        <v>0</v>
      </c>
      <c r="AY150" s="312" t="n">
        <v>-0.0155</v>
      </c>
      <c r="AZ150" s="312" t="n">
        <v>0.06</v>
      </c>
      <c r="BA150" s="312" t="n">
        <v>0.1825</v>
      </c>
      <c r="BB150" s="312" t="n">
        <v>0.0125</v>
      </c>
      <c r="BC150" s="312" t="n">
        <v>-0.0155</v>
      </c>
      <c r="BD150" s="312" t="n">
        <v>0.011</v>
      </c>
      <c r="BE150" s="312" t="n">
        <v>0.005</v>
      </c>
      <c r="BF150" s="312" t="n">
        <v>0.005</v>
      </c>
      <c r="BG150" s="312" t="n">
        <v>-0.0155</v>
      </c>
      <c r="BH150" s="312" t="n">
        <v>0.011</v>
      </c>
      <c r="BI150" s="312" t="n">
        <v>-0.06</v>
      </c>
      <c r="BJ150" s="312" t="n">
        <v>0.026</v>
      </c>
      <c r="BK150" s="312" t="n">
        <v>-0.009999999</v>
      </c>
      <c r="BL150" s="312" t="n">
        <v>0.019</v>
      </c>
      <c r="BM150" s="312" t="n">
        <v>0.0065</v>
      </c>
      <c r="BN150" s="312" t="n">
        <v>0.01</v>
      </c>
      <c r="BO150" s="312" t="n">
        <v>0.495</v>
      </c>
      <c r="BP150" s="312" t="n">
        <v>0.035</v>
      </c>
      <c r="BQ150" s="312" t="n">
        <v>0</v>
      </c>
      <c r="BR150" s="312" t="n">
        <v>0</v>
      </c>
      <c r="BS150" s="312" t="n">
        <v>0.215</v>
      </c>
      <c r="BT150" s="312" t="n">
        <v>0.0075</v>
      </c>
      <c r="BU150" s="312" t="n">
        <v>0.215</v>
      </c>
      <c r="BV150" s="312" t="n">
        <v>0.0075</v>
      </c>
      <c r="BW150" s="312" t="n">
        <v>-0.02225</v>
      </c>
      <c r="BX150" s="312" t="n">
        <v>0.02</v>
      </c>
      <c r="BY150" s="312" t="n">
        <v>0.00725</v>
      </c>
      <c r="BZ150" s="312" t="n">
        <v>0.01</v>
      </c>
      <c r="CA150" s="312" t="n">
        <v>-0.00775</v>
      </c>
      <c r="CB150" s="312" t="n">
        <v>0.0125</v>
      </c>
      <c r="CC150" s="312" t="n">
        <v>1</v>
      </c>
      <c r="CD150" s="312" t="n">
        <v>0</v>
      </c>
      <c r="CE150" s="349"/>
      <c r="CF150" s="336"/>
      <c r="CG150" s="311"/>
    </row>
    <row r="151" customFormat="false" ht="12.75" hidden="false" customHeight="false" outlineLevel="0" collapsed="false">
      <c r="D151" s="311" t="n">
        <v>40787</v>
      </c>
      <c r="F151" s="350" t="n">
        <v>3.258</v>
      </c>
      <c r="G151" s="351" t="n">
        <v>0.070610260238681</v>
      </c>
      <c r="H151" s="350" t="n">
        <v>0.155</v>
      </c>
      <c r="I151" s="350" t="n">
        <v>0.55</v>
      </c>
      <c r="J151" s="350" t="n">
        <v>0.55</v>
      </c>
      <c r="K151" s="350" t="n">
        <v>0.55</v>
      </c>
      <c r="L151" s="347" t="n">
        <v>0.55</v>
      </c>
      <c r="M151" s="347" t="n">
        <v>0.55</v>
      </c>
      <c r="N151" s="350" t="n">
        <v>0.6</v>
      </c>
      <c r="O151" s="350" t="n">
        <v>0.6</v>
      </c>
      <c r="P151" s="350" t="n">
        <v>0.55</v>
      </c>
      <c r="Q151" s="350" t="n">
        <v>0.5</v>
      </c>
      <c r="R151" s="351" t="n">
        <v>0.34</v>
      </c>
      <c r="S151" s="351" t="n">
        <v>0.6</v>
      </c>
      <c r="T151" s="350" t="n">
        <v>0.55</v>
      </c>
      <c r="U151" s="350" t="n">
        <v>-0.14</v>
      </c>
      <c r="V151" s="350" t="n">
        <v>0.01</v>
      </c>
      <c r="W151" s="350" t="n">
        <v>0.168</v>
      </c>
      <c r="X151" s="350" t="n">
        <v>0.0025</v>
      </c>
      <c r="Y151" s="350" t="n">
        <v>-0.049</v>
      </c>
      <c r="Z151" s="350" t="n">
        <v>0.03</v>
      </c>
      <c r="AA151" s="350" t="n">
        <v>-0.165</v>
      </c>
      <c r="AB151" s="350" t="n">
        <v>0.155</v>
      </c>
      <c r="AC151" s="350" t="n">
        <v>-0.044</v>
      </c>
      <c r="AD151" s="350" t="n">
        <v>0.0025</v>
      </c>
      <c r="AE151" s="350" t="n">
        <v>-0.185</v>
      </c>
      <c r="AF151" s="350" t="n">
        <v>0.0025</v>
      </c>
      <c r="AG151" s="350" t="n">
        <v>-0.044</v>
      </c>
      <c r="AH151" s="350" t="n">
        <v>0.012</v>
      </c>
      <c r="AI151" s="351" t="n">
        <v>0.1675</v>
      </c>
      <c r="AJ151" s="351" t="n">
        <v>0</v>
      </c>
      <c r="AK151" s="351" t="n">
        <v>-0.19</v>
      </c>
      <c r="AL151" s="350" t="n">
        <v>0</v>
      </c>
      <c r="AM151" s="350"/>
      <c r="AN151" s="350"/>
      <c r="AO151" s="350" t="n">
        <v>-0.17</v>
      </c>
      <c r="AP151" s="312" t="n">
        <v>0.0075</v>
      </c>
      <c r="AQ151" s="312" t="n">
        <v>0.295</v>
      </c>
      <c r="AR151" s="312" t="n">
        <v>0</v>
      </c>
      <c r="AS151" s="312" t="n">
        <v>-0.33</v>
      </c>
      <c r="AT151" s="312" t="n">
        <v>0</v>
      </c>
      <c r="AU151" s="312" t="n">
        <v>0</v>
      </c>
      <c r="AV151" s="312" t="n">
        <v>0</v>
      </c>
      <c r="AW151" s="312" t="n">
        <v>0</v>
      </c>
      <c r="AX151" s="312" t="n">
        <v>0</v>
      </c>
      <c r="AY151" s="312" t="n">
        <v>-0.0155</v>
      </c>
      <c r="AZ151" s="312" t="n">
        <v>0.06</v>
      </c>
      <c r="BA151" s="312" t="n">
        <v>0.1825</v>
      </c>
      <c r="BB151" s="312" t="n">
        <v>0.0125</v>
      </c>
      <c r="BC151" s="312" t="n">
        <v>-0.0155</v>
      </c>
      <c r="BD151" s="312" t="n">
        <v>0.011</v>
      </c>
      <c r="BE151" s="312" t="n">
        <v>0.005</v>
      </c>
      <c r="BF151" s="312" t="n">
        <v>0.005</v>
      </c>
      <c r="BG151" s="312" t="n">
        <v>-0.0155</v>
      </c>
      <c r="BH151" s="312" t="n">
        <v>0.011</v>
      </c>
      <c r="BI151" s="312" t="n">
        <v>-0.04</v>
      </c>
      <c r="BJ151" s="312" t="n">
        <v>0.025</v>
      </c>
      <c r="BK151" s="312" t="n">
        <v>-0.009999999</v>
      </c>
      <c r="BL151" s="312" t="n">
        <v>0.019</v>
      </c>
      <c r="BM151" s="312" t="n">
        <v>0.0065</v>
      </c>
      <c r="BN151" s="312" t="n">
        <v>0.01</v>
      </c>
      <c r="BO151" s="312" t="n">
        <v>0.395</v>
      </c>
      <c r="BP151" s="312" t="n">
        <v>0.035</v>
      </c>
      <c r="BQ151" s="312" t="n">
        <v>0</v>
      </c>
      <c r="BR151" s="312" t="n">
        <v>0</v>
      </c>
      <c r="BS151" s="312" t="n">
        <v>0.195</v>
      </c>
      <c r="BT151" s="312" t="n">
        <v>0.005</v>
      </c>
      <c r="BU151" s="312" t="n">
        <v>0.195</v>
      </c>
      <c r="BV151" s="312" t="n">
        <v>0.005</v>
      </c>
      <c r="BW151" s="312" t="n">
        <v>-0.02475</v>
      </c>
      <c r="BX151" s="312" t="n">
        <v>0.02</v>
      </c>
      <c r="BY151" s="312" t="n">
        <v>0.00725</v>
      </c>
      <c r="BZ151" s="312" t="n">
        <v>0.01</v>
      </c>
      <c r="CA151" s="312" t="n">
        <v>-0.00775</v>
      </c>
      <c r="CB151" s="312" t="n">
        <v>0.0125</v>
      </c>
      <c r="CC151" s="312" t="n">
        <v>0.6</v>
      </c>
      <c r="CD151" s="312" t="n">
        <v>0</v>
      </c>
      <c r="CE151" s="349"/>
      <c r="CF151" s="336"/>
      <c r="CG151" s="311"/>
    </row>
    <row r="152" customFormat="false" ht="12.75" hidden="false" customHeight="false" outlineLevel="0" collapsed="false">
      <c r="D152" s="311" t="n">
        <v>40817</v>
      </c>
      <c r="F152" s="350" t="n">
        <v>3.265</v>
      </c>
      <c r="G152" s="351" t="n">
        <v>0.070614089005342</v>
      </c>
      <c r="H152" s="350" t="n">
        <v>0.155</v>
      </c>
      <c r="I152" s="350" t="n">
        <v>0.6</v>
      </c>
      <c r="J152" s="350" t="n">
        <v>0.6</v>
      </c>
      <c r="K152" s="350" t="n">
        <v>0.55</v>
      </c>
      <c r="L152" s="347" t="n">
        <v>0.6</v>
      </c>
      <c r="M152" s="347" t="n">
        <v>0.6</v>
      </c>
      <c r="N152" s="350" t="n">
        <v>0.65</v>
      </c>
      <c r="O152" s="350" t="n">
        <v>0.65</v>
      </c>
      <c r="P152" s="350" t="n">
        <v>0.6</v>
      </c>
      <c r="Q152" s="350" t="n">
        <v>0.5</v>
      </c>
      <c r="R152" s="351" t="n">
        <v>0.39</v>
      </c>
      <c r="S152" s="351" t="n">
        <v>0.65</v>
      </c>
      <c r="T152" s="350" t="n">
        <v>0.6</v>
      </c>
      <c r="U152" s="350" t="n">
        <v>-0.125</v>
      </c>
      <c r="V152" s="350" t="n">
        <v>0.01</v>
      </c>
      <c r="W152" s="350" t="n">
        <v>0.183</v>
      </c>
      <c r="X152" s="350" t="n">
        <v>0.0025</v>
      </c>
      <c r="Y152" s="350" t="n">
        <v>-0.049</v>
      </c>
      <c r="Z152" s="350" t="n">
        <v>0.03</v>
      </c>
      <c r="AA152" s="350" t="n">
        <v>-0.165</v>
      </c>
      <c r="AB152" s="350" t="n">
        <v>0.155</v>
      </c>
      <c r="AC152" s="350" t="n">
        <v>-0.044</v>
      </c>
      <c r="AD152" s="350" t="n">
        <v>0.0025</v>
      </c>
      <c r="AE152" s="350" t="n">
        <v>-0.185</v>
      </c>
      <c r="AF152" s="350" t="n">
        <v>0.0025</v>
      </c>
      <c r="AG152" s="350" t="n">
        <v>-0.044</v>
      </c>
      <c r="AH152" s="350" t="n">
        <v>0.012</v>
      </c>
      <c r="AI152" s="351" t="n">
        <v>0.1825</v>
      </c>
      <c r="AJ152" s="351" t="n">
        <v>0</v>
      </c>
      <c r="AK152" s="351" t="n">
        <v>-0.19</v>
      </c>
      <c r="AL152" s="350" t="n">
        <v>0</v>
      </c>
      <c r="AM152" s="350"/>
      <c r="AN152" s="350"/>
      <c r="AO152" s="350" t="n">
        <v>-0.17</v>
      </c>
      <c r="AP152" s="312" t="n">
        <v>0.0075</v>
      </c>
      <c r="AQ152" s="312" t="n">
        <v>0.295</v>
      </c>
      <c r="AR152" s="312" t="n">
        <v>0</v>
      </c>
      <c r="AS152" s="312" t="n">
        <v>-0.33</v>
      </c>
      <c r="AT152" s="312" t="n">
        <v>0</v>
      </c>
      <c r="AU152" s="312" t="n">
        <v>0</v>
      </c>
      <c r="AV152" s="312" t="n">
        <v>0</v>
      </c>
      <c r="AW152" s="312" t="n">
        <v>0</v>
      </c>
      <c r="AX152" s="312" t="n">
        <v>0</v>
      </c>
      <c r="AY152" s="312" t="n">
        <v>-0.0155</v>
      </c>
      <c r="AZ152" s="312" t="n">
        <v>0.06</v>
      </c>
      <c r="BA152" s="312" t="n">
        <v>0.1875</v>
      </c>
      <c r="BB152" s="312" t="n">
        <v>0.0125</v>
      </c>
      <c r="BC152" s="312" t="n">
        <v>-0.0155</v>
      </c>
      <c r="BD152" s="312" t="n">
        <v>0.011</v>
      </c>
      <c r="BE152" s="312" t="n">
        <v>0.005</v>
      </c>
      <c r="BF152" s="312" t="n">
        <v>0.005</v>
      </c>
      <c r="BG152" s="312" t="n">
        <v>-0.0155</v>
      </c>
      <c r="BH152" s="312" t="n">
        <v>0.011</v>
      </c>
      <c r="BI152" s="312" t="n">
        <v>-0.05</v>
      </c>
      <c r="BJ152" s="312" t="n">
        <v>0.025</v>
      </c>
      <c r="BK152" s="312" t="n">
        <v>-0.009999999</v>
      </c>
      <c r="BL152" s="312" t="n">
        <v>0.02</v>
      </c>
      <c r="BM152" s="312" t="n">
        <v>0.0065</v>
      </c>
      <c r="BN152" s="312" t="n">
        <v>0.01</v>
      </c>
      <c r="BO152" s="312" t="n">
        <v>0.461</v>
      </c>
      <c r="BP152" s="312" t="n">
        <v>0.035</v>
      </c>
      <c r="BQ152" s="312" t="n">
        <v>0</v>
      </c>
      <c r="BR152" s="312" t="n">
        <v>0</v>
      </c>
      <c r="BS152" s="312" t="n">
        <v>0.215</v>
      </c>
      <c r="BT152" s="312" t="n">
        <v>0.0025</v>
      </c>
      <c r="BU152" s="312" t="n">
        <v>0.215</v>
      </c>
      <c r="BV152" s="312" t="n">
        <v>0.0025</v>
      </c>
      <c r="BW152" s="312" t="n">
        <v>-0.02475</v>
      </c>
      <c r="BX152" s="312" t="n">
        <v>0.02</v>
      </c>
      <c r="BY152" s="312" t="n">
        <v>-0.0085</v>
      </c>
      <c r="BZ152" s="312" t="n">
        <v>0.01</v>
      </c>
      <c r="CA152" s="312" t="n">
        <v>-0.0235</v>
      </c>
      <c r="CB152" s="312" t="n">
        <v>0.0125</v>
      </c>
      <c r="CC152" s="312" t="n">
        <v>0.3</v>
      </c>
      <c r="CD152" s="312" t="n">
        <v>0</v>
      </c>
      <c r="CE152" s="349"/>
      <c r="CF152" s="336"/>
      <c r="CG152" s="311"/>
    </row>
    <row r="153" customFormat="false" ht="12.75" hidden="false" customHeight="false" outlineLevel="0" collapsed="false">
      <c r="D153" s="311" t="n">
        <v>40848</v>
      </c>
      <c r="F153" s="350" t="n">
        <v>3.317</v>
      </c>
      <c r="G153" s="351" t="n">
        <v>0.070618045397563</v>
      </c>
      <c r="H153" s="350" t="n">
        <v>0.155</v>
      </c>
      <c r="I153" s="350" t="n">
        <v>0.8</v>
      </c>
      <c r="J153" s="350" t="n">
        <v>0.85</v>
      </c>
      <c r="K153" s="350" t="n">
        <v>0.8</v>
      </c>
      <c r="L153" s="347" t="n">
        <v>0.8</v>
      </c>
      <c r="M153" s="347" t="n">
        <v>0.9</v>
      </c>
      <c r="N153" s="350" t="n">
        <v>0.95</v>
      </c>
      <c r="O153" s="350" t="n">
        <v>0.85</v>
      </c>
      <c r="P153" s="350" t="n">
        <v>0.8</v>
      </c>
      <c r="Q153" s="350" t="n">
        <v>0.95</v>
      </c>
      <c r="R153" s="351" t="n">
        <v>0.435</v>
      </c>
      <c r="S153" s="351" t="n">
        <v>0.8</v>
      </c>
      <c r="T153" s="350" t="n">
        <v>0.8</v>
      </c>
      <c r="U153" s="350" t="n">
        <v>-0.0875</v>
      </c>
      <c r="V153" s="350" t="n">
        <v>0.035</v>
      </c>
      <c r="W153" s="350" t="n">
        <v>0.245</v>
      </c>
      <c r="X153" s="350" t="n">
        <v>0</v>
      </c>
      <c r="Y153" s="350" t="n">
        <v>-0.0635</v>
      </c>
      <c r="Z153" s="350" t="n">
        <v>0.0345</v>
      </c>
      <c r="AA153" s="350" t="n">
        <v>-0.16</v>
      </c>
      <c r="AB153" s="350" t="n">
        <v>0.155</v>
      </c>
      <c r="AC153" s="350" t="n">
        <v>-0.0435</v>
      </c>
      <c r="AD153" s="350" t="n">
        <v>0.0075</v>
      </c>
      <c r="AE153" s="350" t="n">
        <v>-0.18</v>
      </c>
      <c r="AF153" s="350" t="n">
        <v>0.0125</v>
      </c>
      <c r="AG153" s="350" t="n">
        <v>-0.0435</v>
      </c>
      <c r="AH153" s="350" t="n">
        <v>0.022</v>
      </c>
      <c r="AI153" s="351" t="n">
        <v>0.26</v>
      </c>
      <c r="AJ153" s="351" t="n">
        <v>0</v>
      </c>
      <c r="AK153" s="351" t="n">
        <v>-0.19</v>
      </c>
      <c r="AL153" s="350" t="n">
        <v>0.005</v>
      </c>
      <c r="AM153" s="350"/>
      <c r="AN153" s="350"/>
      <c r="AO153" s="350" t="n">
        <v>-0.17</v>
      </c>
      <c r="AP153" s="312" t="n">
        <v>0.02</v>
      </c>
      <c r="AQ153" s="312" t="n">
        <v>0.12</v>
      </c>
      <c r="AR153" s="312" t="n">
        <v>0</v>
      </c>
      <c r="AS153" s="312" t="n">
        <v>-0.33</v>
      </c>
      <c r="AT153" s="312" t="n">
        <v>0</v>
      </c>
      <c r="AU153" s="312" t="n">
        <v>0</v>
      </c>
      <c r="AV153" s="312" t="n">
        <v>0</v>
      </c>
      <c r="AW153" s="312" t="n">
        <v>0</v>
      </c>
      <c r="AX153" s="312" t="n">
        <v>0</v>
      </c>
      <c r="AY153" s="312" t="n">
        <v>-0.0185</v>
      </c>
      <c r="AZ153" s="312" t="n">
        <v>0.06</v>
      </c>
      <c r="BA153" s="312" t="n">
        <v>0.27</v>
      </c>
      <c r="BB153" s="312" t="n">
        <v>0.0175</v>
      </c>
      <c r="BC153" s="312" t="n">
        <v>-0.0185</v>
      </c>
      <c r="BD153" s="312" t="n">
        <v>0.0087</v>
      </c>
      <c r="BE153" s="312" t="n">
        <v>0.005</v>
      </c>
      <c r="BF153" s="312" t="n">
        <v>0.005</v>
      </c>
      <c r="BG153" s="312" t="n">
        <v>-0.0185</v>
      </c>
      <c r="BH153" s="312" t="n">
        <v>0.0087</v>
      </c>
      <c r="BI153" s="312" t="n">
        <v>-0.0465</v>
      </c>
      <c r="BJ153" s="312" t="n">
        <v>0.025</v>
      </c>
      <c r="BK153" s="312" t="n">
        <v>-0.0025</v>
      </c>
      <c r="BL153" s="312" t="n">
        <v>0.02</v>
      </c>
      <c r="BM153" s="312" t="n">
        <v>0.016</v>
      </c>
      <c r="BN153" s="312" t="n">
        <v>0.015</v>
      </c>
      <c r="BO153" s="312" t="n">
        <v>0.7675</v>
      </c>
      <c r="BP153" s="312" t="n">
        <v>0.146</v>
      </c>
      <c r="BQ153" s="312" t="n">
        <v>0</v>
      </c>
      <c r="BR153" s="312" t="n">
        <v>0</v>
      </c>
      <c r="BS153" s="312" t="n">
        <v>0.2875</v>
      </c>
      <c r="BT153" s="312" t="n">
        <v>0.02</v>
      </c>
      <c r="BU153" s="312" t="n">
        <v>0.465</v>
      </c>
      <c r="BV153" s="312" t="n">
        <v>0.015</v>
      </c>
      <c r="BW153" s="312" t="n">
        <v>-0.0355</v>
      </c>
      <c r="BX153" s="312" t="n">
        <v>0.0175</v>
      </c>
      <c r="BY153" s="312" t="n">
        <v>-0.0075</v>
      </c>
      <c r="BZ153" s="312" t="n">
        <v>0.0075</v>
      </c>
      <c r="CA153" s="312" t="n">
        <v>-0.0225</v>
      </c>
      <c r="CB153" s="312" t="n">
        <v>0.01</v>
      </c>
      <c r="CC153" s="312" t="n">
        <v>0.23</v>
      </c>
      <c r="CD153" s="312" t="n">
        <v>0</v>
      </c>
      <c r="CE153" s="349"/>
      <c r="CF153" s="336"/>
      <c r="CG153" s="311"/>
    </row>
    <row r="154" customFormat="false" ht="12.75" hidden="false" customHeight="false" outlineLevel="0" collapsed="false">
      <c r="D154" s="311" t="n">
        <v>40878</v>
      </c>
      <c r="F154" s="350" t="n">
        <v>3.379</v>
      </c>
      <c r="G154" s="351" t="n">
        <v>0.070621874164233</v>
      </c>
      <c r="H154" s="350" t="n">
        <v>0.155</v>
      </c>
      <c r="I154" s="350" t="n">
        <v>1</v>
      </c>
      <c r="J154" s="350" t="n">
        <v>1.05</v>
      </c>
      <c r="K154" s="350" t="n">
        <v>1</v>
      </c>
      <c r="L154" s="347" t="n">
        <v>1</v>
      </c>
      <c r="M154" s="347" t="n">
        <v>1.15</v>
      </c>
      <c r="N154" s="350" t="n">
        <v>1.25</v>
      </c>
      <c r="O154" s="350" t="n">
        <v>1.05</v>
      </c>
      <c r="P154" s="350" t="n">
        <v>1</v>
      </c>
      <c r="Q154" s="350" t="n">
        <v>1.35</v>
      </c>
      <c r="R154" s="351" t="n">
        <v>0.625</v>
      </c>
      <c r="S154" s="351" t="n">
        <v>1.1</v>
      </c>
      <c r="T154" s="350" t="n">
        <v>1</v>
      </c>
      <c r="U154" s="350" t="n">
        <v>-0.08</v>
      </c>
      <c r="V154" s="350" t="n">
        <v>0.035</v>
      </c>
      <c r="W154" s="350" t="n">
        <v>0.285</v>
      </c>
      <c r="X154" s="350" t="n">
        <v>0.0025</v>
      </c>
      <c r="Y154" s="350" t="n">
        <v>-0.0635</v>
      </c>
      <c r="Z154" s="350" t="n">
        <v>0.0345</v>
      </c>
      <c r="AA154" s="350" t="n">
        <v>-0.1675</v>
      </c>
      <c r="AB154" s="350" t="n">
        <v>0.155</v>
      </c>
      <c r="AC154" s="350" t="n">
        <v>-0.0435</v>
      </c>
      <c r="AD154" s="350" t="n">
        <v>0.0075</v>
      </c>
      <c r="AE154" s="350" t="n">
        <v>-0.1875</v>
      </c>
      <c r="AF154" s="350" t="n">
        <v>0.005</v>
      </c>
      <c r="AG154" s="350" t="n">
        <v>-0.0435</v>
      </c>
      <c r="AH154" s="350" t="n">
        <v>0.022</v>
      </c>
      <c r="AI154" s="351" t="n">
        <v>0.3</v>
      </c>
      <c r="AJ154" s="351" t="n">
        <v>0</v>
      </c>
      <c r="AK154" s="351" t="n">
        <v>-0.19</v>
      </c>
      <c r="AL154" s="350" t="n">
        <v>0.005</v>
      </c>
      <c r="AM154" s="350"/>
      <c r="AN154" s="350"/>
      <c r="AO154" s="350" t="n">
        <v>-0.17</v>
      </c>
      <c r="AP154" s="312" t="n">
        <v>0.02</v>
      </c>
      <c r="AQ154" s="312" t="n">
        <v>0.12</v>
      </c>
      <c r="AR154" s="312" t="n">
        <v>0</v>
      </c>
      <c r="AS154" s="312" t="n">
        <v>-0.33</v>
      </c>
      <c r="AT154" s="312" t="n">
        <v>0</v>
      </c>
      <c r="AU154" s="312" t="n">
        <v>0</v>
      </c>
      <c r="AV154" s="312" t="n">
        <v>0</v>
      </c>
      <c r="AW154" s="312" t="n">
        <v>0</v>
      </c>
      <c r="AX154" s="312" t="n">
        <v>0</v>
      </c>
      <c r="AY154" s="312" t="n">
        <v>-0.0185</v>
      </c>
      <c r="AZ154" s="312" t="n">
        <v>0.06</v>
      </c>
      <c r="BA154" s="312" t="n">
        <v>0.305</v>
      </c>
      <c r="BB154" s="312" t="n">
        <v>0.0225</v>
      </c>
      <c r="BC154" s="312" t="n">
        <v>-0.0185</v>
      </c>
      <c r="BD154" s="312" t="n">
        <v>0.0087</v>
      </c>
      <c r="BE154" s="312" t="n">
        <v>0.005</v>
      </c>
      <c r="BF154" s="312" t="n">
        <v>0.005</v>
      </c>
      <c r="BG154" s="312" t="n">
        <v>-0.0185</v>
      </c>
      <c r="BH154" s="312" t="n">
        <v>0.0087</v>
      </c>
      <c r="BI154" s="312" t="n">
        <v>-0.0505</v>
      </c>
      <c r="BJ154" s="312" t="n">
        <v>0.025</v>
      </c>
      <c r="BK154" s="312" t="n">
        <v>-0.0025</v>
      </c>
      <c r="BL154" s="312" t="n">
        <v>0.021</v>
      </c>
      <c r="BM154" s="312" t="n">
        <v>0.016</v>
      </c>
      <c r="BN154" s="312" t="n">
        <v>0.015</v>
      </c>
      <c r="BO154" s="312" t="n">
        <v>1.19</v>
      </c>
      <c r="BP154" s="312" t="n">
        <v>0.2</v>
      </c>
      <c r="BQ154" s="312" t="n">
        <v>0</v>
      </c>
      <c r="BR154" s="312" t="n">
        <v>0</v>
      </c>
      <c r="BS154" s="312" t="n">
        <v>0.3375</v>
      </c>
      <c r="BT154" s="312" t="n">
        <v>0.0225</v>
      </c>
      <c r="BU154" s="312" t="n">
        <v>0.8</v>
      </c>
      <c r="BV154" s="312" t="n">
        <v>0.0175</v>
      </c>
      <c r="BW154" s="312" t="n">
        <v>-0.028</v>
      </c>
      <c r="BX154" s="312" t="n">
        <v>0.0175</v>
      </c>
      <c r="BY154" s="312" t="n">
        <v>-0.0075</v>
      </c>
      <c r="BZ154" s="312" t="n">
        <v>0.0075</v>
      </c>
      <c r="CA154" s="312" t="n">
        <v>-0.0225</v>
      </c>
      <c r="CB154" s="312" t="n">
        <v>0.01</v>
      </c>
      <c r="CC154" s="312" t="n">
        <v>0.26</v>
      </c>
      <c r="CD154" s="312" t="n">
        <v>0</v>
      </c>
      <c r="CE154" s="349"/>
      <c r="CF154" s="336"/>
      <c r="CG154" s="311"/>
    </row>
    <row r="155" customFormat="false" ht="12.75" hidden="false" customHeight="false" outlineLevel="0" collapsed="false">
      <c r="D155" s="311" t="n">
        <v>40909</v>
      </c>
      <c r="F155" s="350" t="n">
        <v>3.58</v>
      </c>
      <c r="G155" s="351" t="n">
        <v>0.070625830556465</v>
      </c>
      <c r="H155" s="350" t="n">
        <v>0.155</v>
      </c>
      <c r="I155" s="350" t="n">
        <v>1</v>
      </c>
      <c r="J155" s="350" t="n">
        <v>1.05</v>
      </c>
      <c r="K155" s="350" t="n">
        <v>1</v>
      </c>
      <c r="L155" s="347" t="n">
        <v>1</v>
      </c>
      <c r="M155" s="347" t="n">
        <v>1.15</v>
      </c>
      <c r="N155" s="350" t="n">
        <v>1.45</v>
      </c>
      <c r="O155" s="350" t="n">
        <v>1.05</v>
      </c>
      <c r="P155" s="350" t="n">
        <v>1</v>
      </c>
      <c r="Q155" s="350" t="n">
        <v>1.35</v>
      </c>
      <c r="R155" s="351" t="n">
        <v>0.65</v>
      </c>
      <c r="S155" s="351" t="n">
        <v>1.1</v>
      </c>
      <c r="T155" s="350" t="n">
        <v>1</v>
      </c>
      <c r="U155" s="350" t="n">
        <v>-0.065</v>
      </c>
      <c r="V155" s="350" t="n">
        <v>0.035</v>
      </c>
      <c r="W155" s="350" t="n">
        <v>0.295</v>
      </c>
      <c r="X155" s="350" t="n">
        <v>0.005</v>
      </c>
      <c r="Y155" s="350" t="n">
        <v>-0.0635</v>
      </c>
      <c r="Z155" s="350" t="n">
        <v>0.0345</v>
      </c>
      <c r="AA155" s="350" t="n">
        <v>-0.17</v>
      </c>
      <c r="AB155" s="350" t="n">
        <v>0.155</v>
      </c>
      <c r="AC155" s="350" t="n">
        <v>-0.0435</v>
      </c>
      <c r="AD155" s="350" t="n">
        <v>0.0075</v>
      </c>
      <c r="AE155" s="350" t="n">
        <v>-0.19</v>
      </c>
      <c r="AF155" s="350" t="n">
        <v>0.0025</v>
      </c>
      <c r="AG155" s="350" t="n">
        <v>-0.0435</v>
      </c>
      <c r="AH155" s="350" t="n">
        <v>0.022</v>
      </c>
      <c r="AI155" s="351" t="n">
        <v>0.3125</v>
      </c>
      <c r="AJ155" s="351" t="n">
        <v>0</v>
      </c>
      <c r="AK155" s="351" t="n">
        <v>-0.19</v>
      </c>
      <c r="AL155" s="350" t="n">
        <v>0.005</v>
      </c>
      <c r="AM155" s="350"/>
      <c r="AN155" s="350"/>
      <c r="AO155" s="350" t="n">
        <v>-0.17</v>
      </c>
      <c r="AP155" s="312" t="n">
        <v>0.02</v>
      </c>
      <c r="AQ155" s="312" t="n">
        <v>0.12</v>
      </c>
      <c r="AR155" s="312" t="n">
        <v>0</v>
      </c>
      <c r="AS155" s="312" t="n">
        <v>-0.33</v>
      </c>
      <c r="AT155" s="312" t="n">
        <v>0</v>
      </c>
      <c r="AU155" s="312" t="n">
        <v>0</v>
      </c>
      <c r="AV155" s="312" t="n">
        <v>0</v>
      </c>
      <c r="AW155" s="312" t="n">
        <v>0</v>
      </c>
      <c r="AX155" s="312" t="n">
        <v>0</v>
      </c>
      <c r="AY155" s="312" t="n">
        <v>-0.014</v>
      </c>
      <c r="AZ155" s="312" t="n">
        <v>0.06</v>
      </c>
      <c r="BA155" s="312" t="n">
        <v>0.305</v>
      </c>
      <c r="BB155" s="312" t="n">
        <v>0.0225</v>
      </c>
      <c r="BC155" s="312" t="n">
        <v>-0.014</v>
      </c>
      <c r="BD155" s="312" t="n">
        <v>0.0087</v>
      </c>
      <c r="BE155" s="312" t="n">
        <v>0.005</v>
      </c>
      <c r="BF155" s="312" t="n">
        <v>0.005</v>
      </c>
      <c r="BG155" s="312" t="n">
        <v>-0.014</v>
      </c>
      <c r="BH155" s="312" t="n">
        <v>0.0087</v>
      </c>
      <c r="BI155" s="312" t="n">
        <v>-0.0465</v>
      </c>
      <c r="BJ155" s="312" t="n">
        <v>0.02</v>
      </c>
      <c r="BK155" s="312" t="n">
        <v>-0.0005</v>
      </c>
      <c r="BL155" s="312" t="n">
        <v>0.022</v>
      </c>
      <c r="BM155" s="312" t="n">
        <v>0.016</v>
      </c>
      <c r="BN155" s="312" t="n">
        <v>0.015</v>
      </c>
      <c r="BO155" s="312" t="n">
        <v>1.525</v>
      </c>
      <c r="BP155" s="312" t="n">
        <v>0.3</v>
      </c>
      <c r="BQ155" s="312" t="n">
        <v>0</v>
      </c>
      <c r="BR155" s="312" t="n">
        <v>0</v>
      </c>
      <c r="BS155" s="312" t="n">
        <v>0.4375</v>
      </c>
      <c r="BT155" s="312" t="n">
        <v>0.03</v>
      </c>
      <c r="BU155" s="312" t="n">
        <v>0.975</v>
      </c>
      <c r="BV155" s="312" t="n">
        <v>0.0225</v>
      </c>
      <c r="BW155" s="312" t="n">
        <v>-0.028</v>
      </c>
      <c r="BX155" s="312" t="n">
        <v>0.0175</v>
      </c>
      <c r="BY155" s="312" t="n">
        <v>-0.0075</v>
      </c>
      <c r="BZ155" s="312" t="n">
        <v>0.0075</v>
      </c>
      <c r="CA155" s="312" t="n">
        <v>-0.0225</v>
      </c>
      <c r="CB155" s="312" t="n">
        <v>0.01</v>
      </c>
      <c r="CC155" s="312" t="n">
        <v>0.085</v>
      </c>
      <c r="CD155" s="312" t="n">
        <v>0</v>
      </c>
      <c r="CE155" s="349"/>
      <c r="CF155" s="336"/>
      <c r="CG155" s="311"/>
    </row>
    <row r="156" customFormat="false" ht="12.75" hidden="false" customHeight="false" outlineLevel="0" collapsed="false">
      <c r="D156" s="311" t="n">
        <v>40940</v>
      </c>
      <c r="F156" s="350" t="n">
        <v>3.486</v>
      </c>
      <c r="G156" s="351" t="n">
        <v>0.070629786948701</v>
      </c>
      <c r="H156" s="350" t="n">
        <v>0.155</v>
      </c>
      <c r="I156" s="350" t="n">
        <v>1</v>
      </c>
      <c r="J156" s="350" t="n">
        <v>1.05</v>
      </c>
      <c r="K156" s="350" t="n">
        <v>1</v>
      </c>
      <c r="L156" s="347" t="n">
        <v>1</v>
      </c>
      <c r="M156" s="347" t="n">
        <v>1.15</v>
      </c>
      <c r="N156" s="350" t="n">
        <v>1.45</v>
      </c>
      <c r="O156" s="350" t="n">
        <v>1.05</v>
      </c>
      <c r="P156" s="350" t="n">
        <v>1</v>
      </c>
      <c r="Q156" s="350" t="n">
        <v>1.35</v>
      </c>
      <c r="R156" s="351" t="n">
        <v>0.65</v>
      </c>
      <c r="S156" s="351" t="n">
        <v>1.1</v>
      </c>
      <c r="T156" s="350" t="n">
        <v>1</v>
      </c>
      <c r="U156" s="350" t="n">
        <v>-0.065</v>
      </c>
      <c r="V156" s="350" t="n">
        <v>0.035</v>
      </c>
      <c r="W156" s="350" t="n">
        <v>0.27</v>
      </c>
      <c r="X156" s="350" t="n">
        <v>0.0075</v>
      </c>
      <c r="Y156" s="350" t="n">
        <v>-0.0635</v>
      </c>
      <c r="Z156" s="350" t="n">
        <v>0.0345</v>
      </c>
      <c r="AA156" s="350" t="n">
        <v>-0.1725</v>
      </c>
      <c r="AB156" s="350" t="n">
        <v>0.155</v>
      </c>
      <c r="AC156" s="350" t="n">
        <v>-0.0435</v>
      </c>
      <c r="AD156" s="350" t="n">
        <v>0.0075</v>
      </c>
      <c r="AE156" s="350" t="n">
        <v>-0.1925</v>
      </c>
      <c r="AF156" s="350" t="n">
        <v>0.005</v>
      </c>
      <c r="AG156" s="350" t="n">
        <v>-0.0435</v>
      </c>
      <c r="AH156" s="350" t="n">
        <v>0.022</v>
      </c>
      <c r="AI156" s="351" t="n">
        <v>0.29</v>
      </c>
      <c r="AJ156" s="351" t="n">
        <v>0</v>
      </c>
      <c r="AK156" s="351" t="n">
        <v>-0.19</v>
      </c>
      <c r="AL156" s="350" t="n">
        <v>0.005</v>
      </c>
      <c r="AM156" s="350"/>
      <c r="AN156" s="350"/>
      <c r="AO156" s="350" t="n">
        <v>-0.17</v>
      </c>
      <c r="AP156" s="312" t="n">
        <v>0.02</v>
      </c>
      <c r="AQ156" s="312" t="n">
        <v>0.12</v>
      </c>
      <c r="AR156" s="312" t="n">
        <v>0</v>
      </c>
      <c r="AS156" s="312" t="n">
        <v>-0.33</v>
      </c>
      <c r="AT156" s="312" t="n">
        <v>0</v>
      </c>
      <c r="AU156" s="312" t="n">
        <v>0</v>
      </c>
      <c r="AV156" s="312" t="n">
        <v>0</v>
      </c>
      <c r="AW156" s="312" t="n">
        <v>0</v>
      </c>
      <c r="AX156" s="312" t="n">
        <v>0</v>
      </c>
      <c r="AY156" s="312" t="n">
        <v>-0.014</v>
      </c>
      <c r="AZ156" s="312" t="n">
        <v>0.06</v>
      </c>
      <c r="BA156" s="312" t="n">
        <v>0.305</v>
      </c>
      <c r="BB156" s="312" t="n">
        <v>0.0225</v>
      </c>
      <c r="BC156" s="312" t="n">
        <v>-0.014</v>
      </c>
      <c r="BD156" s="312" t="n">
        <v>0.0087</v>
      </c>
      <c r="BE156" s="312" t="n">
        <v>0.005</v>
      </c>
      <c r="BF156" s="312" t="n">
        <v>0.005</v>
      </c>
      <c r="BG156" s="312" t="n">
        <v>-0.014</v>
      </c>
      <c r="BH156" s="312" t="n">
        <v>0.0087</v>
      </c>
      <c r="BI156" s="312" t="n">
        <v>-0.0495</v>
      </c>
      <c r="BJ156" s="312" t="n">
        <v>0.02</v>
      </c>
      <c r="BK156" s="312" t="n">
        <v>-0.0005</v>
      </c>
      <c r="BL156" s="312" t="n">
        <v>0.023</v>
      </c>
      <c r="BM156" s="312" t="n">
        <v>0.016</v>
      </c>
      <c r="BN156" s="312" t="n">
        <v>0.015</v>
      </c>
      <c r="BO156" s="312" t="n">
        <v>1.455</v>
      </c>
      <c r="BP156" s="312" t="n">
        <v>0.3</v>
      </c>
      <c r="BQ156" s="312" t="n">
        <v>0</v>
      </c>
      <c r="BR156" s="312" t="n">
        <v>0</v>
      </c>
      <c r="BS156" s="312" t="n">
        <v>0.435</v>
      </c>
      <c r="BT156" s="312" t="n">
        <v>0.03</v>
      </c>
      <c r="BU156" s="312" t="n">
        <v>0.975</v>
      </c>
      <c r="BV156" s="312" t="n">
        <v>0.0175</v>
      </c>
      <c r="BW156" s="312" t="n">
        <v>-0.028</v>
      </c>
      <c r="BX156" s="312" t="n">
        <v>0.0175</v>
      </c>
      <c r="BY156" s="312" t="n">
        <v>-0.0075</v>
      </c>
      <c r="BZ156" s="312" t="n">
        <v>0.0075</v>
      </c>
      <c r="CA156" s="312" t="n">
        <v>-0.0225</v>
      </c>
      <c r="CB156" s="312" t="n">
        <v>0.01</v>
      </c>
      <c r="CC156" s="312" t="n">
        <v>0.075</v>
      </c>
      <c r="CD156" s="312" t="n">
        <v>0</v>
      </c>
      <c r="CE156" s="349"/>
      <c r="CF156" s="336"/>
      <c r="CG156" s="311"/>
    </row>
    <row r="157" customFormat="false" ht="12.75" hidden="false" customHeight="false" outlineLevel="0" collapsed="false">
      <c r="D157" s="311" t="n">
        <v>40969</v>
      </c>
      <c r="F157" s="350" t="n">
        <v>3.373</v>
      </c>
      <c r="G157" s="351" t="n">
        <v>0.07063348808983</v>
      </c>
      <c r="H157" s="350" t="n">
        <v>0.15</v>
      </c>
      <c r="I157" s="350" t="n">
        <v>0.75</v>
      </c>
      <c r="J157" s="350" t="n">
        <v>0.8</v>
      </c>
      <c r="K157" s="350" t="n">
        <v>0.75</v>
      </c>
      <c r="L157" s="347" t="n">
        <v>0.75</v>
      </c>
      <c r="M157" s="347" t="n">
        <v>0.85</v>
      </c>
      <c r="N157" s="350" t="n">
        <v>1</v>
      </c>
      <c r="O157" s="350" t="n">
        <v>0.75</v>
      </c>
      <c r="P157" s="350" t="n">
        <v>0.75</v>
      </c>
      <c r="Q157" s="350" t="n">
        <v>0.95</v>
      </c>
      <c r="R157" s="351" t="n">
        <v>0.34</v>
      </c>
      <c r="S157" s="351" t="n">
        <v>0.75</v>
      </c>
      <c r="T157" s="350" t="n">
        <v>0.75</v>
      </c>
      <c r="U157" s="350" t="n">
        <v>-0.065</v>
      </c>
      <c r="V157" s="350" t="n">
        <v>0.035</v>
      </c>
      <c r="W157" s="350" t="n">
        <v>0.268</v>
      </c>
      <c r="X157" s="350" t="n">
        <v>0.01</v>
      </c>
      <c r="Y157" s="350" t="n">
        <v>-0.0635</v>
      </c>
      <c r="Z157" s="350" t="n">
        <v>0.0345</v>
      </c>
      <c r="AA157" s="350" t="n">
        <v>-0.175</v>
      </c>
      <c r="AB157" s="350" t="n">
        <v>0.155</v>
      </c>
      <c r="AC157" s="350" t="n">
        <v>-0.0435</v>
      </c>
      <c r="AD157" s="350" t="n">
        <v>0.0075</v>
      </c>
      <c r="AE157" s="350" t="n">
        <v>-0.195</v>
      </c>
      <c r="AF157" s="350" t="n">
        <v>0.0025</v>
      </c>
      <c r="AG157" s="350" t="n">
        <v>-0.0435</v>
      </c>
      <c r="AH157" s="350" t="n">
        <v>0.022</v>
      </c>
      <c r="AI157" s="351" t="n">
        <v>0.2875</v>
      </c>
      <c r="AJ157" s="351" t="n">
        <v>0</v>
      </c>
      <c r="AK157" s="351" t="n">
        <v>-0.19</v>
      </c>
      <c r="AL157" s="350" t="n">
        <v>0.005</v>
      </c>
      <c r="AM157" s="350"/>
      <c r="AN157" s="350"/>
      <c r="AO157" s="350" t="n">
        <v>-0.17</v>
      </c>
      <c r="AP157" s="312" t="n">
        <v>0.02</v>
      </c>
      <c r="AQ157" s="312" t="n">
        <v>0.12</v>
      </c>
      <c r="AR157" s="312" t="n">
        <v>0</v>
      </c>
      <c r="AS157" s="312" t="n">
        <v>-0.33</v>
      </c>
      <c r="AT157" s="312" t="n">
        <v>0</v>
      </c>
      <c r="AU157" s="312" t="n">
        <v>0</v>
      </c>
      <c r="AV157" s="312" t="n">
        <v>0</v>
      </c>
      <c r="AW157" s="312" t="n">
        <v>0</v>
      </c>
      <c r="AX157" s="312" t="n">
        <v>0</v>
      </c>
      <c r="AY157" s="312" t="n">
        <v>-0.014</v>
      </c>
      <c r="AZ157" s="312" t="n">
        <v>0.06</v>
      </c>
      <c r="BA157" s="312" t="n">
        <v>0.265</v>
      </c>
      <c r="BB157" s="312" t="n">
        <v>0.0225</v>
      </c>
      <c r="BC157" s="312" t="n">
        <v>-0.014</v>
      </c>
      <c r="BD157" s="312" t="n">
        <v>0.0087</v>
      </c>
      <c r="BE157" s="312" t="n">
        <v>0.005</v>
      </c>
      <c r="BF157" s="312" t="n">
        <v>0.005</v>
      </c>
      <c r="BG157" s="312" t="n">
        <v>-0.014</v>
      </c>
      <c r="BH157" s="312" t="n">
        <v>0.0087</v>
      </c>
      <c r="BI157" s="312" t="n">
        <v>-0.0665</v>
      </c>
      <c r="BJ157" s="312" t="n">
        <v>0.025</v>
      </c>
      <c r="BK157" s="312" t="n">
        <v>-0.0005</v>
      </c>
      <c r="BL157" s="312" t="n">
        <v>0.024</v>
      </c>
      <c r="BM157" s="312" t="n">
        <v>0.016</v>
      </c>
      <c r="BN157" s="312" t="n">
        <v>0.015</v>
      </c>
      <c r="BO157" s="312" t="n">
        <v>0.835</v>
      </c>
      <c r="BP157" s="312" t="n">
        <v>0.16</v>
      </c>
      <c r="BQ157" s="312" t="n">
        <v>0</v>
      </c>
      <c r="BR157" s="312" t="n">
        <v>0</v>
      </c>
      <c r="BS157" s="312" t="n">
        <v>0.3025</v>
      </c>
      <c r="BT157" s="312" t="n">
        <v>0.02</v>
      </c>
      <c r="BU157" s="312" t="n">
        <v>0.6075</v>
      </c>
      <c r="BV157" s="312" t="n">
        <v>0.0025</v>
      </c>
      <c r="BW157" s="312" t="n">
        <v>-0.028</v>
      </c>
      <c r="BX157" s="312" t="n">
        <v>0.0175</v>
      </c>
      <c r="BY157" s="312" t="n">
        <v>0.011</v>
      </c>
      <c r="BZ157" s="312" t="n">
        <v>0.0075</v>
      </c>
      <c r="CA157" s="312" t="n">
        <v>-0.004</v>
      </c>
      <c r="CB157" s="312" t="n">
        <v>0.01</v>
      </c>
      <c r="CC157" s="312" t="n">
        <v>0.115</v>
      </c>
      <c r="CD157" s="312" t="n">
        <v>0</v>
      </c>
      <c r="CE157" s="349"/>
      <c r="CF157" s="336"/>
      <c r="CG157" s="311"/>
    </row>
    <row r="158" customFormat="false" ht="12.75" hidden="false" customHeight="false" outlineLevel="0" collapsed="false">
      <c r="D158" s="311" t="n">
        <v>41000</v>
      </c>
      <c r="F158" s="350" t="n">
        <v>3.26</v>
      </c>
      <c r="G158" s="351" t="n">
        <v>0.070637444482077</v>
      </c>
      <c r="H158" s="350" t="n">
        <v>0.15</v>
      </c>
      <c r="I158" s="350" t="n">
        <v>0.4</v>
      </c>
      <c r="J158" s="350" t="n">
        <v>0.45</v>
      </c>
      <c r="K158" s="350" t="n">
        <v>0.4</v>
      </c>
      <c r="L158" s="347" t="n">
        <v>0.45</v>
      </c>
      <c r="M158" s="347" t="n">
        <v>0.45</v>
      </c>
      <c r="N158" s="350" t="n">
        <v>0.45</v>
      </c>
      <c r="O158" s="350" t="n">
        <v>0.45</v>
      </c>
      <c r="P158" s="350" t="n">
        <v>0.45</v>
      </c>
      <c r="Q158" s="350" t="n">
        <v>0.5</v>
      </c>
      <c r="R158" s="351" t="n">
        <v>0.3</v>
      </c>
      <c r="S158" s="351" t="n">
        <v>0.45</v>
      </c>
      <c r="T158" s="350" t="n">
        <v>0.4</v>
      </c>
      <c r="U158" s="350" t="n">
        <v>-0.11</v>
      </c>
      <c r="V158" s="350" t="n">
        <v>0.01</v>
      </c>
      <c r="W158" s="350" t="n">
        <v>0.173</v>
      </c>
      <c r="X158" s="350" t="n">
        <v>-0.0025</v>
      </c>
      <c r="Y158" s="350" t="n">
        <v>-0.046</v>
      </c>
      <c r="Z158" s="350" t="n">
        <v>0.032</v>
      </c>
      <c r="AA158" s="350" t="n">
        <v>-0.165</v>
      </c>
      <c r="AB158" s="350" t="n">
        <v>0.155</v>
      </c>
      <c r="AC158" s="350" t="n">
        <v>-0.041</v>
      </c>
      <c r="AD158" s="350" t="n">
        <v>0.0025</v>
      </c>
      <c r="AE158" s="350" t="n">
        <v>-0.185</v>
      </c>
      <c r="AF158" s="350" t="n">
        <v>0.01</v>
      </c>
      <c r="AG158" s="350" t="n">
        <v>-0.041</v>
      </c>
      <c r="AH158" s="350" t="n">
        <v>0.014</v>
      </c>
      <c r="AI158" s="351" t="n">
        <v>0.2</v>
      </c>
      <c r="AJ158" s="351" t="n">
        <v>0</v>
      </c>
      <c r="AK158" s="351" t="n">
        <v>-0.19</v>
      </c>
      <c r="AL158" s="350" t="n">
        <v>0</v>
      </c>
      <c r="AM158" s="350"/>
      <c r="AN158" s="350"/>
      <c r="AO158" s="350" t="n">
        <v>-0.17</v>
      </c>
      <c r="AP158" s="312" t="n">
        <v>0.0075</v>
      </c>
      <c r="AQ158" s="312" t="n">
        <v>0.295</v>
      </c>
      <c r="AR158" s="312" t="n">
        <v>0</v>
      </c>
      <c r="AS158" s="312" t="n">
        <v>-0.33</v>
      </c>
      <c r="AT158" s="312" t="n">
        <v>0</v>
      </c>
      <c r="AU158" s="312" t="n">
        <v>0</v>
      </c>
      <c r="AV158" s="312" t="n">
        <v>0</v>
      </c>
      <c r="AW158" s="312" t="n">
        <v>0</v>
      </c>
      <c r="AX158" s="312" t="n">
        <v>0</v>
      </c>
      <c r="AY158" s="312" t="n">
        <v>-0.0135</v>
      </c>
      <c r="AZ158" s="312" t="n">
        <v>0.06</v>
      </c>
      <c r="BA158" s="312" t="n">
        <v>0.195</v>
      </c>
      <c r="BB158" s="312" t="n">
        <v>0.0175</v>
      </c>
      <c r="BC158" s="312" t="n">
        <v>-0.0135</v>
      </c>
      <c r="BD158" s="312" t="n">
        <v>0.011</v>
      </c>
      <c r="BE158" s="312" t="n">
        <v>0.005</v>
      </c>
      <c r="BF158" s="312" t="n">
        <v>0.005</v>
      </c>
      <c r="BG158" s="312" t="n">
        <v>-0.0135</v>
      </c>
      <c r="BH158" s="312" t="n">
        <v>0.011</v>
      </c>
      <c r="BI158" s="312" t="n">
        <v>-0.058</v>
      </c>
      <c r="BJ158" s="312" t="n">
        <v>0.026</v>
      </c>
      <c r="BK158" s="312" t="n">
        <v>-0.007999999</v>
      </c>
      <c r="BL158" s="312" t="n">
        <v>0.016</v>
      </c>
      <c r="BM158" s="312" t="n">
        <v>0.0065</v>
      </c>
      <c r="BN158" s="312" t="n">
        <v>0.01</v>
      </c>
      <c r="BO158" s="312" t="n">
        <v>0.45</v>
      </c>
      <c r="BP158" s="312" t="n">
        <v>0.02</v>
      </c>
      <c r="BQ158" s="312" t="n">
        <v>0</v>
      </c>
      <c r="BR158" s="312" t="n">
        <v>0</v>
      </c>
      <c r="BS158" s="312" t="n">
        <v>0.25</v>
      </c>
      <c r="BT158" s="312" t="n">
        <v>0.005</v>
      </c>
      <c r="BU158" s="312" t="n">
        <v>0.25</v>
      </c>
      <c r="BV158" s="312" t="n">
        <v>0.005</v>
      </c>
      <c r="BW158" s="312" t="n">
        <v>-0.0205</v>
      </c>
      <c r="BX158" s="312" t="n">
        <v>0.02</v>
      </c>
      <c r="BY158" s="312" t="n">
        <v>0.011</v>
      </c>
      <c r="BZ158" s="312" t="n">
        <v>0.01</v>
      </c>
      <c r="CA158" s="312" t="n">
        <v>-0.004</v>
      </c>
      <c r="CB158" s="312" t="n">
        <v>0.0125</v>
      </c>
      <c r="CC158" s="312" t="n">
        <v>0.55</v>
      </c>
      <c r="CD158" s="312" t="n">
        <v>0</v>
      </c>
      <c r="CE158" s="349"/>
      <c r="CF158" s="336"/>
      <c r="CG158" s="311"/>
    </row>
    <row r="159" customFormat="false" ht="12.75" hidden="false" customHeight="false" outlineLevel="0" collapsed="false">
      <c r="D159" s="311" t="n">
        <v>41030</v>
      </c>
      <c r="F159" s="350" t="n">
        <v>3.254</v>
      </c>
      <c r="G159" s="351" t="n">
        <v>0.070641273248772</v>
      </c>
      <c r="H159" s="350" t="n">
        <v>0.15</v>
      </c>
      <c r="I159" s="350" t="n">
        <v>0.45</v>
      </c>
      <c r="J159" s="350" t="n">
        <v>0.5</v>
      </c>
      <c r="K159" s="350" t="n">
        <v>0.4</v>
      </c>
      <c r="L159" s="347" t="n">
        <v>0.4</v>
      </c>
      <c r="M159" s="347" t="n">
        <v>0.45</v>
      </c>
      <c r="N159" s="350" t="n">
        <v>0.5</v>
      </c>
      <c r="O159" s="350" t="n">
        <v>0.45</v>
      </c>
      <c r="P159" s="350" t="n">
        <v>0.4</v>
      </c>
      <c r="Q159" s="350" t="n">
        <v>0.45</v>
      </c>
      <c r="R159" s="351" t="n">
        <v>0.25</v>
      </c>
      <c r="S159" s="351" t="n">
        <v>0.5</v>
      </c>
      <c r="T159" s="350" t="n">
        <v>0.45</v>
      </c>
      <c r="U159" s="350" t="n">
        <v>-0.125</v>
      </c>
      <c r="V159" s="350" t="n">
        <v>0.01</v>
      </c>
      <c r="W159" s="350" t="n">
        <v>0.183</v>
      </c>
      <c r="X159" s="350" t="n">
        <v>-0.0025</v>
      </c>
      <c r="Y159" s="350" t="n">
        <v>-0.046</v>
      </c>
      <c r="Z159" s="350" t="n">
        <v>0.032</v>
      </c>
      <c r="AA159" s="350" t="n">
        <v>-0.165</v>
      </c>
      <c r="AB159" s="350" t="n">
        <v>0.155</v>
      </c>
      <c r="AC159" s="350" t="n">
        <v>-0.041</v>
      </c>
      <c r="AD159" s="350" t="n">
        <v>0.0025</v>
      </c>
      <c r="AE159" s="350" t="n">
        <v>-0.185</v>
      </c>
      <c r="AF159" s="350" t="n">
        <v>0.0075</v>
      </c>
      <c r="AG159" s="350" t="n">
        <v>-0.041</v>
      </c>
      <c r="AH159" s="350" t="n">
        <v>0.014</v>
      </c>
      <c r="AI159" s="351" t="n">
        <v>0.19</v>
      </c>
      <c r="AJ159" s="351" t="n">
        <v>0</v>
      </c>
      <c r="AK159" s="351" t="n">
        <v>-0.19</v>
      </c>
      <c r="AL159" s="350" t="n">
        <v>0</v>
      </c>
      <c r="AM159" s="350"/>
      <c r="AN159" s="350"/>
      <c r="AO159" s="350" t="n">
        <v>-0.17</v>
      </c>
      <c r="AP159" s="312" t="n">
        <v>0.0075</v>
      </c>
      <c r="AQ159" s="312" t="n">
        <v>0.295</v>
      </c>
      <c r="AR159" s="312" t="n">
        <v>0</v>
      </c>
      <c r="AS159" s="312" t="n">
        <v>-0.33</v>
      </c>
      <c r="AT159" s="312" t="n">
        <v>0</v>
      </c>
      <c r="AU159" s="312" t="n">
        <v>0</v>
      </c>
      <c r="AV159" s="312" t="n">
        <v>0</v>
      </c>
      <c r="AW159" s="312" t="n">
        <v>0</v>
      </c>
      <c r="AX159" s="312" t="n">
        <v>0</v>
      </c>
      <c r="AY159" s="312" t="n">
        <v>-0.0135</v>
      </c>
      <c r="AZ159" s="312" t="n">
        <v>0.06</v>
      </c>
      <c r="BA159" s="312" t="n">
        <v>0.1825</v>
      </c>
      <c r="BB159" s="312" t="n">
        <v>0.01</v>
      </c>
      <c r="BC159" s="312" t="n">
        <v>-0.0135</v>
      </c>
      <c r="BD159" s="312" t="n">
        <v>0.011</v>
      </c>
      <c r="BE159" s="312" t="n">
        <v>0.005</v>
      </c>
      <c r="BF159" s="312" t="n">
        <v>0.005</v>
      </c>
      <c r="BG159" s="312" t="n">
        <v>-0.0135</v>
      </c>
      <c r="BH159" s="312" t="n">
        <v>0.011</v>
      </c>
      <c r="BI159" s="312" t="n">
        <v>-0.058</v>
      </c>
      <c r="BJ159" s="312" t="n">
        <v>0.026</v>
      </c>
      <c r="BK159" s="312" t="n">
        <v>-0.007999999</v>
      </c>
      <c r="BL159" s="312" t="n">
        <v>0.016</v>
      </c>
      <c r="BM159" s="312" t="n">
        <v>0.0065</v>
      </c>
      <c r="BN159" s="312" t="n">
        <v>0.01</v>
      </c>
      <c r="BO159" s="312" t="n">
        <v>0.405</v>
      </c>
      <c r="BP159" s="312" t="n">
        <v>0.02</v>
      </c>
      <c r="BQ159" s="312" t="n">
        <v>0</v>
      </c>
      <c r="BR159" s="312" t="n">
        <v>0</v>
      </c>
      <c r="BS159" s="312" t="n">
        <v>0.2025</v>
      </c>
      <c r="BT159" s="312" t="n">
        <v>0.005</v>
      </c>
      <c r="BU159" s="312" t="n">
        <v>0.2025</v>
      </c>
      <c r="BV159" s="312" t="n">
        <v>0.005</v>
      </c>
      <c r="BW159" s="312" t="n">
        <v>-0.02075</v>
      </c>
      <c r="BX159" s="312" t="n">
        <v>0.02</v>
      </c>
      <c r="BY159" s="312" t="n">
        <v>0.01075</v>
      </c>
      <c r="BZ159" s="312" t="n">
        <v>0.01</v>
      </c>
      <c r="CA159" s="312" t="n">
        <v>-0.00425</v>
      </c>
      <c r="CB159" s="312" t="n">
        <v>0.0125</v>
      </c>
      <c r="CC159" s="312" t="n">
        <v>0.7</v>
      </c>
      <c r="CD159" s="312" t="n">
        <v>0</v>
      </c>
      <c r="CE159" s="349"/>
      <c r="CF159" s="336"/>
      <c r="CG159" s="311"/>
    </row>
    <row r="160" customFormat="false" ht="12.75" hidden="false" customHeight="false" outlineLevel="0" collapsed="false">
      <c r="D160" s="311" t="n">
        <v>41061</v>
      </c>
      <c r="F160" s="350" t="n">
        <v>3.295</v>
      </c>
      <c r="G160" s="351" t="n">
        <v>0.070645229641029</v>
      </c>
      <c r="H160" s="350" t="n">
        <v>0.15</v>
      </c>
      <c r="I160" s="350" t="n">
        <v>0.45</v>
      </c>
      <c r="J160" s="350" t="n">
        <v>0.5</v>
      </c>
      <c r="K160" s="350" t="n">
        <v>0.4</v>
      </c>
      <c r="L160" s="347" t="n">
        <v>0.5</v>
      </c>
      <c r="M160" s="347" t="n">
        <v>0.45</v>
      </c>
      <c r="N160" s="350" t="n">
        <v>0.5</v>
      </c>
      <c r="O160" s="350" t="n">
        <v>0.5</v>
      </c>
      <c r="P160" s="350" t="n">
        <v>0.5</v>
      </c>
      <c r="Q160" s="350" t="n">
        <v>0.5</v>
      </c>
      <c r="R160" s="351" t="n">
        <v>0.25</v>
      </c>
      <c r="S160" s="351" t="n">
        <v>0.5</v>
      </c>
      <c r="T160" s="350" t="n">
        <v>0.45</v>
      </c>
      <c r="U160" s="350" t="n">
        <v>-0.135</v>
      </c>
      <c r="V160" s="350" t="n">
        <v>0.01</v>
      </c>
      <c r="W160" s="350" t="n">
        <v>0.178</v>
      </c>
      <c r="X160" s="350" t="n">
        <v>-0.0025</v>
      </c>
      <c r="Y160" s="350" t="n">
        <v>-0.046</v>
      </c>
      <c r="Z160" s="350" t="n">
        <v>0.032</v>
      </c>
      <c r="AA160" s="350" t="n">
        <v>-0.165</v>
      </c>
      <c r="AB160" s="350" t="n">
        <v>0.155</v>
      </c>
      <c r="AC160" s="350" t="n">
        <v>-0.041</v>
      </c>
      <c r="AD160" s="350" t="n">
        <v>0.0025</v>
      </c>
      <c r="AE160" s="350" t="n">
        <v>-0.185</v>
      </c>
      <c r="AF160" s="350" t="n">
        <v>0.005</v>
      </c>
      <c r="AG160" s="350" t="n">
        <v>-0.041</v>
      </c>
      <c r="AH160" s="350" t="n">
        <v>0.014</v>
      </c>
      <c r="AI160" s="351" t="n">
        <v>0.185</v>
      </c>
      <c r="AJ160" s="351" t="n">
        <v>0</v>
      </c>
      <c r="AK160" s="351" t="n">
        <v>-0.19</v>
      </c>
      <c r="AL160" s="350" t="n">
        <v>0</v>
      </c>
      <c r="AM160" s="350"/>
      <c r="AN160" s="350"/>
      <c r="AO160" s="350" t="n">
        <v>-0.17</v>
      </c>
      <c r="AP160" s="312" t="n">
        <v>0.0075</v>
      </c>
      <c r="AQ160" s="312" t="n">
        <v>0.295</v>
      </c>
      <c r="AR160" s="312" t="n">
        <v>0</v>
      </c>
      <c r="AS160" s="312" t="n">
        <v>-0.33</v>
      </c>
      <c r="AT160" s="312" t="n">
        <v>0</v>
      </c>
      <c r="AU160" s="312" t="n">
        <v>0</v>
      </c>
      <c r="AV160" s="312" t="n">
        <v>0</v>
      </c>
      <c r="AW160" s="312" t="n">
        <v>0</v>
      </c>
      <c r="AX160" s="312" t="n">
        <v>0</v>
      </c>
      <c r="AY160" s="312" t="n">
        <v>-0.0135</v>
      </c>
      <c r="AZ160" s="312" t="n">
        <v>0.06</v>
      </c>
      <c r="BA160" s="312" t="n">
        <v>0.1825</v>
      </c>
      <c r="BB160" s="312" t="n">
        <v>0.0125</v>
      </c>
      <c r="BC160" s="312" t="n">
        <v>-0.0135</v>
      </c>
      <c r="BD160" s="312" t="n">
        <v>0.011</v>
      </c>
      <c r="BE160" s="312" t="n">
        <v>0.005</v>
      </c>
      <c r="BF160" s="312" t="n">
        <v>0.005</v>
      </c>
      <c r="BG160" s="312" t="n">
        <v>-0.0135</v>
      </c>
      <c r="BH160" s="312" t="n">
        <v>0.011</v>
      </c>
      <c r="BI160" s="312" t="n">
        <v>-0.074</v>
      </c>
      <c r="BJ160" s="312" t="n">
        <v>0.026</v>
      </c>
      <c r="BK160" s="312" t="n">
        <v>-0.007999999</v>
      </c>
      <c r="BL160" s="312" t="n">
        <v>0.017</v>
      </c>
      <c r="BM160" s="312" t="n">
        <v>0.0065</v>
      </c>
      <c r="BN160" s="312" t="n">
        <v>0.01</v>
      </c>
      <c r="BO160" s="312" t="n">
        <v>0.395</v>
      </c>
      <c r="BP160" s="312" t="n">
        <v>0.035</v>
      </c>
      <c r="BQ160" s="312" t="n">
        <v>0</v>
      </c>
      <c r="BR160" s="312" t="n">
        <v>0</v>
      </c>
      <c r="BS160" s="312" t="n">
        <v>0.2025</v>
      </c>
      <c r="BT160" s="312" t="n">
        <v>0.005</v>
      </c>
      <c r="BU160" s="312" t="n">
        <v>0.2025</v>
      </c>
      <c r="BV160" s="312" t="n">
        <v>0.005</v>
      </c>
      <c r="BW160" s="312" t="n">
        <v>-0.02075</v>
      </c>
      <c r="BX160" s="312" t="n">
        <v>0.02</v>
      </c>
      <c r="BY160" s="312" t="n">
        <v>0.01075</v>
      </c>
      <c r="BZ160" s="312" t="n">
        <v>0.01</v>
      </c>
      <c r="CA160" s="312" t="n">
        <v>-0.00425</v>
      </c>
      <c r="CB160" s="312" t="n">
        <v>0.0125</v>
      </c>
      <c r="CC160" s="312" t="n">
        <v>0.8</v>
      </c>
      <c r="CD160" s="312" t="n">
        <v>0</v>
      </c>
      <c r="CE160" s="349"/>
      <c r="CF160" s="336"/>
      <c r="CG160" s="311"/>
    </row>
    <row r="161" customFormat="false" ht="12.75" hidden="false" customHeight="false" outlineLevel="0" collapsed="false">
      <c r="D161" s="311" t="n">
        <v>41091</v>
      </c>
      <c r="F161" s="350" t="n">
        <v>3.307</v>
      </c>
      <c r="G161" s="351" t="n">
        <v>0.070649058407734</v>
      </c>
      <c r="H161" s="350" t="n">
        <v>0.15</v>
      </c>
      <c r="I161" s="350" t="n">
        <v>0.5</v>
      </c>
      <c r="J161" s="350" t="n">
        <v>0.5</v>
      </c>
      <c r="K161" s="350" t="n">
        <v>0.4</v>
      </c>
      <c r="L161" s="347" t="n">
        <v>0.5</v>
      </c>
      <c r="M161" s="347" t="n">
        <v>0.5</v>
      </c>
      <c r="N161" s="350" t="n">
        <v>0.5</v>
      </c>
      <c r="O161" s="350" t="n">
        <v>0.5</v>
      </c>
      <c r="P161" s="350" t="n">
        <v>0.5</v>
      </c>
      <c r="Q161" s="350" t="n">
        <v>0.5</v>
      </c>
      <c r="R161" s="351" t="n">
        <v>0.35</v>
      </c>
      <c r="S161" s="351" t="n">
        <v>0.55</v>
      </c>
      <c r="T161" s="350" t="n">
        <v>0.5</v>
      </c>
      <c r="U161" s="350" t="n">
        <v>-0.135</v>
      </c>
      <c r="V161" s="350" t="n">
        <v>0.01</v>
      </c>
      <c r="W161" s="350" t="n">
        <v>0.168</v>
      </c>
      <c r="X161" s="350" t="n">
        <v>0</v>
      </c>
      <c r="Y161" s="350" t="n">
        <v>-0.046</v>
      </c>
      <c r="Z161" s="350" t="n">
        <v>0.032</v>
      </c>
      <c r="AA161" s="350" t="n">
        <v>-0.165</v>
      </c>
      <c r="AB161" s="350" t="n">
        <v>0.155</v>
      </c>
      <c r="AC161" s="350" t="n">
        <v>-0.041</v>
      </c>
      <c r="AD161" s="350" t="n">
        <v>0.0025</v>
      </c>
      <c r="AE161" s="350" t="n">
        <v>-0.185</v>
      </c>
      <c r="AF161" s="350" t="n">
        <v>0.0025</v>
      </c>
      <c r="AG161" s="350" t="n">
        <v>-0.041</v>
      </c>
      <c r="AH161" s="350" t="n">
        <v>0.012</v>
      </c>
      <c r="AI161" s="351" t="n">
        <v>0.175</v>
      </c>
      <c r="AJ161" s="351" t="n">
        <v>0</v>
      </c>
      <c r="AK161" s="351" t="n">
        <v>-0.19</v>
      </c>
      <c r="AL161" s="350" t="n">
        <v>0</v>
      </c>
      <c r="AM161" s="350"/>
      <c r="AN161" s="350"/>
      <c r="AO161" s="350" t="n">
        <v>-0.17</v>
      </c>
      <c r="AP161" s="312" t="n">
        <v>0.0075</v>
      </c>
      <c r="AQ161" s="312" t="n">
        <v>0.295</v>
      </c>
      <c r="AR161" s="312" t="n">
        <v>0</v>
      </c>
      <c r="AS161" s="312" t="n">
        <v>-0.33</v>
      </c>
      <c r="AT161" s="312" t="n">
        <v>0</v>
      </c>
      <c r="AU161" s="312" t="n">
        <v>0</v>
      </c>
      <c r="AV161" s="312" t="n">
        <v>0</v>
      </c>
      <c r="AW161" s="312" t="n">
        <v>0</v>
      </c>
      <c r="AX161" s="312" t="n">
        <v>0</v>
      </c>
      <c r="AY161" s="312" t="n">
        <v>-0.0135</v>
      </c>
      <c r="AZ161" s="312" t="n">
        <v>0.06</v>
      </c>
      <c r="BA161" s="312" t="n">
        <v>0.1825</v>
      </c>
      <c r="BB161" s="312" t="n">
        <v>0.0125</v>
      </c>
      <c r="BC161" s="312" t="n">
        <v>-0.0135</v>
      </c>
      <c r="BD161" s="312" t="n">
        <v>0.011</v>
      </c>
      <c r="BE161" s="312" t="n">
        <v>0.005</v>
      </c>
      <c r="BF161" s="312" t="n">
        <v>0.005</v>
      </c>
      <c r="BG161" s="312" t="n">
        <v>-0.0135</v>
      </c>
      <c r="BH161" s="312" t="n">
        <v>0.011</v>
      </c>
      <c r="BI161" s="312" t="n">
        <v>-0.067</v>
      </c>
      <c r="BJ161" s="312" t="n">
        <v>0.026</v>
      </c>
      <c r="BK161" s="312" t="n">
        <v>-0.007999999</v>
      </c>
      <c r="BL161" s="312" t="n">
        <v>0.018</v>
      </c>
      <c r="BM161" s="312" t="n">
        <v>0.0065</v>
      </c>
      <c r="BN161" s="312" t="n">
        <v>0.01</v>
      </c>
      <c r="BO161" s="312" t="n">
        <v>0.43</v>
      </c>
      <c r="BP161" s="312" t="n">
        <v>0.035</v>
      </c>
      <c r="BQ161" s="312" t="n">
        <v>0</v>
      </c>
      <c r="BR161" s="312" t="n">
        <v>0</v>
      </c>
      <c r="BS161" s="312" t="n">
        <v>0.215</v>
      </c>
      <c r="BT161" s="312" t="n">
        <v>0.0075</v>
      </c>
      <c r="BU161" s="312" t="n">
        <v>0.215</v>
      </c>
      <c r="BV161" s="312" t="n">
        <v>0.0075</v>
      </c>
      <c r="BW161" s="312" t="n">
        <v>-0.02075</v>
      </c>
      <c r="BX161" s="312" t="n">
        <v>0.02</v>
      </c>
      <c r="BY161" s="312" t="n">
        <v>0.01075</v>
      </c>
      <c r="BZ161" s="312" t="n">
        <v>0.01</v>
      </c>
      <c r="CA161" s="312" t="n">
        <v>-0.00425</v>
      </c>
      <c r="CB161" s="312" t="n">
        <v>0.0125</v>
      </c>
      <c r="CC161" s="312" t="n">
        <v>1</v>
      </c>
      <c r="CD161" s="312" t="n">
        <v>0</v>
      </c>
      <c r="CE161" s="349"/>
      <c r="CF161" s="336"/>
      <c r="CG161" s="311"/>
    </row>
    <row r="162" customFormat="false" ht="12.75" hidden="false" customHeight="false" outlineLevel="0" collapsed="false">
      <c r="D162" s="311" t="n">
        <v>41122</v>
      </c>
      <c r="F162" s="350" t="n">
        <v>3.328</v>
      </c>
      <c r="G162" s="351" t="n">
        <v>0.0706530148</v>
      </c>
      <c r="H162" s="350" t="n">
        <v>0.15</v>
      </c>
      <c r="I162" s="350" t="n">
        <v>0.55</v>
      </c>
      <c r="J162" s="350" t="n">
        <v>0.55</v>
      </c>
      <c r="K162" s="350" t="n">
        <v>0.5</v>
      </c>
      <c r="L162" s="347" t="n">
        <v>0.6</v>
      </c>
      <c r="M162" s="347" t="n">
        <v>0.55</v>
      </c>
      <c r="N162" s="350" t="n">
        <v>0.6</v>
      </c>
      <c r="O162" s="350" t="n">
        <v>0.55</v>
      </c>
      <c r="P162" s="350" t="n">
        <v>0.6</v>
      </c>
      <c r="Q162" s="350" t="n">
        <v>0.45</v>
      </c>
      <c r="R162" s="351" t="n">
        <v>0.38</v>
      </c>
      <c r="S162" s="351" t="n">
        <v>0.6</v>
      </c>
      <c r="T162" s="350" t="n">
        <v>0.55</v>
      </c>
      <c r="U162" s="350" t="n">
        <v>-0.135</v>
      </c>
      <c r="V162" s="350" t="n">
        <v>0.01</v>
      </c>
      <c r="W162" s="350" t="n">
        <v>0.165</v>
      </c>
      <c r="X162" s="350" t="n">
        <v>0.0025</v>
      </c>
      <c r="Y162" s="350" t="n">
        <v>-0.046</v>
      </c>
      <c r="Z162" s="350" t="n">
        <v>0.032</v>
      </c>
      <c r="AA162" s="350" t="n">
        <v>-0.165</v>
      </c>
      <c r="AB162" s="350" t="n">
        <v>0.155</v>
      </c>
      <c r="AC162" s="350" t="n">
        <v>-0.041</v>
      </c>
      <c r="AD162" s="350" t="n">
        <v>0.0025</v>
      </c>
      <c r="AE162" s="350" t="n">
        <v>-0.185</v>
      </c>
      <c r="AF162" s="350" t="n">
        <v>0.0025</v>
      </c>
      <c r="AG162" s="350" t="n">
        <v>-0.041</v>
      </c>
      <c r="AH162" s="350" t="n">
        <v>0.012</v>
      </c>
      <c r="AI162" s="351" t="n">
        <v>0.1725</v>
      </c>
      <c r="AJ162" s="351" t="n">
        <v>0</v>
      </c>
      <c r="AK162" s="351" t="n">
        <v>-0.19</v>
      </c>
      <c r="AL162" s="350" t="n">
        <v>0</v>
      </c>
      <c r="AM162" s="350"/>
      <c r="AN162" s="350"/>
      <c r="AO162" s="350" t="n">
        <v>-0.17</v>
      </c>
      <c r="AP162" s="312" t="n">
        <v>0.0075</v>
      </c>
      <c r="AQ162" s="312" t="n">
        <v>0.295</v>
      </c>
      <c r="AR162" s="312" t="n">
        <v>0</v>
      </c>
      <c r="AS162" s="312" t="n">
        <v>-0.33</v>
      </c>
      <c r="AT162" s="312" t="n">
        <v>0</v>
      </c>
      <c r="AU162" s="312" t="n">
        <v>0</v>
      </c>
      <c r="AV162" s="312" t="n">
        <v>0</v>
      </c>
      <c r="AW162" s="312" t="n">
        <v>0</v>
      </c>
      <c r="AX162" s="312" t="n">
        <v>0</v>
      </c>
      <c r="AY162" s="312" t="n">
        <v>-0.0135</v>
      </c>
      <c r="AZ162" s="312" t="n">
        <v>0.06</v>
      </c>
      <c r="BA162" s="312" t="n">
        <v>0.1825</v>
      </c>
      <c r="BB162" s="312" t="n">
        <v>0.0125</v>
      </c>
      <c r="BC162" s="312" t="n">
        <v>-0.0135</v>
      </c>
      <c r="BD162" s="312" t="n">
        <v>0.011</v>
      </c>
      <c r="BE162" s="312" t="n">
        <v>0.005</v>
      </c>
      <c r="BF162" s="312" t="n">
        <v>0.005</v>
      </c>
      <c r="BG162" s="312" t="n">
        <v>-0.0135</v>
      </c>
      <c r="BH162" s="312" t="n">
        <v>0.011</v>
      </c>
      <c r="BI162" s="312" t="n">
        <v>-0.058</v>
      </c>
      <c r="BJ162" s="312" t="n">
        <v>0.026</v>
      </c>
      <c r="BK162" s="312" t="n">
        <v>-0.007999999</v>
      </c>
      <c r="BL162" s="312" t="n">
        <v>0.019</v>
      </c>
      <c r="BM162" s="312" t="n">
        <v>0.0065</v>
      </c>
      <c r="BN162" s="312" t="n">
        <v>0.01</v>
      </c>
      <c r="BO162" s="312" t="n">
        <v>0.495</v>
      </c>
      <c r="BP162" s="312" t="n">
        <v>0.035</v>
      </c>
      <c r="BQ162" s="312" t="n">
        <v>0</v>
      </c>
      <c r="BR162" s="312" t="n">
        <v>0</v>
      </c>
      <c r="BS162" s="312" t="n">
        <v>0.215</v>
      </c>
      <c r="BT162" s="312" t="n">
        <v>0.0075</v>
      </c>
      <c r="BU162" s="312" t="n">
        <v>0.215</v>
      </c>
      <c r="BV162" s="312" t="n">
        <v>0.0075</v>
      </c>
      <c r="BW162" s="312" t="n">
        <v>-0.02075</v>
      </c>
      <c r="BX162" s="312" t="n">
        <v>0.02</v>
      </c>
      <c r="BY162" s="312" t="n">
        <v>0.00825</v>
      </c>
      <c r="BZ162" s="312" t="n">
        <v>0.01</v>
      </c>
      <c r="CA162" s="312" t="n">
        <v>-0.00675</v>
      </c>
      <c r="CB162" s="312" t="n">
        <v>0.0125</v>
      </c>
      <c r="CC162" s="312" t="n">
        <v>1</v>
      </c>
      <c r="CD162" s="312" t="n">
        <v>0</v>
      </c>
      <c r="CE162" s="349"/>
      <c r="CF162" s="336"/>
      <c r="CG162" s="311"/>
    </row>
    <row r="163" customFormat="false" ht="12.75" hidden="false" customHeight="false" outlineLevel="0" collapsed="false">
      <c r="D163" s="311" t="n">
        <v>41153</v>
      </c>
      <c r="F163" s="350" t="n">
        <v>3.346</v>
      </c>
      <c r="G163" s="351" t="n">
        <v>0.070656971192272</v>
      </c>
      <c r="H163" s="350" t="n">
        <v>0.15</v>
      </c>
      <c r="I163" s="350" t="n">
        <v>0.55</v>
      </c>
      <c r="J163" s="350" t="n">
        <v>0.55</v>
      </c>
      <c r="K163" s="350" t="n">
        <v>0.55</v>
      </c>
      <c r="L163" s="347" t="n">
        <v>0.55</v>
      </c>
      <c r="M163" s="347" t="n">
        <v>0.55</v>
      </c>
      <c r="N163" s="350" t="n">
        <v>0.6</v>
      </c>
      <c r="O163" s="350" t="n">
        <v>0.6</v>
      </c>
      <c r="P163" s="350" t="n">
        <v>0.55</v>
      </c>
      <c r="Q163" s="350" t="n">
        <v>0.5</v>
      </c>
      <c r="R163" s="351" t="n">
        <v>0.34</v>
      </c>
      <c r="S163" s="351" t="n">
        <v>0.6</v>
      </c>
      <c r="T163" s="350" t="n">
        <v>0.55</v>
      </c>
      <c r="U163" s="350" t="n">
        <v>-0.125</v>
      </c>
      <c r="V163" s="350" t="n">
        <v>0.01</v>
      </c>
      <c r="W163" s="350" t="n">
        <v>0.163</v>
      </c>
      <c r="X163" s="350" t="n">
        <v>0.0025</v>
      </c>
      <c r="Y163" s="350" t="n">
        <v>-0.046</v>
      </c>
      <c r="Z163" s="350" t="n">
        <v>0.032</v>
      </c>
      <c r="AA163" s="350" t="n">
        <v>-0.165</v>
      </c>
      <c r="AB163" s="350" t="n">
        <v>0.155</v>
      </c>
      <c r="AC163" s="350" t="n">
        <v>-0.041</v>
      </c>
      <c r="AD163" s="350" t="n">
        <v>0.0025</v>
      </c>
      <c r="AE163" s="350" t="n">
        <v>-0.185</v>
      </c>
      <c r="AF163" s="350" t="n">
        <v>0.0025</v>
      </c>
      <c r="AG163" s="350" t="n">
        <v>-0.041</v>
      </c>
      <c r="AH163" s="350" t="n">
        <v>0.012</v>
      </c>
      <c r="AI163" s="351" t="n">
        <v>0.17</v>
      </c>
      <c r="AJ163" s="351" t="n">
        <v>0</v>
      </c>
      <c r="AK163" s="351" t="n">
        <v>-0.19</v>
      </c>
      <c r="AL163" s="350" t="n">
        <v>0</v>
      </c>
      <c r="AM163" s="350"/>
      <c r="AN163" s="350"/>
      <c r="AO163" s="350" t="n">
        <v>-0.17</v>
      </c>
      <c r="AP163" s="312" t="n">
        <v>0.0075</v>
      </c>
      <c r="AQ163" s="312" t="n">
        <v>0.295</v>
      </c>
      <c r="AR163" s="312" t="n">
        <v>0</v>
      </c>
      <c r="AS163" s="312" t="n">
        <v>-0.33</v>
      </c>
      <c r="AT163" s="312" t="n">
        <v>0</v>
      </c>
      <c r="AU163" s="312" t="n">
        <v>0</v>
      </c>
      <c r="AV163" s="312" t="n">
        <v>0</v>
      </c>
      <c r="AW163" s="312" t="n">
        <v>0</v>
      </c>
      <c r="AX163" s="312" t="n">
        <v>0</v>
      </c>
      <c r="AY163" s="312" t="n">
        <v>-0.0135</v>
      </c>
      <c r="AZ163" s="312" t="n">
        <v>0.06</v>
      </c>
      <c r="BA163" s="312" t="n">
        <v>0.1825</v>
      </c>
      <c r="BB163" s="312" t="n">
        <v>0.0125</v>
      </c>
      <c r="BC163" s="312" t="n">
        <v>-0.0135</v>
      </c>
      <c r="BD163" s="312" t="n">
        <v>0.011</v>
      </c>
      <c r="BE163" s="312" t="n">
        <v>0.005</v>
      </c>
      <c r="BF163" s="312" t="n">
        <v>0.005</v>
      </c>
      <c r="BG163" s="312" t="n">
        <v>-0.0135</v>
      </c>
      <c r="BH163" s="312" t="n">
        <v>0.011</v>
      </c>
      <c r="BI163" s="312" t="n">
        <v>-0.038</v>
      </c>
      <c r="BJ163" s="312" t="n">
        <v>0.025</v>
      </c>
      <c r="BK163" s="312" t="n">
        <v>-0.007999999</v>
      </c>
      <c r="BL163" s="312" t="n">
        <v>0.019</v>
      </c>
      <c r="BM163" s="312" t="n">
        <v>0.0065</v>
      </c>
      <c r="BN163" s="312" t="n">
        <v>0.01</v>
      </c>
      <c r="BO163" s="312" t="n">
        <v>0.395</v>
      </c>
      <c r="BP163" s="312" t="n">
        <v>0.035</v>
      </c>
      <c r="BQ163" s="312" t="n">
        <v>0</v>
      </c>
      <c r="BR163" s="312" t="n">
        <v>0</v>
      </c>
      <c r="BS163" s="312" t="n">
        <v>0.195</v>
      </c>
      <c r="BT163" s="312" t="n">
        <v>0.005</v>
      </c>
      <c r="BU163" s="312" t="n">
        <v>0.195</v>
      </c>
      <c r="BV163" s="312" t="n">
        <v>0.005</v>
      </c>
      <c r="BW163" s="312" t="n">
        <v>-0.02325</v>
      </c>
      <c r="BX163" s="312" t="n">
        <v>0.02</v>
      </c>
      <c r="BY163" s="312" t="n">
        <v>0.00825</v>
      </c>
      <c r="BZ163" s="312" t="n">
        <v>0.01</v>
      </c>
      <c r="CA163" s="312" t="n">
        <v>-0.00675</v>
      </c>
      <c r="CB163" s="312" t="n">
        <v>0.0125</v>
      </c>
      <c r="CC163" s="312" t="n">
        <v>0.6</v>
      </c>
      <c r="CD163" s="312" t="n">
        <v>0</v>
      </c>
      <c r="CE163" s="349"/>
      <c r="CF163" s="336"/>
      <c r="CG163" s="311"/>
    </row>
    <row r="164" customFormat="false" ht="12.75" hidden="false" customHeight="false" outlineLevel="0" collapsed="false">
      <c r="D164" s="311" t="n">
        <v>41183</v>
      </c>
      <c r="F164" s="350" t="n">
        <v>3.352</v>
      </c>
      <c r="G164" s="351" t="n">
        <v>0.070660799959</v>
      </c>
      <c r="H164" s="350" t="n">
        <v>0.15</v>
      </c>
      <c r="I164" s="350" t="n">
        <v>0.6</v>
      </c>
      <c r="J164" s="350" t="n">
        <v>0.6</v>
      </c>
      <c r="K164" s="350" t="n">
        <v>0.55</v>
      </c>
      <c r="L164" s="347" t="n">
        <v>0.6</v>
      </c>
      <c r="M164" s="347" t="n">
        <v>0.6</v>
      </c>
      <c r="N164" s="350" t="n">
        <v>0.65</v>
      </c>
      <c r="O164" s="350" t="n">
        <v>0.65</v>
      </c>
      <c r="P164" s="350" t="n">
        <v>0.6</v>
      </c>
      <c r="Q164" s="350" t="n">
        <v>0.5</v>
      </c>
      <c r="R164" s="351" t="n">
        <v>0.39</v>
      </c>
      <c r="S164" s="351" t="n">
        <v>0.65</v>
      </c>
      <c r="T164" s="350" t="n">
        <v>0.6</v>
      </c>
      <c r="U164" s="350" t="n">
        <v>-0.11</v>
      </c>
      <c r="V164" s="350" t="n">
        <v>0.01</v>
      </c>
      <c r="W164" s="350" t="n">
        <v>0.178</v>
      </c>
      <c r="X164" s="350" t="n">
        <v>0.0025</v>
      </c>
      <c r="Y164" s="350" t="n">
        <v>-0.046</v>
      </c>
      <c r="Z164" s="350" t="n">
        <v>0.032</v>
      </c>
      <c r="AA164" s="350" t="n">
        <v>-0.165</v>
      </c>
      <c r="AB164" s="350" t="n">
        <v>0.155</v>
      </c>
      <c r="AC164" s="350" t="n">
        <v>-0.041</v>
      </c>
      <c r="AD164" s="350" t="n">
        <v>0.0025</v>
      </c>
      <c r="AE164" s="350" t="n">
        <v>-0.185</v>
      </c>
      <c r="AF164" s="350" t="n">
        <v>0.0025</v>
      </c>
      <c r="AG164" s="350" t="n">
        <v>-0.041</v>
      </c>
      <c r="AH164" s="350" t="n">
        <v>0.012</v>
      </c>
      <c r="AI164" s="351" t="n">
        <v>0.185</v>
      </c>
      <c r="AJ164" s="351" t="n">
        <v>0</v>
      </c>
      <c r="AK164" s="351" t="n">
        <v>-0.19</v>
      </c>
      <c r="AL164" s="350" t="n">
        <v>0</v>
      </c>
      <c r="AM164" s="350"/>
      <c r="AN164" s="350"/>
      <c r="AO164" s="350" t="n">
        <v>-0.17</v>
      </c>
      <c r="AP164" s="312" t="n">
        <v>0.0075</v>
      </c>
      <c r="AQ164" s="312" t="n">
        <v>0.295</v>
      </c>
      <c r="AR164" s="312" t="n">
        <v>0</v>
      </c>
      <c r="AS164" s="312" t="n">
        <v>-0.33</v>
      </c>
      <c r="AT164" s="312" t="n">
        <v>0</v>
      </c>
      <c r="AU164" s="312" t="n">
        <v>0</v>
      </c>
      <c r="AV164" s="312" t="n">
        <v>0</v>
      </c>
      <c r="AW164" s="312" t="n">
        <v>0</v>
      </c>
      <c r="AX164" s="312" t="n">
        <v>0</v>
      </c>
      <c r="AY164" s="312" t="n">
        <v>-0.0135</v>
      </c>
      <c r="AZ164" s="312" t="n">
        <v>0.06</v>
      </c>
      <c r="BA164" s="312" t="n">
        <v>0.1875</v>
      </c>
      <c r="BB164" s="312" t="n">
        <v>0.0125</v>
      </c>
      <c r="BC164" s="312" t="n">
        <v>-0.0135</v>
      </c>
      <c r="BD164" s="312" t="n">
        <v>0.011</v>
      </c>
      <c r="BE164" s="312" t="n">
        <v>0.005</v>
      </c>
      <c r="BF164" s="312" t="n">
        <v>0.005</v>
      </c>
      <c r="BG164" s="312" t="n">
        <v>-0.0135</v>
      </c>
      <c r="BH164" s="312" t="n">
        <v>0.011</v>
      </c>
      <c r="BI164" s="312" t="n">
        <v>-0.048</v>
      </c>
      <c r="BJ164" s="312" t="n">
        <v>0.025</v>
      </c>
      <c r="BK164" s="312" t="n">
        <v>-0.007999999</v>
      </c>
      <c r="BL164" s="312" t="n">
        <v>0.02</v>
      </c>
      <c r="BM164" s="312" t="n">
        <v>0.0065</v>
      </c>
      <c r="BN164" s="312" t="n">
        <v>0.01</v>
      </c>
      <c r="BO164" s="312" t="n">
        <v>0.461</v>
      </c>
      <c r="BP164" s="312" t="n">
        <v>0.035</v>
      </c>
      <c r="BQ164" s="312" t="n">
        <v>0</v>
      </c>
      <c r="BR164" s="312" t="n">
        <v>0</v>
      </c>
      <c r="BS164" s="312" t="n">
        <v>0.215</v>
      </c>
      <c r="BT164" s="312" t="n">
        <v>0.0025</v>
      </c>
      <c r="BU164" s="312" t="n">
        <v>0.215</v>
      </c>
      <c r="BV164" s="312" t="n">
        <v>0.0025</v>
      </c>
      <c r="BW164" s="312" t="n">
        <v>-0.02325</v>
      </c>
      <c r="BX164" s="312" t="n">
        <v>0.02</v>
      </c>
      <c r="BY164" s="312" t="n">
        <v>-0.0075</v>
      </c>
      <c r="BZ164" s="312" t="n">
        <v>0.01</v>
      </c>
      <c r="CA164" s="312" t="n">
        <v>-0.0225</v>
      </c>
      <c r="CB164" s="312" t="n">
        <v>0.0125</v>
      </c>
      <c r="CC164" s="312" t="n">
        <v>0.3</v>
      </c>
      <c r="CD164" s="312" t="n">
        <v>0</v>
      </c>
      <c r="CE164" s="349"/>
      <c r="CF164" s="336"/>
      <c r="CG164" s="311"/>
    </row>
    <row r="165" customFormat="false" ht="12.75" hidden="false" customHeight="false" outlineLevel="0" collapsed="false">
      <c r="D165" s="311" t="n">
        <v>41214</v>
      </c>
      <c r="F165" s="350" t="n">
        <v>3.399</v>
      </c>
      <c r="G165" s="351" t="n">
        <v>0.070664756351275</v>
      </c>
      <c r="H165" s="350" t="n">
        <v>0.15</v>
      </c>
      <c r="I165" s="350" t="n">
        <v>0.8</v>
      </c>
      <c r="J165" s="350" t="n">
        <v>0.85</v>
      </c>
      <c r="K165" s="350" t="n">
        <v>0.8</v>
      </c>
      <c r="L165" s="347" t="n">
        <v>0.8</v>
      </c>
      <c r="M165" s="347" t="n">
        <v>0.9</v>
      </c>
      <c r="N165" s="350" t="n">
        <v>0.95</v>
      </c>
      <c r="O165" s="350" t="n">
        <v>0.85</v>
      </c>
      <c r="P165" s="350" t="n">
        <v>0.8</v>
      </c>
      <c r="Q165" s="350" t="n">
        <v>0.95</v>
      </c>
      <c r="R165" s="351" t="n">
        <v>0.435</v>
      </c>
      <c r="S165" s="351" t="n">
        <v>0.8</v>
      </c>
      <c r="T165" s="350" t="n">
        <v>0.8</v>
      </c>
      <c r="U165" s="350" t="n">
        <v>-0.0725</v>
      </c>
      <c r="V165" s="350" t="n">
        <v>0.035</v>
      </c>
      <c r="W165" s="350" t="n">
        <v>0.24</v>
      </c>
      <c r="X165" s="350" t="n">
        <v>0</v>
      </c>
      <c r="Y165" s="350" t="n">
        <v>-0.0605</v>
      </c>
      <c r="Z165" s="350" t="n">
        <v>0.0365</v>
      </c>
      <c r="AA165" s="350" t="n">
        <v>-0.16</v>
      </c>
      <c r="AB165" s="350" t="n">
        <v>0.155</v>
      </c>
      <c r="AC165" s="350" t="n">
        <v>-0.0405</v>
      </c>
      <c r="AD165" s="350" t="n">
        <v>0.0075</v>
      </c>
      <c r="AE165" s="350" t="n">
        <v>-0.18</v>
      </c>
      <c r="AF165" s="350" t="n">
        <v>0.0125</v>
      </c>
      <c r="AG165" s="350" t="n">
        <v>-0.0405</v>
      </c>
      <c r="AH165" s="350" t="n">
        <v>0.022</v>
      </c>
      <c r="AI165" s="351" t="n">
        <v>0.2625</v>
      </c>
      <c r="AJ165" s="351" t="n">
        <v>0</v>
      </c>
      <c r="AK165" s="351" t="n">
        <v>-0.19</v>
      </c>
      <c r="AL165" s="350" t="n">
        <v>0.005</v>
      </c>
      <c r="AM165" s="350"/>
      <c r="AN165" s="350"/>
      <c r="AO165" s="350" t="n">
        <v>-0.17</v>
      </c>
      <c r="AP165" s="312" t="n">
        <v>0.02</v>
      </c>
      <c r="AQ165" s="312" t="n">
        <v>0.12</v>
      </c>
      <c r="AR165" s="312" t="n">
        <v>0</v>
      </c>
      <c r="AS165" s="312" t="n">
        <v>-0.33</v>
      </c>
      <c r="AT165" s="312" t="n">
        <v>0</v>
      </c>
      <c r="AU165" s="312" t="n">
        <v>0</v>
      </c>
      <c r="AV165" s="312" t="n">
        <v>0</v>
      </c>
      <c r="AW165" s="312" t="n">
        <v>0</v>
      </c>
      <c r="AX165" s="312" t="n">
        <v>0</v>
      </c>
      <c r="AY165" s="312" t="n">
        <v>-0.0165</v>
      </c>
      <c r="AZ165" s="312" t="n">
        <v>0.06</v>
      </c>
      <c r="BA165" s="312" t="n">
        <v>0.27</v>
      </c>
      <c r="BB165" s="312" t="n">
        <v>0.0175</v>
      </c>
      <c r="BC165" s="312" t="n">
        <v>-0.0165</v>
      </c>
      <c r="BD165" s="312" t="n">
        <v>0.0087</v>
      </c>
      <c r="BE165" s="312" t="n">
        <v>0.005</v>
      </c>
      <c r="BF165" s="312" t="n">
        <v>0.005</v>
      </c>
      <c r="BG165" s="312" t="n">
        <v>-0.0165</v>
      </c>
      <c r="BH165" s="312" t="n">
        <v>0.0087</v>
      </c>
      <c r="BI165" s="312" t="n">
        <v>-0.0445</v>
      </c>
      <c r="BJ165" s="312" t="n">
        <v>0.025</v>
      </c>
      <c r="BK165" s="312" t="n">
        <v>-0.0005</v>
      </c>
      <c r="BL165" s="312" t="n">
        <v>0.02</v>
      </c>
      <c r="BM165" s="312" t="n">
        <v>0.016</v>
      </c>
      <c r="BN165" s="312" t="n">
        <v>0.015</v>
      </c>
      <c r="BO165" s="312" t="n">
        <v>0.7675</v>
      </c>
      <c r="BP165" s="312" t="n">
        <v>0.146</v>
      </c>
      <c r="BQ165" s="312" t="n">
        <v>0</v>
      </c>
      <c r="BR165" s="312" t="n">
        <v>0</v>
      </c>
      <c r="BS165" s="312" t="n">
        <v>0.2875</v>
      </c>
      <c r="BT165" s="312" t="n">
        <v>0.02</v>
      </c>
      <c r="BU165" s="312" t="n">
        <v>0.465</v>
      </c>
      <c r="BV165" s="312" t="n">
        <v>0.015</v>
      </c>
      <c r="BW165" s="312" t="n">
        <v>-0.034</v>
      </c>
      <c r="BX165" s="312" t="n">
        <v>0.0175</v>
      </c>
      <c r="BY165" s="312" t="n">
        <v>-0.0065</v>
      </c>
      <c r="BZ165" s="312" t="n">
        <v>0.0075</v>
      </c>
      <c r="CA165" s="312" t="n">
        <v>-0.0215</v>
      </c>
      <c r="CB165" s="312" t="n">
        <v>0.01</v>
      </c>
      <c r="CC165" s="312" t="n">
        <v>0.23</v>
      </c>
      <c r="CD165" s="312" t="n">
        <v>0</v>
      </c>
      <c r="CE165" s="349"/>
      <c r="CF165" s="336"/>
      <c r="CG165" s="311"/>
    </row>
    <row r="166" customFormat="false" ht="12.75" hidden="false" customHeight="false" outlineLevel="0" collapsed="false">
      <c r="D166" s="311" t="n">
        <v>41244</v>
      </c>
      <c r="F166" s="350" t="n">
        <v>3.458</v>
      </c>
      <c r="G166" s="351" t="n">
        <v>0.070668585118004</v>
      </c>
      <c r="H166" s="350" t="n">
        <v>0.15</v>
      </c>
      <c r="I166" s="350" t="n">
        <v>1</v>
      </c>
      <c r="J166" s="350" t="n">
        <v>1.05</v>
      </c>
      <c r="K166" s="350" t="n">
        <v>1</v>
      </c>
      <c r="L166" s="347" t="n">
        <v>1</v>
      </c>
      <c r="M166" s="347" t="n">
        <v>1.15</v>
      </c>
      <c r="N166" s="350" t="n">
        <v>1.25</v>
      </c>
      <c r="O166" s="350" t="n">
        <v>1.05</v>
      </c>
      <c r="P166" s="350" t="n">
        <v>1</v>
      </c>
      <c r="Q166" s="350" t="n">
        <v>1.35</v>
      </c>
      <c r="R166" s="351" t="n">
        <v>0.625</v>
      </c>
      <c r="S166" s="351" t="n">
        <v>1.1</v>
      </c>
      <c r="T166" s="350" t="n">
        <v>1</v>
      </c>
      <c r="U166" s="350" t="n">
        <v>-0.065</v>
      </c>
      <c r="V166" s="350" t="n">
        <v>0.035</v>
      </c>
      <c r="W166" s="350" t="n">
        <v>0.28</v>
      </c>
      <c r="X166" s="350" t="n">
        <v>0.0025</v>
      </c>
      <c r="Y166" s="350" t="n">
        <v>-0.0605</v>
      </c>
      <c r="Z166" s="350" t="n">
        <v>0.0365</v>
      </c>
      <c r="AA166" s="350" t="n">
        <v>-0.1675</v>
      </c>
      <c r="AB166" s="350" t="n">
        <v>0.155</v>
      </c>
      <c r="AC166" s="350" t="n">
        <v>-0.0405</v>
      </c>
      <c r="AD166" s="350" t="n">
        <v>0.0075</v>
      </c>
      <c r="AE166" s="350" t="n">
        <v>-0.1875</v>
      </c>
      <c r="AF166" s="350" t="n">
        <v>0.005</v>
      </c>
      <c r="AG166" s="350" t="n">
        <v>-0.0405</v>
      </c>
      <c r="AH166" s="350" t="n">
        <v>0.022</v>
      </c>
      <c r="AI166" s="351" t="n">
        <v>0.3025</v>
      </c>
      <c r="AJ166" s="351" t="n">
        <v>0</v>
      </c>
      <c r="AK166" s="351" t="n">
        <v>-0.19</v>
      </c>
      <c r="AL166" s="350" t="n">
        <v>0.005</v>
      </c>
      <c r="AM166" s="350"/>
      <c r="AN166" s="350"/>
      <c r="AO166" s="350" t="n">
        <v>-0.17</v>
      </c>
      <c r="AP166" s="312" t="n">
        <v>0.02</v>
      </c>
      <c r="AQ166" s="312" t="n">
        <v>0.12</v>
      </c>
      <c r="AR166" s="312" t="n">
        <v>0</v>
      </c>
      <c r="AS166" s="312" t="n">
        <v>-0.33</v>
      </c>
      <c r="AT166" s="312" t="n">
        <v>0</v>
      </c>
      <c r="AU166" s="312" t="n">
        <v>0</v>
      </c>
      <c r="AV166" s="312" t="n">
        <v>0</v>
      </c>
      <c r="AW166" s="312" t="n">
        <v>0</v>
      </c>
      <c r="AX166" s="312" t="n">
        <v>0</v>
      </c>
      <c r="AY166" s="312" t="n">
        <v>-0.0165</v>
      </c>
      <c r="AZ166" s="312" t="n">
        <v>0.06</v>
      </c>
      <c r="BA166" s="312" t="n">
        <v>0.305</v>
      </c>
      <c r="BB166" s="312" t="n">
        <v>0.0225</v>
      </c>
      <c r="BC166" s="312" t="n">
        <v>-0.0165</v>
      </c>
      <c r="BD166" s="312" t="n">
        <v>0.0087</v>
      </c>
      <c r="BE166" s="312" t="n">
        <v>0.005</v>
      </c>
      <c r="BF166" s="312" t="n">
        <v>0.005</v>
      </c>
      <c r="BG166" s="312" t="n">
        <v>-0.0165</v>
      </c>
      <c r="BH166" s="312" t="n">
        <v>0.0087</v>
      </c>
      <c r="BI166" s="312" t="n">
        <v>-0.0485</v>
      </c>
      <c r="BJ166" s="312" t="n">
        <v>0.025</v>
      </c>
      <c r="BK166" s="312" t="n">
        <v>-0.0005</v>
      </c>
      <c r="BL166" s="312" t="n">
        <v>0.021</v>
      </c>
      <c r="BM166" s="312" t="n">
        <v>0.016</v>
      </c>
      <c r="BN166" s="312" t="n">
        <v>0.015</v>
      </c>
      <c r="BO166" s="312" t="n">
        <v>1.19</v>
      </c>
      <c r="BP166" s="312" t="n">
        <v>0.2</v>
      </c>
      <c r="BQ166" s="312" t="n">
        <v>0</v>
      </c>
      <c r="BR166" s="312" t="n">
        <v>0</v>
      </c>
      <c r="BS166" s="312" t="n">
        <v>0.3375</v>
      </c>
      <c r="BT166" s="312" t="n">
        <v>0.0225</v>
      </c>
      <c r="BU166" s="312" t="n">
        <v>0.8</v>
      </c>
      <c r="BV166" s="312" t="n">
        <v>0.0175</v>
      </c>
      <c r="BW166" s="312" t="n">
        <v>-0.0265</v>
      </c>
      <c r="BX166" s="312" t="n">
        <v>0.0175</v>
      </c>
      <c r="BY166" s="312" t="n">
        <v>-0.0065</v>
      </c>
      <c r="BZ166" s="312" t="n">
        <v>0.0075</v>
      </c>
      <c r="CA166" s="312" t="n">
        <v>-0.0215</v>
      </c>
      <c r="CB166" s="312" t="n">
        <v>0.01</v>
      </c>
      <c r="CC166" s="312" t="n">
        <v>0.26</v>
      </c>
      <c r="CD166" s="312" t="n">
        <v>0</v>
      </c>
      <c r="CE166" s="349"/>
      <c r="CF166" s="336"/>
      <c r="CG166" s="311"/>
    </row>
    <row r="167" customFormat="false" ht="12.75" hidden="false" customHeight="false" outlineLevel="0" collapsed="false">
      <c r="D167" s="311" t="n">
        <v>41275</v>
      </c>
      <c r="F167" s="350" t="n">
        <v>3.662</v>
      </c>
      <c r="G167" s="351" t="n">
        <v>0.070672541510297</v>
      </c>
      <c r="H167" s="350" t="n">
        <v>0.15</v>
      </c>
      <c r="I167" s="350" t="n">
        <v>1</v>
      </c>
      <c r="J167" s="350" t="n">
        <v>1.05</v>
      </c>
      <c r="K167" s="350" t="n">
        <v>1</v>
      </c>
      <c r="L167" s="347" t="n">
        <v>1</v>
      </c>
      <c r="M167" s="347" t="n">
        <v>1.15</v>
      </c>
      <c r="N167" s="350" t="n">
        <v>1.45</v>
      </c>
      <c r="O167" s="350" t="n">
        <v>1.05</v>
      </c>
      <c r="P167" s="350" t="n">
        <v>1</v>
      </c>
      <c r="Q167" s="350" t="n">
        <v>1.35</v>
      </c>
      <c r="R167" s="351" t="n">
        <v>0.65</v>
      </c>
      <c r="S167" s="351" t="n">
        <v>1.1</v>
      </c>
      <c r="T167" s="350" t="n">
        <v>1</v>
      </c>
      <c r="U167" s="350" t="n">
        <v>-0.05</v>
      </c>
      <c r="V167" s="350" t="n">
        <v>0.035</v>
      </c>
      <c r="W167" s="350" t="n">
        <v>0.29</v>
      </c>
      <c r="X167" s="350" t="n">
        <v>0.005</v>
      </c>
      <c r="Y167" s="350" t="n">
        <v>-0.0605</v>
      </c>
      <c r="Z167" s="350" t="n">
        <v>0.0365</v>
      </c>
      <c r="AA167" s="350" t="n">
        <v>-0.17</v>
      </c>
      <c r="AB167" s="350" t="n">
        <v>0.155</v>
      </c>
      <c r="AC167" s="350" t="n">
        <v>-0.0405</v>
      </c>
      <c r="AD167" s="350" t="n">
        <v>0.0075</v>
      </c>
      <c r="AE167" s="350" t="n">
        <v>-0.19</v>
      </c>
      <c r="AF167" s="350" t="n">
        <v>0.0025</v>
      </c>
      <c r="AG167" s="350" t="n">
        <v>-0.0405</v>
      </c>
      <c r="AH167" s="350" t="n">
        <v>0.022</v>
      </c>
      <c r="AI167" s="351" t="n">
        <v>0.315</v>
      </c>
      <c r="AJ167" s="351" t="n">
        <v>0</v>
      </c>
      <c r="AK167" s="351" t="n">
        <v>-0.19</v>
      </c>
      <c r="AL167" s="350" t="n">
        <v>0.005</v>
      </c>
      <c r="AM167" s="350"/>
      <c r="AN167" s="350"/>
      <c r="AO167" s="350" t="n">
        <v>-0.17</v>
      </c>
      <c r="AP167" s="312" t="n">
        <v>0.02</v>
      </c>
      <c r="AQ167" s="312" t="n">
        <v>0.12</v>
      </c>
      <c r="AR167" s="312" t="n">
        <v>0</v>
      </c>
      <c r="AS167" s="312" t="n">
        <v>-0.33</v>
      </c>
      <c r="AT167" s="312" t="n">
        <v>0</v>
      </c>
      <c r="AU167" s="312" t="n">
        <v>0</v>
      </c>
      <c r="AV167" s="312" t="n">
        <v>0</v>
      </c>
      <c r="AW167" s="312" t="n">
        <v>0</v>
      </c>
      <c r="AX167" s="312" t="n">
        <v>0</v>
      </c>
      <c r="AY167" s="312" t="n">
        <v>-0.012</v>
      </c>
      <c r="AZ167" s="312" t="n">
        <v>0.06</v>
      </c>
      <c r="BA167" s="312" t="n">
        <v>0.305</v>
      </c>
      <c r="BB167" s="312" t="n">
        <v>0.0225</v>
      </c>
      <c r="BC167" s="312" t="n">
        <v>-0.012</v>
      </c>
      <c r="BD167" s="312" t="n">
        <v>0.0087</v>
      </c>
      <c r="BE167" s="312" t="n">
        <v>0.005</v>
      </c>
      <c r="BF167" s="312" t="n">
        <v>0.005</v>
      </c>
      <c r="BG167" s="312" t="n">
        <v>-0.012</v>
      </c>
      <c r="BH167" s="312" t="n">
        <v>0.0087</v>
      </c>
      <c r="BI167" s="312" t="n">
        <v>-0.0445</v>
      </c>
      <c r="BJ167" s="312" t="n">
        <v>0.02</v>
      </c>
      <c r="BK167" s="312" t="n">
        <v>0.0015</v>
      </c>
      <c r="BL167" s="312" t="n">
        <v>0.022</v>
      </c>
      <c r="BM167" s="312" t="n">
        <v>0.016</v>
      </c>
      <c r="BN167" s="312" t="n">
        <v>0.015</v>
      </c>
      <c r="BO167" s="312" t="n">
        <v>1.525</v>
      </c>
      <c r="BP167" s="312" t="n">
        <v>0.3</v>
      </c>
      <c r="BQ167" s="312" t="n">
        <v>0</v>
      </c>
      <c r="BR167" s="312" t="n">
        <v>0</v>
      </c>
      <c r="BS167" s="312" t="n">
        <v>0.4375</v>
      </c>
      <c r="BT167" s="312" t="n">
        <v>0.03</v>
      </c>
      <c r="BU167" s="312" t="n">
        <v>0.975</v>
      </c>
      <c r="BV167" s="312" t="n">
        <v>0.0225</v>
      </c>
      <c r="BW167" s="312" t="n">
        <v>-0.0265</v>
      </c>
      <c r="BX167" s="312" t="n">
        <v>0.0175</v>
      </c>
      <c r="BY167" s="312" t="n">
        <v>-0.0065</v>
      </c>
      <c r="BZ167" s="312" t="n">
        <v>0.0075</v>
      </c>
      <c r="CA167" s="312" t="n">
        <v>-0.0215</v>
      </c>
      <c r="CB167" s="312" t="n">
        <v>0.01</v>
      </c>
      <c r="CC167" s="312" t="n">
        <v>0.085</v>
      </c>
      <c r="CD167" s="312" t="n">
        <v>0</v>
      </c>
      <c r="CE167" s="349"/>
      <c r="CF167" s="336"/>
      <c r="CG167" s="311"/>
    </row>
    <row r="168" customFormat="false" ht="12.75" hidden="false" customHeight="false" outlineLevel="0" collapsed="false">
      <c r="D168" s="311" t="n">
        <v>41306</v>
      </c>
      <c r="F168" s="350" t="n">
        <v>3.572</v>
      </c>
      <c r="G168" s="351" t="n">
        <v>0.070676497902594</v>
      </c>
      <c r="H168" s="350" t="n">
        <v>0.15</v>
      </c>
      <c r="I168" s="350" t="n">
        <v>1</v>
      </c>
      <c r="J168" s="350" t="n">
        <v>1.05</v>
      </c>
      <c r="K168" s="350" t="n">
        <v>1</v>
      </c>
      <c r="L168" s="347" t="n">
        <v>1</v>
      </c>
      <c r="M168" s="347" t="n">
        <v>1.15</v>
      </c>
      <c r="N168" s="350" t="n">
        <v>1.45</v>
      </c>
      <c r="O168" s="350" t="n">
        <v>1.05</v>
      </c>
      <c r="P168" s="350" t="n">
        <v>1</v>
      </c>
      <c r="Q168" s="350" t="n">
        <v>1.35</v>
      </c>
      <c r="R168" s="351" t="n">
        <v>0.65</v>
      </c>
      <c r="S168" s="351" t="n">
        <v>1.1</v>
      </c>
      <c r="T168" s="350" t="n">
        <v>1</v>
      </c>
      <c r="U168" s="350" t="n">
        <v>-0.05</v>
      </c>
      <c r="V168" s="350" t="n">
        <v>0.035</v>
      </c>
      <c r="W168" s="350" t="n">
        <v>0.265</v>
      </c>
      <c r="X168" s="350" t="n">
        <v>0.0075</v>
      </c>
      <c r="Y168" s="350" t="n">
        <v>-0.0605</v>
      </c>
      <c r="Z168" s="350" t="n">
        <v>0.0365</v>
      </c>
      <c r="AA168" s="350" t="n">
        <v>-0.1725</v>
      </c>
      <c r="AB168" s="350" t="n">
        <v>0.155</v>
      </c>
      <c r="AC168" s="350" t="n">
        <v>-0.0405</v>
      </c>
      <c r="AD168" s="350" t="n">
        <v>0.0075</v>
      </c>
      <c r="AE168" s="350" t="n">
        <v>-0.1925</v>
      </c>
      <c r="AF168" s="350" t="n">
        <v>0.005</v>
      </c>
      <c r="AG168" s="350" t="n">
        <v>-0.0405</v>
      </c>
      <c r="AH168" s="350" t="n">
        <v>0.022</v>
      </c>
      <c r="AI168" s="351" t="n">
        <v>0.2925</v>
      </c>
      <c r="AJ168" s="351" t="n">
        <v>0</v>
      </c>
      <c r="AK168" s="351" t="n">
        <v>-0.19</v>
      </c>
      <c r="AL168" s="350" t="n">
        <v>0.005</v>
      </c>
      <c r="AM168" s="350"/>
      <c r="AN168" s="350"/>
      <c r="AO168" s="350" t="n">
        <v>-0.17</v>
      </c>
      <c r="AP168" s="312" t="n">
        <v>0.02</v>
      </c>
      <c r="AQ168" s="312" t="n">
        <v>0.12</v>
      </c>
      <c r="AR168" s="312" t="n">
        <v>0</v>
      </c>
      <c r="AS168" s="312" t="n">
        <v>-0.33</v>
      </c>
      <c r="AT168" s="312" t="n">
        <v>0</v>
      </c>
      <c r="AU168" s="312" t="n">
        <v>0</v>
      </c>
      <c r="AV168" s="312" t="n">
        <v>0</v>
      </c>
      <c r="AW168" s="312" t="n">
        <v>0</v>
      </c>
      <c r="AX168" s="312" t="n">
        <v>0</v>
      </c>
      <c r="AY168" s="312" t="n">
        <v>-0.012</v>
      </c>
      <c r="AZ168" s="312" t="n">
        <v>0.06</v>
      </c>
      <c r="BA168" s="312" t="n">
        <v>0.305</v>
      </c>
      <c r="BB168" s="312" t="n">
        <v>0.0225</v>
      </c>
      <c r="BC168" s="312" t="n">
        <v>-0.012</v>
      </c>
      <c r="BD168" s="312" t="n">
        <v>0.0087</v>
      </c>
      <c r="BE168" s="312" t="n">
        <v>0.005</v>
      </c>
      <c r="BF168" s="312" t="n">
        <v>0.005</v>
      </c>
      <c r="BG168" s="312" t="n">
        <v>-0.012</v>
      </c>
      <c r="BH168" s="312" t="n">
        <v>0.0087</v>
      </c>
      <c r="BI168" s="312" t="n">
        <v>-0.0475</v>
      </c>
      <c r="BJ168" s="312" t="n">
        <v>0.02</v>
      </c>
      <c r="BK168" s="312" t="n">
        <v>0.0015</v>
      </c>
      <c r="BL168" s="312" t="n">
        <v>0.023</v>
      </c>
      <c r="BM168" s="312" t="n">
        <v>0.016</v>
      </c>
      <c r="BN168" s="312" t="n">
        <v>0.015</v>
      </c>
      <c r="BO168" s="312" t="n">
        <v>1.455</v>
      </c>
      <c r="BP168" s="312" t="n">
        <v>0.3</v>
      </c>
      <c r="BQ168" s="312" t="n">
        <v>0</v>
      </c>
      <c r="BR168" s="312" t="n">
        <v>0</v>
      </c>
      <c r="BS168" s="312" t="n">
        <v>0.435</v>
      </c>
      <c r="BT168" s="312" t="n">
        <v>0.03</v>
      </c>
      <c r="BU168" s="312" t="n">
        <v>0.975</v>
      </c>
      <c r="BV168" s="312" t="n">
        <v>0.0175</v>
      </c>
      <c r="BW168" s="312" t="n">
        <v>-0.0265</v>
      </c>
      <c r="BX168" s="312" t="n">
        <v>0.0175</v>
      </c>
      <c r="BY168" s="312" t="n">
        <v>-0.0065</v>
      </c>
      <c r="BZ168" s="312" t="n">
        <v>0.0075</v>
      </c>
      <c r="CA168" s="312" t="n">
        <v>-0.0215</v>
      </c>
      <c r="CB168" s="312" t="n">
        <v>0.01</v>
      </c>
      <c r="CC168" s="312" t="n">
        <v>0.075</v>
      </c>
      <c r="CD168" s="312" t="n">
        <v>0</v>
      </c>
      <c r="CE168" s="349"/>
      <c r="CF168" s="336"/>
      <c r="CG168" s="311"/>
    </row>
    <row r="169" customFormat="false" ht="12.75" hidden="false" customHeight="false" outlineLevel="0" collapsed="false">
      <c r="D169" s="311" t="n">
        <v>41334</v>
      </c>
      <c r="F169" s="350" t="n">
        <v>3.462</v>
      </c>
      <c r="G169" s="351" t="n">
        <v>0.070680071418222</v>
      </c>
      <c r="H169" s="350" t="n">
        <v>0.15</v>
      </c>
      <c r="I169" s="350" t="n">
        <v>0.75</v>
      </c>
      <c r="J169" s="350" t="n">
        <v>0.8</v>
      </c>
      <c r="K169" s="350" t="n">
        <v>0.75</v>
      </c>
      <c r="L169" s="347" t="n">
        <v>0.75</v>
      </c>
      <c r="M169" s="347" t="n">
        <v>0.85</v>
      </c>
      <c r="N169" s="350" t="n">
        <v>1</v>
      </c>
      <c r="O169" s="350" t="n">
        <v>0.75</v>
      </c>
      <c r="P169" s="350" t="n">
        <v>0.75</v>
      </c>
      <c r="Q169" s="350" t="n">
        <v>0.95</v>
      </c>
      <c r="R169" s="351" t="n">
        <v>0.34</v>
      </c>
      <c r="S169" s="351" t="n">
        <v>0.75</v>
      </c>
      <c r="T169" s="350" t="n">
        <v>0.75</v>
      </c>
      <c r="U169" s="350" t="n">
        <v>-0.05</v>
      </c>
      <c r="V169" s="350" t="n">
        <v>0.035</v>
      </c>
      <c r="W169" s="350" t="n">
        <v>0.263</v>
      </c>
      <c r="X169" s="350" t="n">
        <v>0.01</v>
      </c>
      <c r="Y169" s="350" t="n">
        <v>-0.0605</v>
      </c>
      <c r="Z169" s="350" t="n">
        <v>0.0365</v>
      </c>
      <c r="AA169" s="350" t="n">
        <v>-0.175</v>
      </c>
      <c r="AB169" s="350" t="n">
        <v>0.155</v>
      </c>
      <c r="AC169" s="350" t="n">
        <v>-0.0405</v>
      </c>
      <c r="AD169" s="350" t="n">
        <v>0.0075</v>
      </c>
      <c r="AE169" s="350" t="n">
        <v>-0.195</v>
      </c>
      <c r="AF169" s="350" t="n">
        <v>0.0025</v>
      </c>
      <c r="AG169" s="350" t="n">
        <v>-0.0405</v>
      </c>
      <c r="AH169" s="350" t="n">
        <v>0.022</v>
      </c>
      <c r="AI169" s="351" t="n">
        <v>0.29</v>
      </c>
      <c r="AJ169" s="351" t="n">
        <v>0</v>
      </c>
      <c r="AK169" s="351" t="n">
        <v>-0.19</v>
      </c>
      <c r="AL169" s="350" t="n">
        <v>0.005</v>
      </c>
      <c r="AM169" s="350"/>
      <c r="AN169" s="350"/>
      <c r="AO169" s="350" t="n">
        <v>-0.17</v>
      </c>
      <c r="AP169" s="312" t="n">
        <v>0.02</v>
      </c>
      <c r="AQ169" s="312" t="n">
        <v>0.12</v>
      </c>
      <c r="AR169" s="312" t="n">
        <v>0</v>
      </c>
      <c r="AS169" s="312" t="n">
        <v>-0.33</v>
      </c>
      <c r="AT169" s="312" t="n">
        <v>0</v>
      </c>
      <c r="AU169" s="312" t="n">
        <v>0</v>
      </c>
      <c r="AV169" s="312" t="n">
        <v>0</v>
      </c>
      <c r="AW169" s="312" t="n">
        <v>0</v>
      </c>
      <c r="AX169" s="312" t="n">
        <v>0</v>
      </c>
      <c r="AY169" s="312" t="n">
        <v>-0.012</v>
      </c>
      <c r="AZ169" s="312" t="n">
        <v>0.06</v>
      </c>
      <c r="BA169" s="312" t="n">
        <v>0.265</v>
      </c>
      <c r="BB169" s="312" t="n">
        <v>0.0225</v>
      </c>
      <c r="BC169" s="312" t="n">
        <v>-0.012</v>
      </c>
      <c r="BD169" s="312" t="n">
        <v>0.0087</v>
      </c>
      <c r="BE169" s="312" t="n">
        <v>0.005</v>
      </c>
      <c r="BF169" s="312" t="n">
        <v>0.005</v>
      </c>
      <c r="BG169" s="312" t="n">
        <v>-0.012</v>
      </c>
      <c r="BH169" s="312" t="n">
        <v>0.0087</v>
      </c>
      <c r="BI169" s="312" t="n">
        <v>-0.0645</v>
      </c>
      <c r="BJ169" s="312" t="n">
        <v>0.025</v>
      </c>
      <c r="BK169" s="312" t="n">
        <v>0.0015</v>
      </c>
      <c r="BL169" s="312" t="n">
        <v>0.024</v>
      </c>
      <c r="BM169" s="312" t="n">
        <v>0.016</v>
      </c>
      <c r="BN169" s="312" t="n">
        <v>0.015</v>
      </c>
      <c r="BO169" s="312" t="n">
        <v>0.835</v>
      </c>
      <c r="BP169" s="312" t="n">
        <v>0.16</v>
      </c>
      <c r="BQ169" s="312" t="n">
        <v>0</v>
      </c>
      <c r="BR169" s="312" t="n">
        <v>0</v>
      </c>
      <c r="BS169" s="312" t="n">
        <v>0.3025</v>
      </c>
      <c r="BT169" s="312" t="n">
        <v>0.02</v>
      </c>
      <c r="BU169" s="312" t="n">
        <v>0.6075</v>
      </c>
      <c r="BV169" s="312" t="n">
        <v>0.0025</v>
      </c>
      <c r="BW169" s="312" t="n">
        <v>-0.0265</v>
      </c>
      <c r="BX169" s="312" t="n">
        <v>0.0175</v>
      </c>
      <c r="BY169" s="312" t="n">
        <v>0.012</v>
      </c>
      <c r="BZ169" s="312" t="n">
        <v>0.0075</v>
      </c>
      <c r="CA169" s="312" t="n">
        <v>-0.003</v>
      </c>
      <c r="CB169" s="312" t="n">
        <v>0.01</v>
      </c>
      <c r="CC169" s="312" t="n">
        <v>0.115</v>
      </c>
      <c r="CD169" s="312" t="n">
        <v>0</v>
      </c>
      <c r="CE169" s="349"/>
      <c r="CF169" s="336"/>
      <c r="CG169" s="311"/>
    </row>
    <row r="170" customFormat="false" ht="12.75" hidden="false" customHeight="false" outlineLevel="0" collapsed="false">
      <c r="D170" s="311" t="n">
        <v>41365</v>
      </c>
      <c r="F170" s="350" t="n">
        <v>3.352</v>
      </c>
      <c r="G170" s="351" t="n">
        <v>0.070684027810529</v>
      </c>
      <c r="H170" s="350" t="n">
        <v>0.15</v>
      </c>
      <c r="I170" s="350" t="n">
        <v>0.4</v>
      </c>
      <c r="J170" s="350" t="n">
        <v>0.45</v>
      </c>
      <c r="K170" s="350" t="n">
        <v>0.4</v>
      </c>
      <c r="L170" s="347" t="n">
        <v>0.45</v>
      </c>
      <c r="M170" s="347" t="n">
        <v>0.45</v>
      </c>
      <c r="N170" s="350" t="n">
        <v>0.45</v>
      </c>
      <c r="O170" s="350" t="n">
        <v>0.45</v>
      </c>
      <c r="P170" s="350" t="n">
        <v>0.45</v>
      </c>
      <c r="Q170" s="350" t="n">
        <v>0.5</v>
      </c>
      <c r="R170" s="351" t="n">
        <v>0.3</v>
      </c>
      <c r="S170" s="351" t="n">
        <v>0.45</v>
      </c>
      <c r="T170" s="350" t="n">
        <v>0.4</v>
      </c>
      <c r="U170" s="350" t="n">
        <v>-0.095</v>
      </c>
      <c r="V170" s="350" t="n">
        <v>0.01</v>
      </c>
      <c r="W170" s="350" t="n">
        <v>0.168</v>
      </c>
      <c r="X170" s="350" t="n">
        <v>-0.0025</v>
      </c>
      <c r="Y170" s="350" t="n">
        <v>-0.043</v>
      </c>
      <c r="Z170" s="350" t="n">
        <v>0.034</v>
      </c>
      <c r="AA170" s="350" t="n">
        <v>-0.165</v>
      </c>
      <c r="AB170" s="350" t="n">
        <v>0.155</v>
      </c>
      <c r="AC170" s="350" t="n">
        <v>-0.038</v>
      </c>
      <c r="AD170" s="350" t="n">
        <v>0.0025</v>
      </c>
      <c r="AE170" s="350" t="n">
        <v>-0.185</v>
      </c>
      <c r="AF170" s="350" t="n">
        <v>0.01</v>
      </c>
      <c r="AG170" s="350" t="n">
        <v>-0.038</v>
      </c>
      <c r="AH170" s="350" t="n">
        <v>0.014</v>
      </c>
      <c r="AI170" s="351" t="n">
        <v>0.2025</v>
      </c>
      <c r="AJ170" s="351" t="n">
        <v>0</v>
      </c>
      <c r="AK170" s="351" t="n">
        <v>-0.19</v>
      </c>
      <c r="AL170" s="350" t="n">
        <v>0</v>
      </c>
      <c r="AM170" s="350"/>
      <c r="AN170" s="350"/>
      <c r="AO170" s="350" t="n">
        <v>-0.17</v>
      </c>
      <c r="AP170" s="312" t="n">
        <v>0.0075</v>
      </c>
      <c r="AQ170" s="312" t="n">
        <v>0.295</v>
      </c>
      <c r="AR170" s="312" t="n">
        <v>0</v>
      </c>
      <c r="AS170" s="312" t="n">
        <v>-0.33</v>
      </c>
      <c r="AT170" s="312" t="n">
        <v>0</v>
      </c>
      <c r="AU170" s="312" t="n">
        <v>0</v>
      </c>
      <c r="AV170" s="312" t="n">
        <v>0</v>
      </c>
      <c r="AW170" s="312" t="n">
        <v>0</v>
      </c>
      <c r="AX170" s="312" t="n">
        <v>0</v>
      </c>
      <c r="AY170" s="312" t="n">
        <v>-0.0115</v>
      </c>
      <c r="AZ170" s="312" t="n">
        <v>0.06</v>
      </c>
      <c r="BA170" s="312" t="n">
        <v>0.195</v>
      </c>
      <c r="BB170" s="312" t="n">
        <v>0.0175</v>
      </c>
      <c r="BC170" s="312" t="n">
        <v>-0.0115</v>
      </c>
      <c r="BD170" s="312" t="n">
        <v>0.011</v>
      </c>
      <c r="BE170" s="312" t="n">
        <v>0.005</v>
      </c>
      <c r="BF170" s="312" t="n">
        <v>0.005</v>
      </c>
      <c r="BG170" s="312" t="n">
        <v>-0.0115</v>
      </c>
      <c r="BH170" s="312" t="n">
        <v>0.011</v>
      </c>
      <c r="BI170" s="312" t="n">
        <v>-0.056</v>
      </c>
      <c r="BJ170" s="312" t="n">
        <v>0.026</v>
      </c>
      <c r="BK170" s="312" t="n">
        <v>-0.005999999</v>
      </c>
      <c r="BL170" s="312" t="n">
        <v>0.016</v>
      </c>
      <c r="BM170" s="312" t="n">
        <v>0.0065</v>
      </c>
      <c r="BN170" s="312" t="n">
        <v>0.01</v>
      </c>
      <c r="BO170" s="312" t="n">
        <v>0.45</v>
      </c>
      <c r="BP170" s="312" t="n">
        <v>0.02</v>
      </c>
      <c r="BQ170" s="312" t="n">
        <v>0</v>
      </c>
      <c r="BR170" s="312" t="n">
        <v>0</v>
      </c>
      <c r="BS170" s="312" t="n">
        <v>0.25</v>
      </c>
      <c r="BT170" s="312" t="n">
        <v>0.005</v>
      </c>
      <c r="BU170" s="312" t="n">
        <v>0.25</v>
      </c>
      <c r="BV170" s="312" t="n">
        <v>0.005</v>
      </c>
      <c r="BW170" s="312" t="n">
        <v>-0.019</v>
      </c>
      <c r="BX170" s="312" t="n">
        <v>0.02</v>
      </c>
      <c r="BY170" s="312" t="n">
        <v>0.012</v>
      </c>
      <c r="BZ170" s="312" t="n">
        <v>0.01</v>
      </c>
      <c r="CA170" s="312" t="n">
        <v>-0.003</v>
      </c>
      <c r="CB170" s="312" t="n">
        <v>0.0125</v>
      </c>
      <c r="CC170" s="312" t="n">
        <v>0.55</v>
      </c>
      <c r="CD170" s="312" t="n">
        <v>0</v>
      </c>
      <c r="CE170" s="349"/>
      <c r="CF170" s="336"/>
      <c r="CG170" s="311"/>
    </row>
    <row r="171" customFormat="false" ht="12.75" hidden="false" customHeight="false" outlineLevel="0" collapsed="false">
      <c r="D171" s="311" t="n">
        <v>41395</v>
      </c>
      <c r="F171" s="350" t="n">
        <v>3.347</v>
      </c>
      <c r="G171" s="351" t="n">
        <v>0.070687856577284</v>
      </c>
      <c r="H171" s="350" t="n">
        <v>0.15</v>
      </c>
      <c r="I171" s="350" t="n">
        <v>0.45</v>
      </c>
      <c r="J171" s="350" t="n">
        <v>0.5</v>
      </c>
      <c r="K171" s="350" t="n">
        <v>0.4</v>
      </c>
      <c r="L171" s="347" t="n">
        <v>0.4</v>
      </c>
      <c r="M171" s="347" t="n">
        <v>0.45</v>
      </c>
      <c r="N171" s="350" t="n">
        <v>0.5</v>
      </c>
      <c r="O171" s="350" t="n">
        <v>0.45</v>
      </c>
      <c r="P171" s="350" t="n">
        <v>0.4</v>
      </c>
      <c r="Q171" s="350" t="n">
        <v>0.45</v>
      </c>
      <c r="R171" s="351" t="n">
        <v>0.25</v>
      </c>
      <c r="S171" s="351" t="n">
        <v>0.5</v>
      </c>
      <c r="T171" s="350" t="n">
        <v>0.45</v>
      </c>
      <c r="U171" s="350" t="n">
        <v>-0.11</v>
      </c>
      <c r="V171" s="350" t="n">
        <v>0.01</v>
      </c>
      <c r="W171" s="350" t="n">
        <v>0.178</v>
      </c>
      <c r="X171" s="350" t="n">
        <v>-0.0025</v>
      </c>
      <c r="Y171" s="350" t="n">
        <v>-0.043</v>
      </c>
      <c r="Z171" s="350" t="n">
        <v>0.034</v>
      </c>
      <c r="AA171" s="350" t="n">
        <v>-0.165</v>
      </c>
      <c r="AB171" s="350" t="n">
        <v>0.155</v>
      </c>
      <c r="AC171" s="350" t="n">
        <v>-0.038</v>
      </c>
      <c r="AD171" s="350" t="n">
        <v>0.0025</v>
      </c>
      <c r="AE171" s="350" t="n">
        <v>-0.185</v>
      </c>
      <c r="AF171" s="350" t="n">
        <v>0.0075</v>
      </c>
      <c r="AG171" s="350" t="n">
        <v>-0.038</v>
      </c>
      <c r="AH171" s="350" t="n">
        <v>0.014</v>
      </c>
      <c r="AI171" s="351" t="n">
        <v>0.1925</v>
      </c>
      <c r="AJ171" s="351" t="n">
        <v>0</v>
      </c>
      <c r="AK171" s="351" t="n">
        <v>-0.19</v>
      </c>
      <c r="AL171" s="350" t="n">
        <v>0</v>
      </c>
      <c r="AM171" s="350"/>
      <c r="AN171" s="350"/>
      <c r="AO171" s="350" t="n">
        <v>-0.17</v>
      </c>
      <c r="AP171" s="312" t="n">
        <v>0.0075</v>
      </c>
      <c r="AQ171" s="312" t="n">
        <v>0.295</v>
      </c>
      <c r="AR171" s="312" t="n">
        <v>0</v>
      </c>
      <c r="AS171" s="312" t="n">
        <v>-0.33</v>
      </c>
      <c r="AT171" s="312" t="n">
        <v>0</v>
      </c>
      <c r="AU171" s="312" t="n">
        <v>0</v>
      </c>
      <c r="AV171" s="312" t="n">
        <v>0</v>
      </c>
      <c r="AW171" s="312" t="n">
        <v>0</v>
      </c>
      <c r="AX171" s="312" t="n">
        <v>0</v>
      </c>
      <c r="AY171" s="312" t="n">
        <v>-0.0115</v>
      </c>
      <c r="AZ171" s="312" t="n">
        <v>0.06</v>
      </c>
      <c r="BA171" s="312" t="n">
        <v>0.1825</v>
      </c>
      <c r="BB171" s="312" t="n">
        <v>0.01</v>
      </c>
      <c r="BC171" s="312" t="n">
        <v>-0.0115</v>
      </c>
      <c r="BD171" s="312" t="n">
        <v>0.011</v>
      </c>
      <c r="BE171" s="312" t="n">
        <v>0.005</v>
      </c>
      <c r="BF171" s="312" t="n">
        <v>0.005</v>
      </c>
      <c r="BG171" s="312" t="n">
        <v>-0.0115</v>
      </c>
      <c r="BH171" s="312" t="n">
        <v>0.011</v>
      </c>
      <c r="BI171" s="312" t="n">
        <v>-0.056</v>
      </c>
      <c r="BJ171" s="312" t="n">
        <v>0.026</v>
      </c>
      <c r="BK171" s="312" t="n">
        <v>-0.005999999</v>
      </c>
      <c r="BL171" s="312" t="n">
        <v>0.016</v>
      </c>
      <c r="BM171" s="312" t="n">
        <v>0.0065</v>
      </c>
      <c r="BN171" s="312" t="n">
        <v>0.01</v>
      </c>
      <c r="BO171" s="312" t="n">
        <v>0.405</v>
      </c>
      <c r="BP171" s="312" t="n">
        <v>0.02</v>
      </c>
      <c r="BQ171" s="312" t="n">
        <v>0</v>
      </c>
      <c r="BR171" s="312" t="n">
        <v>0</v>
      </c>
      <c r="BS171" s="312" t="n">
        <v>0.2025</v>
      </c>
      <c r="BT171" s="312" t="n">
        <v>0.005</v>
      </c>
      <c r="BU171" s="312" t="n">
        <v>0.2025</v>
      </c>
      <c r="BV171" s="312" t="n">
        <v>0.005</v>
      </c>
      <c r="BW171" s="312" t="n">
        <v>-0.01925</v>
      </c>
      <c r="BX171" s="312" t="n">
        <v>0.02</v>
      </c>
      <c r="BY171" s="312" t="n">
        <v>0.01175</v>
      </c>
      <c r="BZ171" s="312" t="n">
        <v>0.01</v>
      </c>
      <c r="CA171" s="312" t="n">
        <v>-0.00325</v>
      </c>
      <c r="CB171" s="312" t="n">
        <v>0.0125</v>
      </c>
      <c r="CC171" s="312" t="n">
        <v>0.7</v>
      </c>
      <c r="CD171" s="312" t="n">
        <v>0</v>
      </c>
      <c r="CE171" s="349"/>
      <c r="CF171" s="336"/>
      <c r="CG171" s="311"/>
    </row>
    <row r="172" customFormat="false" ht="12.75" hidden="false" customHeight="false" outlineLevel="0" collapsed="false">
      <c r="D172" s="311" t="n">
        <v>41426</v>
      </c>
      <c r="F172" s="350" t="n">
        <v>3.389</v>
      </c>
      <c r="G172" s="351" t="n">
        <v>0.070691812969601</v>
      </c>
      <c r="H172" s="350" t="n">
        <v>0.15</v>
      </c>
      <c r="I172" s="350" t="n">
        <v>0.45</v>
      </c>
      <c r="J172" s="350" t="n">
        <v>0.5</v>
      </c>
      <c r="K172" s="350" t="n">
        <v>0.4</v>
      </c>
      <c r="L172" s="347" t="n">
        <v>0.5</v>
      </c>
      <c r="M172" s="347" t="n">
        <v>0.45</v>
      </c>
      <c r="N172" s="350" t="n">
        <v>0.5</v>
      </c>
      <c r="O172" s="350" t="n">
        <v>0.5</v>
      </c>
      <c r="P172" s="350" t="n">
        <v>0.5</v>
      </c>
      <c r="Q172" s="350" t="n">
        <v>0.5</v>
      </c>
      <c r="R172" s="351" t="n">
        <v>0.25</v>
      </c>
      <c r="S172" s="351" t="n">
        <v>0.5</v>
      </c>
      <c r="T172" s="350" t="n">
        <v>0.45</v>
      </c>
      <c r="U172" s="350" t="n">
        <v>-0.12</v>
      </c>
      <c r="V172" s="350" t="n">
        <v>0.01</v>
      </c>
      <c r="W172" s="350" t="n">
        <v>0.173</v>
      </c>
      <c r="X172" s="350" t="n">
        <v>-0.0025</v>
      </c>
      <c r="Y172" s="350" t="n">
        <v>-0.043</v>
      </c>
      <c r="Z172" s="350" t="n">
        <v>0.034</v>
      </c>
      <c r="AA172" s="350" t="n">
        <v>-0.165</v>
      </c>
      <c r="AB172" s="350" t="n">
        <v>0.155</v>
      </c>
      <c r="AC172" s="350" t="n">
        <v>-0.038</v>
      </c>
      <c r="AD172" s="350" t="n">
        <v>0.0025</v>
      </c>
      <c r="AE172" s="350" t="n">
        <v>-0.185</v>
      </c>
      <c r="AF172" s="350" t="n">
        <v>0.005</v>
      </c>
      <c r="AG172" s="350" t="n">
        <v>-0.038</v>
      </c>
      <c r="AH172" s="350" t="n">
        <v>0.014</v>
      </c>
      <c r="AI172" s="351" t="n">
        <v>0.1875</v>
      </c>
      <c r="AJ172" s="351" t="n">
        <v>0</v>
      </c>
      <c r="AK172" s="351" t="n">
        <v>-0.19</v>
      </c>
      <c r="AL172" s="350" t="n">
        <v>0</v>
      </c>
      <c r="AM172" s="350"/>
      <c r="AN172" s="350"/>
      <c r="AO172" s="350" t="n">
        <v>-0.17</v>
      </c>
      <c r="AP172" s="312" t="n">
        <v>0.0075</v>
      </c>
      <c r="AQ172" s="312" t="n">
        <v>0.295</v>
      </c>
      <c r="AR172" s="312" t="n">
        <v>0</v>
      </c>
      <c r="AS172" s="312" t="n">
        <v>-0.33</v>
      </c>
      <c r="AT172" s="312" t="n">
        <v>0</v>
      </c>
      <c r="AU172" s="312" t="n">
        <v>0</v>
      </c>
      <c r="AV172" s="312" t="n">
        <v>0</v>
      </c>
      <c r="AW172" s="312" t="n">
        <v>0</v>
      </c>
      <c r="AX172" s="312" t="n">
        <v>0</v>
      </c>
      <c r="AY172" s="312" t="n">
        <v>-0.0115</v>
      </c>
      <c r="AZ172" s="312" t="n">
        <v>0.06</v>
      </c>
      <c r="BA172" s="312" t="n">
        <v>0.1825</v>
      </c>
      <c r="BB172" s="312" t="n">
        <v>0.0125</v>
      </c>
      <c r="BC172" s="312" t="n">
        <v>-0.0115</v>
      </c>
      <c r="BD172" s="312" t="n">
        <v>0.011</v>
      </c>
      <c r="BE172" s="312" t="n">
        <v>0.005</v>
      </c>
      <c r="BF172" s="312" t="n">
        <v>0.005</v>
      </c>
      <c r="BG172" s="312" t="n">
        <v>-0.0115</v>
      </c>
      <c r="BH172" s="312" t="n">
        <v>0.011</v>
      </c>
      <c r="BI172" s="312" t="n">
        <v>-0.072</v>
      </c>
      <c r="BJ172" s="312" t="n">
        <v>0.026</v>
      </c>
      <c r="BK172" s="312" t="n">
        <v>-0.005999999</v>
      </c>
      <c r="BL172" s="312" t="n">
        <v>0.017</v>
      </c>
      <c r="BM172" s="312" t="n">
        <v>0.0065</v>
      </c>
      <c r="BN172" s="312" t="n">
        <v>0.01</v>
      </c>
      <c r="BO172" s="312" t="n">
        <v>0.395</v>
      </c>
      <c r="BP172" s="312" t="n">
        <v>0.035</v>
      </c>
      <c r="BQ172" s="312" t="n">
        <v>0</v>
      </c>
      <c r="BR172" s="312" t="n">
        <v>0</v>
      </c>
      <c r="BS172" s="312" t="n">
        <v>0.2025</v>
      </c>
      <c r="BT172" s="312" t="n">
        <v>0.005</v>
      </c>
      <c r="BU172" s="312" t="n">
        <v>0.2025</v>
      </c>
      <c r="BV172" s="312" t="n">
        <v>0.005</v>
      </c>
      <c r="BW172" s="312" t="n">
        <v>-0.01925</v>
      </c>
      <c r="BX172" s="312" t="n">
        <v>0.02</v>
      </c>
      <c r="BY172" s="312" t="n">
        <v>0.01175</v>
      </c>
      <c r="BZ172" s="312" t="n">
        <v>0.01</v>
      </c>
      <c r="CA172" s="312" t="n">
        <v>-0.00325</v>
      </c>
      <c r="CB172" s="312" t="n">
        <v>0.0125</v>
      </c>
      <c r="CC172" s="312" t="n">
        <v>0.8</v>
      </c>
      <c r="CD172" s="312" t="n">
        <v>0</v>
      </c>
      <c r="CE172" s="349"/>
      <c r="CF172" s="336"/>
      <c r="CG172" s="311"/>
    </row>
    <row r="173" customFormat="false" ht="12.75" hidden="false" customHeight="false" outlineLevel="0" collapsed="false">
      <c r="D173" s="311" t="n">
        <v>41456</v>
      </c>
      <c r="F173" s="350" t="n">
        <v>3.401</v>
      </c>
      <c r="G173" s="351" t="n">
        <v>0.070695641736365</v>
      </c>
      <c r="H173" s="350" t="n">
        <v>0.15</v>
      </c>
      <c r="I173" s="350" t="n">
        <v>0.5</v>
      </c>
      <c r="J173" s="350" t="n">
        <v>0.5</v>
      </c>
      <c r="K173" s="350" t="n">
        <v>0.4</v>
      </c>
      <c r="L173" s="347" t="n">
        <v>0.5</v>
      </c>
      <c r="M173" s="347" t="n">
        <v>0.5</v>
      </c>
      <c r="N173" s="350" t="n">
        <v>0.5</v>
      </c>
      <c r="O173" s="350" t="n">
        <v>0.5</v>
      </c>
      <c r="P173" s="350" t="n">
        <v>0.5</v>
      </c>
      <c r="Q173" s="350" t="n">
        <v>0.5</v>
      </c>
      <c r="R173" s="351" t="n">
        <v>0.35</v>
      </c>
      <c r="S173" s="351" t="n">
        <v>0.55</v>
      </c>
      <c r="T173" s="350" t="n">
        <v>0.5</v>
      </c>
      <c r="U173" s="350" t="n">
        <v>-0.12</v>
      </c>
      <c r="V173" s="350" t="n">
        <v>0.01</v>
      </c>
      <c r="W173" s="350" t="n">
        <v>0.163</v>
      </c>
      <c r="X173" s="350" t="n">
        <v>0</v>
      </c>
      <c r="Y173" s="350" t="n">
        <v>-0.043</v>
      </c>
      <c r="Z173" s="350" t="n">
        <v>0.034</v>
      </c>
      <c r="AA173" s="350" t="n">
        <v>-0.165</v>
      </c>
      <c r="AB173" s="350" t="n">
        <v>0.155</v>
      </c>
      <c r="AC173" s="350" t="n">
        <v>-0.038</v>
      </c>
      <c r="AD173" s="350" t="n">
        <v>0.0025</v>
      </c>
      <c r="AE173" s="350" t="n">
        <v>-0.185</v>
      </c>
      <c r="AF173" s="350" t="n">
        <v>0.0025</v>
      </c>
      <c r="AG173" s="350" t="n">
        <v>-0.038</v>
      </c>
      <c r="AH173" s="350" t="n">
        <v>0.012</v>
      </c>
      <c r="AI173" s="351" t="n">
        <v>0.1775</v>
      </c>
      <c r="AJ173" s="351" t="n">
        <v>0</v>
      </c>
      <c r="AK173" s="351" t="n">
        <v>-0.19</v>
      </c>
      <c r="AL173" s="350" t="n">
        <v>0</v>
      </c>
      <c r="AM173" s="350"/>
      <c r="AN173" s="350"/>
      <c r="AO173" s="350" t="n">
        <v>-0.17</v>
      </c>
      <c r="AP173" s="312" t="n">
        <v>0.0075</v>
      </c>
      <c r="AQ173" s="312" t="n">
        <v>0.295</v>
      </c>
      <c r="AR173" s="312" t="n">
        <v>0</v>
      </c>
      <c r="AS173" s="312" t="n">
        <v>-0.33</v>
      </c>
      <c r="AT173" s="312" t="n">
        <v>0</v>
      </c>
      <c r="AU173" s="312" t="n">
        <v>0</v>
      </c>
      <c r="AV173" s="312" t="n">
        <v>0</v>
      </c>
      <c r="AW173" s="312" t="n">
        <v>0</v>
      </c>
      <c r="AX173" s="312" t="n">
        <v>0</v>
      </c>
      <c r="AY173" s="312" t="n">
        <v>-0.0115</v>
      </c>
      <c r="AZ173" s="312" t="n">
        <v>0.06</v>
      </c>
      <c r="BA173" s="312" t="n">
        <v>0.1825</v>
      </c>
      <c r="BB173" s="312" t="n">
        <v>0.0125</v>
      </c>
      <c r="BC173" s="312" t="n">
        <v>-0.0115</v>
      </c>
      <c r="BD173" s="312" t="n">
        <v>0.011</v>
      </c>
      <c r="BE173" s="312" t="n">
        <v>0.005</v>
      </c>
      <c r="BF173" s="312" t="n">
        <v>0.005</v>
      </c>
      <c r="BG173" s="312" t="n">
        <v>-0.0115</v>
      </c>
      <c r="BH173" s="312" t="n">
        <v>0.011</v>
      </c>
      <c r="BI173" s="312" t="n">
        <v>-0.065</v>
      </c>
      <c r="BJ173" s="312" t="n">
        <v>0.026</v>
      </c>
      <c r="BK173" s="312" t="n">
        <v>-0.005999999</v>
      </c>
      <c r="BL173" s="312" t="n">
        <v>0.018</v>
      </c>
      <c r="BM173" s="312" t="n">
        <v>0.0065</v>
      </c>
      <c r="BN173" s="312" t="n">
        <v>0.01</v>
      </c>
      <c r="BO173" s="312" t="n">
        <v>0.43</v>
      </c>
      <c r="BP173" s="312" t="n">
        <v>0.035</v>
      </c>
      <c r="BQ173" s="312" t="n">
        <v>0</v>
      </c>
      <c r="BR173" s="312" t="n">
        <v>0</v>
      </c>
      <c r="BS173" s="312" t="n">
        <v>0.215</v>
      </c>
      <c r="BT173" s="312" t="n">
        <v>0.0075</v>
      </c>
      <c r="BU173" s="312" t="n">
        <v>0.215</v>
      </c>
      <c r="BV173" s="312" t="n">
        <v>0.0075</v>
      </c>
      <c r="BW173" s="312" t="n">
        <v>-0.01925</v>
      </c>
      <c r="BX173" s="312" t="n">
        <v>0.02</v>
      </c>
      <c r="BY173" s="312" t="n">
        <v>0.01175</v>
      </c>
      <c r="BZ173" s="312" t="n">
        <v>0.01</v>
      </c>
      <c r="CA173" s="312" t="n">
        <v>-0.00325</v>
      </c>
      <c r="CB173" s="312" t="n">
        <v>0.0125</v>
      </c>
      <c r="CC173" s="312" t="n">
        <v>1</v>
      </c>
      <c r="CD173" s="312" t="n">
        <v>0</v>
      </c>
      <c r="CE173" s="349"/>
      <c r="CF173" s="336"/>
      <c r="CG173" s="311"/>
    </row>
    <row r="174" customFormat="false" ht="12.75" hidden="false" customHeight="false" outlineLevel="0" collapsed="false">
      <c r="D174" s="311" t="n">
        <v>41487</v>
      </c>
      <c r="F174" s="350" t="n">
        <v>3.422</v>
      </c>
      <c r="G174" s="351" t="n">
        <v>0.070699598128693</v>
      </c>
      <c r="H174" s="350" t="n">
        <v>0.15</v>
      </c>
      <c r="I174" s="350" t="n">
        <v>0.55</v>
      </c>
      <c r="J174" s="350" t="n">
        <v>0.55</v>
      </c>
      <c r="K174" s="350" t="n">
        <v>0.5</v>
      </c>
      <c r="L174" s="347" t="n">
        <v>0.6</v>
      </c>
      <c r="M174" s="347" t="n">
        <v>0.55</v>
      </c>
      <c r="N174" s="350" t="n">
        <v>0.6</v>
      </c>
      <c r="O174" s="350" t="n">
        <v>0.55</v>
      </c>
      <c r="P174" s="350" t="n">
        <v>0.6</v>
      </c>
      <c r="Q174" s="350" t="n">
        <v>0.45</v>
      </c>
      <c r="R174" s="351" t="n">
        <v>0.38</v>
      </c>
      <c r="S174" s="351" t="n">
        <v>0.6</v>
      </c>
      <c r="T174" s="350" t="n">
        <v>0.55</v>
      </c>
      <c r="U174" s="350" t="n">
        <v>-0.12</v>
      </c>
      <c r="V174" s="350" t="n">
        <v>0.01</v>
      </c>
      <c r="W174" s="350" t="n">
        <v>0.16</v>
      </c>
      <c r="X174" s="350" t="n">
        <v>0.0025</v>
      </c>
      <c r="Y174" s="350" t="n">
        <v>-0.043</v>
      </c>
      <c r="Z174" s="350" t="n">
        <v>0.034</v>
      </c>
      <c r="AA174" s="350" t="n">
        <v>-0.165</v>
      </c>
      <c r="AB174" s="350" t="n">
        <v>0.155</v>
      </c>
      <c r="AC174" s="350" t="n">
        <v>-0.038</v>
      </c>
      <c r="AD174" s="350" t="n">
        <v>0.0025</v>
      </c>
      <c r="AE174" s="350" t="n">
        <v>-0.185</v>
      </c>
      <c r="AF174" s="350" t="n">
        <v>0.0025</v>
      </c>
      <c r="AG174" s="350" t="n">
        <v>-0.038</v>
      </c>
      <c r="AH174" s="350" t="n">
        <v>0.012</v>
      </c>
      <c r="AI174" s="351" t="n">
        <v>0.175</v>
      </c>
      <c r="AJ174" s="351" t="n">
        <v>0</v>
      </c>
      <c r="AK174" s="351" t="n">
        <v>-0.19</v>
      </c>
      <c r="AL174" s="350" t="n">
        <v>0</v>
      </c>
      <c r="AM174" s="350"/>
      <c r="AN174" s="350"/>
      <c r="AO174" s="350" t="n">
        <v>-0.17</v>
      </c>
      <c r="AP174" s="312" t="n">
        <v>0.0075</v>
      </c>
      <c r="AQ174" s="312" t="n">
        <v>0.295</v>
      </c>
      <c r="AR174" s="312" t="n">
        <v>0</v>
      </c>
      <c r="AS174" s="312" t="n">
        <v>-0.33</v>
      </c>
      <c r="AT174" s="312" t="n">
        <v>0</v>
      </c>
      <c r="AU174" s="312" t="n">
        <v>0</v>
      </c>
      <c r="AV174" s="312" t="n">
        <v>0</v>
      </c>
      <c r="AW174" s="312" t="n">
        <v>0</v>
      </c>
      <c r="AX174" s="312" t="n">
        <v>0</v>
      </c>
      <c r="AY174" s="312" t="n">
        <v>-0.0115</v>
      </c>
      <c r="AZ174" s="312" t="n">
        <v>0.06</v>
      </c>
      <c r="BA174" s="312" t="n">
        <v>0.1825</v>
      </c>
      <c r="BB174" s="312" t="n">
        <v>0.0125</v>
      </c>
      <c r="BC174" s="312" t="n">
        <v>-0.0115</v>
      </c>
      <c r="BD174" s="312" t="n">
        <v>0.011</v>
      </c>
      <c r="BE174" s="312" t="n">
        <v>0.005</v>
      </c>
      <c r="BF174" s="312" t="n">
        <v>0.005</v>
      </c>
      <c r="BG174" s="312" t="n">
        <v>-0.0115</v>
      </c>
      <c r="BH174" s="312" t="n">
        <v>0.011</v>
      </c>
      <c r="BI174" s="312" t="n">
        <v>-0.056</v>
      </c>
      <c r="BJ174" s="312" t="n">
        <v>0.026</v>
      </c>
      <c r="BK174" s="312" t="n">
        <v>-0.005999999</v>
      </c>
      <c r="BL174" s="312" t="n">
        <v>0.019</v>
      </c>
      <c r="BM174" s="312" t="n">
        <v>0.0065</v>
      </c>
      <c r="BN174" s="312" t="n">
        <v>0.01</v>
      </c>
      <c r="BO174" s="312" t="n">
        <v>0.495</v>
      </c>
      <c r="BP174" s="312" t="n">
        <v>0.035</v>
      </c>
      <c r="BQ174" s="312" t="n">
        <v>0</v>
      </c>
      <c r="BR174" s="312" t="n">
        <v>0</v>
      </c>
      <c r="BS174" s="312" t="n">
        <v>0.215</v>
      </c>
      <c r="BT174" s="312" t="n">
        <v>0.0075</v>
      </c>
      <c r="BU174" s="312" t="n">
        <v>0.215</v>
      </c>
      <c r="BV174" s="312" t="n">
        <v>0.0075</v>
      </c>
      <c r="BW174" s="312" t="n">
        <v>-0.01925</v>
      </c>
      <c r="BX174" s="312" t="n">
        <v>0.02</v>
      </c>
      <c r="BY174" s="312" t="n">
        <v>0.00925</v>
      </c>
      <c r="BZ174" s="312" t="n">
        <v>0.01</v>
      </c>
      <c r="CA174" s="312" t="n">
        <v>-0.00575</v>
      </c>
      <c r="CB174" s="312" t="n">
        <v>0.0125</v>
      </c>
      <c r="CC174" s="312" t="n">
        <v>1</v>
      </c>
      <c r="CD174" s="312" t="n">
        <v>0</v>
      </c>
      <c r="CE174" s="349"/>
      <c r="CF174" s="336"/>
      <c r="CG174" s="311"/>
    </row>
    <row r="175" customFormat="false" ht="12.75" hidden="false" customHeight="false" outlineLevel="0" collapsed="false">
      <c r="D175" s="311" t="n">
        <v>41518</v>
      </c>
      <c r="F175" s="350" t="n">
        <v>3.439</v>
      </c>
      <c r="G175" s="351" t="n">
        <v>0.070703554521026</v>
      </c>
      <c r="H175" s="350" t="n">
        <v>0.15</v>
      </c>
      <c r="I175" s="350" t="n">
        <v>0.55</v>
      </c>
      <c r="J175" s="350" t="n">
        <v>0.55</v>
      </c>
      <c r="K175" s="350" t="n">
        <v>0.55</v>
      </c>
      <c r="L175" s="347" t="n">
        <v>0.55</v>
      </c>
      <c r="M175" s="347" t="n">
        <v>0.55</v>
      </c>
      <c r="N175" s="350" t="n">
        <v>0.6</v>
      </c>
      <c r="O175" s="350" t="n">
        <v>0.6</v>
      </c>
      <c r="P175" s="350" t="n">
        <v>0.55</v>
      </c>
      <c r="Q175" s="350" t="n">
        <v>0.5</v>
      </c>
      <c r="R175" s="351" t="n">
        <v>0.34</v>
      </c>
      <c r="S175" s="351" t="n">
        <v>0.6</v>
      </c>
      <c r="T175" s="350" t="n">
        <v>0.55</v>
      </c>
      <c r="U175" s="350" t="n">
        <v>-0.11</v>
      </c>
      <c r="V175" s="350" t="n">
        <v>0.01</v>
      </c>
      <c r="W175" s="350" t="n">
        <v>0.158</v>
      </c>
      <c r="X175" s="350" t="n">
        <v>0.0025</v>
      </c>
      <c r="Y175" s="350" t="n">
        <v>-0.043</v>
      </c>
      <c r="Z175" s="350" t="n">
        <v>0.034</v>
      </c>
      <c r="AA175" s="350" t="n">
        <v>-0.165</v>
      </c>
      <c r="AB175" s="350" t="n">
        <v>0.155</v>
      </c>
      <c r="AC175" s="350" t="n">
        <v>-0.038</v>
      </c>
      <c r="AD175" s="350" t="n">
        <v>0.0025</v>
      </c>
      <c r="AE175" s="350" t="n">
        <v>-0.185</v>
      </c>
      <c r="AF175" s="350" t="n">
        <v>0.0025</v>
      </c>
      <c r="AG175" s="350" t="n">
        <v>-0.038</v>
      </c>
      <c r="AH175" s="350" t="n">
        <v>0.012</v>
      </c>
      <c r="AI175" s="351" t="n">
        <v>0.1725</v>
      </c>
      <c r="AJ175" s="351" t="n">
        <v>0</v>
      </c>
      <c r="AK175" s="351" t="n">
        <v>-0.19</v>
      </c>
      <c r="AL175" s="350" t="n">
        <v>0</v>
      </c>
      <c r="AM175" s="350"/>
      <c r="AN175" s="350"/>
      <c r="AO175" s="350" t="n">
        <v>-0.17</v>
      </c>
      <c r="AP175" s="312" t="n">
        <v>0.0075</v>
      </c>
      <c r="AQ175" s="312" t="n">
        <v>0.295</v>
      </c>
      <c r="AR175" s="312" t="n">
        <v>0</v>
      </c>
      <c r="AS175" s="312" t="n">
        <v>-0.33</v>
      </c>
      <c r="AT175" s="312" t="n">
        <v>0</v>
      </c>
      <c r="AU175" s="312" t="n">
        <v>0</v>
      </c>
      <c r="AV175" s="312" t="n">
        <v>0</v>
      </c>
      <c r="AW175" s="312" t="n">
        <v>0</v>
      </c>
      <c r="AX175" s="312" t="n">
        <v>0</v>
      </c>
      <c r="AY175" s="312" t="n">
        <v>-0.0115</v>
      </c>
      <c r="AZ175" s="312" t="n">
        <v>0.06</v>
      </c>
      <c r="BA175" s="312" t="n">
        <v>0.1825</v>
      </c>
      <c r="BB175" s="312" t="n">
        <v>0.0125</v>
      </c>
      <c r="BC175" s="312" t="n">
        <v>-0.0115</v>
      </c>
      <c r="BD175" s="312" t="n">
        <v>0.011</v>
      </c>
      <c r="BE175" s="312" t="n">
        <v>0.005</v>
      </c>
      <c r="BF175" s="312" t="n">
        <v>0.005</v>
      </c>
      <c r="BG175" s="312" t="n">
        <v>-0.0115</v>
      </c>
      <c r="BH175" s="312" t="n">
        <v>0.011</v>
      </c>
      <c r="BI175" s="312" t="n">
        <v>-0.036</v>
      </c>
      <c r="BJ175" s="312" t="n">
        <v>0.025</v>
      </c>
      <c r="BK175" s="312" t="n">
        <v>-0.005999999</v>
      </c>
      <c r="BL175" s="312" t="n">
        <v>0.019</v>
      </c>
      <c r="BM175" s="312" t="n">
        <v>0.0065</v>
      </c>
      <c r="BN175" s="312" t="n">
        <v>0.01</v>
      </c>
      <c r="BO175" s="312" t="n">
        <v>0.395</v>
      </c>
      <c r="BP175" s="312" t="n">
        <v>0.035</v>
      </c>
      <c r="BQ175" s="312" t="n">
        <v>0</v>
      </c>
      <c r="BR175" s="312" t="n">
        <v>0</v>
      </c>
      <c r="BS175" s="312" t="n">
        <v>0.195</v>
      </c>
      <c r="BT175" s="312" t="n">
        <v>0.005</v>
      </c>
      <c r="BU175" s="312" t="n">
        <v>0.195</v>
      </c>
      <c r="BV175" s="312" t="n">
        <v>0.005</v>
      </c>
      <c r="BW175" s="312" t="n">
        <v>-0.02175</v>
      </c>
      <c r="BX175" s="312" t="n">
        <v>0.02</v>
      </c>
      <c r="BY175" s="312" t="n">
        <v>0.00925</v>
      </c>
      <c r="BZ175" s="312" t="n">
        <v>0.01</v>
      </c>
      <c r="CA175" s="312" t="n">
        <v>-0.00575</v>
      </c>
      <c r="CB175" s="312" t="n">
        <v>0.0125</v>
      </c>
      <c r="CC175" s="312" t="n">
        <v>0.6</v>
      </c>
      <c r="CD175" s="312" t="n">
        <v>0</v>
      </c>
      <c r="CE175" s="349"/>
      <c r="CF175" s="336"/>
      <c r="CG175" s="311"/>
    </row>
    <row r="176" customFormat="false" ht="12.75" hidden="false" customHeight="false" outlineLevel="0" collapsed="false">
      <c r="D176" s="311" t="n">
        <v>41548</v>
      </c>
      <c r="F176" s="350" t="n">
        <v>3.444</v>
      </c>
      <c r="G176" s="351" t="n">
        <v>0.070707383287805</v>
      </c>
      <c r="H176" s="350" t="n">
        <v>0.15</v>
      </c>
      <c r="I176" s="350" t="n">
        <v>0.6</v>
      </c>
      <c r="J176" s="350" t="n">
        <v>0.6</v>
      </c>
      <c r="K176" s="350" t="n">
        <v>0.55</v>
      </c>
      <c r="L176" s="347" t="n">
        <v>0.6</v>
      </c>
      <c r="M176" s="347" t="n">
        <v>0.6</v>
      </c>
      <c r="N176" s="350" t="n">
        <v>0.65</v>
      </c>
      <c r="O176" s="350" t="n">
        <v>0.65</v>
      </c>
      <c r="P176" s="350" t="n">
        <v>0.6</v>
      </c>
      <c r="Q176" s="350" t="n">
        <v>0.5</v>
      </c>
      <c r="R176" s="351" t="n">
        <v>0.39</v>
      </c>
      <c r="S176" s="351" t="n">
        <v>0.65</v>
      </c>
      <c r="T176" s="350" t="n">
        <v>0.6</v>
      </c>
      <c r="U176" s="350" t="n">
        <v>-0.095</v>
      </c>
      <c r="V176" s="350" t="n">
        <v>0.01</v>
      </c>
      <c r="W176" s="350" t="n">
        <v>0.173</v>
      </c>
      <c r="X176" s="350" t="n">
        <v>0.0025</v>
      </c>
      <c r="Y176" s="350" t="n">
        <v>-0.043</v>
      </c>
      <c r="Z176" s="350" t="n">
        <v>0.034</v>
      </c>
      <c r="AA176" s="350" t="n">
        <v>-0.165</v>
      </c>
      <c r="AB176" s="350" t="n">
        <v>0.155</v>
      </c>
      <c r="AC176" s="350" t="n">
        <v>-0.038</v>
      </c>
      <c r="AD176" s="350" t="n">
        <v>0.0025</v>
      </c>
      <c r="AE176" s="350" t="n">
        <v>-0.185</v>
      </c>
      <c r="AF176" s="350" t="n">
        <v>0.0025</v>
      </c>
      <c r="AG176" s="350" t="n">
        <v>-0.038</v>
      </c>
      <c r="AH176" s="350" t="n">
        <v>0.012</v>
      </c>
      <c r="AI176" s="351" t="n">
        <v>0.1875</v>
      </c>
      <c r="AJ176" s="351" t="n">
        <v>0</v>
      </c>
      <c r="AK176" s="351" t="n">
        <v>-0.19</v>
      </c>
      <c r="AL176" s="350" t="n">
        <v>0</v>
      </c>
      <c r="AM176" s="350"/>
      <c r="AN176" s="350"/>
      <c r="AO176" s="350" t="n">
        <v>-0.17</v>
      </c>
      <c r="AP176" s="312" t="n">
        <v>0.0075</v>
      </c>
      <c r="AQ176" s="312" t="n">
        <v>0.295</v>
      </c>
      <c r="AR176" s="312" t="n">
        <v>0</v>
      </c>
      <c r="AS176" s="312" t="n">
        <v>-0.33</v>
      </c>
      <c r="AT176" s="312" t="n">
        <v>0</v>
      </c>
      <c r="AU176" s="312" t="n">
        <v>0</v>
      </c>
      <c r="AV176" s="312" t="n">
        <v>0</v>
      </c>
      <c r="AW176" s="312" t="n">
        <v>0</v>
      </c>
      <c r="AX176" s="312" t="n">
        <v>0</v>
      </c>
      <c r="AY176" s="312" t="n">
        <v>-0.0115</v>
      </c>
      <c r="AZ176" s="312" t="n">
        <v>0.06</v>
      </c>
      <c r="BA176" s="312" t="n">
        <v>0.1875</v>
      </c>
      <c r="BB176" s="312" t="n">
        <v>0.0125</v>
      </c>
      <c r="BC176" s="312" t="n">
        <v>-0.0115</v>
      </c>
      <c r="BD176" s="312" t="n">
        <v>0.011</v>
      </c>
      <c r="BE176" s="312" t="n">
        <v>0.005</v>
      </c>
      <c r="BF176" s="312" t="n">
        <v>0.005</v>
      </c>
      <c r="BG176" s="312" t="n">
        <v>-0.0115</v>
      </c>
      <c r="BH176" s="312" t="n">
        <v>0.011</v>
      </c>
      <c r="BI176" s="312" t="n">
        <v>-0.046</v>
      </c>
      <c r="BJ176" s="312" t="n">
        <v>0.025</v>
      </c>
      <c r="BK176" s="312" t="n">
        <v>-0.005999999</v>
      </c>
      <c r="BL176" s="312" t="n">
        <v>0.02</v>
      </c>
      <c r="BM176" s="312" t="n">
        <v>0.0065</v>
      </c>
      <c r="BN176" s="312" t="n">
        <v>0.01</v>
      </c>
      <c r="BO176" s="312" t="n">
        <v>0.461</v>
      </c>
      <c r="BP176" s="312" t="n">
        <v>0.035</v>
      </c>
      <c r="BQ176" s="312" t="n">
        <v>0</v>
      </c>
      <c r="BR176" s="312" t="n">
        <v>0</v>
      </c>
      <c r="BS176" s="312" t="n">
        <v>0.215</v>
      </c>
      <c r="BT176" s="312" t="n">
        <v>0.0025</v>
      </c>
      <c r="BU176" s="312" t="n">
        <v>0.215</v>
      </c>
      <c r="BV176" s="312" t="n">
        <v>0.0025</v>
      </c>
      <c r="BW176" s="312" t="n">
        <v>-0.02175</v>
      </c>
      <c r="BX176" s="312" t="n">
        <v>0.02</v>
      </c>
      <c r="BY176" s="312" t="n">
        <v>-0.0065</v>
      </c>
      <c r="BZ176" s="312" t="n">
        <v>0.01</v>
      </c>
      <c r="CA176" s="312" t="n">
        <v>-0.0215</v>
      </c>
      <c r="CB176" s="312" t="n">
        <v>0.0125</v>
      </c>
      <c r="CC176" s="312" t="n">
        <v>0.3</v>
      </c>
      <c r="CD176" s="312" t="n">
        <v>0</v>
      </c>
      <c r="CE176" s="349"/>
      <c r="CF176" s="336"/>
      <c r="CG176" s="311"/>
    </row>
    <row r="177" customFormat="false" ht="12.75" hidden="false" customHeight="false" outlineLevel="0" collapsed="false">
      <c r="D177" s="311" t="n">
        <v>41579</v>
      </c>
      <c r="F177" s="350" t="n">
        <v>3.486</v>
      </c>
      <c r="G177" s="351" t="n">
        <v>0.070711339680148</v>
      </c>
      <c r="H177" s="350" t="n">
        <v>0.15</v>
      </c>
      <c r="I177" s="350" t="n">
        <v>0.8</v>
      </c>
      <c r="J177" s="350" t="n">
        <v>0.85</v>
      </c>
      <c r="K177" s="350" t="n">
        <v>0.8</v>
      </c>
      <c r="L177" s="347" t="n">
        <v>0.8</v>
      </c>
      <c r="M177" s="347" t="n">
        <v>0.9</v>
      </c>
      <c r="N177" s="350" t="n">
        <v>0.95</v>
      </c>
      <c r="O177" s="350" t="n">
        <v>0.85</v>
      </c>
      <c r="P177" s="350" t="n">
        <v>0.8</v>
      </c>
      <c r="Q177" s="350" t="n">
        <v>0.95</v>
      </c>
      <c r="R177" s="351" t="n">
        <v>0.435</v>
      </c>
      <c r="S177" s="351" t="n">
        <v>0.8</v>
      </c>
      <c r="T177" s="350" t="n">
        <v>0.8</v>
      </c>
      <c r="U177" s="350" t="n">
        <v>-0.0575</v>
      </c>
      <c r="V177" s="350" t="n">
        <v>0.035</v>
      </c>
      <c r="W177" s="350" t="n">
        <v>0.235</v>
      </c>
      <c r="X177" s="350" t="n">
        <v>0</v>
      </c>
      <c r="Y177" s="350" t="n">
        <v>-0.0575</v>
      </c>
      <c r="Z177" s="350" t="n">
        <v>0.0385</v>
      </c>
      <c r="AA177" s="350" t="n">
        <v>-0.16</v>
      </c>
      <c r="AB177" s="350" t="n">
        <v>0.155</v>
      </c>
      <c r="AC177" s="350" t="n">
        <v>-0.0375</v>
      </c>
      <c r="AD177" s="350" t="n">
        <v>0.0075</v>
      </c>
      <c r="AE177" s="350" t="n">
        <v>-0.18</v>
      </c>
      <c r="AF177" s="350" t="n">
        <v>0.0125</v>
      </c>
      <c r="AG177" s="350" t="n">
        <v>-0.0375</v>
      </c>
      <c r="AH177" s="350" t="n">
        <v>0.022</v>
      </c>
      <c r="AI177" s="351" t="n">
        <v>0.265</v>
      </c>
      <c r="AJ177" s="351" t="n">
        <v>0</v>
      </c>
      <c r="AK177" s="351" t="n">
        <v>-0.19</v>
      </c>
      <c r="AL177" s="350" t="n">
        <v>0.005</v>
      </c>
      <c r="AM177" s="350"/>
      <c r="AN177" s="350"/>
      <c r="AO177" s="350" t="n">
        <v>-0.17</v>
      </c>
      <c r="AP177" s="312" t="n">
        <v>0.02</v>
      </c>
      <c r="AQ177" s="312" t="n">
        <v>0.12</v>
      </c>
      <c r="AR177" s="312" t="n">
        <v>0</v>
      </c>
      <c r="AS177" s="312" t="n">
        <v>-0.33</v>
      </c>
      <c r="AT177" s="312" t="n">
        <v>0</v>
      </c>
      <c r="AU177" s="312" t="n">
        <v>0</v>
      </c>
      <c r="AV177" s="312" t="n">
        <v>0</v>
      </c>
      <c r="AW177" s="312" t="n">
        <v>0</v>
      </c>
      <c r="AX177" s="312" t="n">
        <v>0</v>
      </c>
      <c r="AY177" s="312" t="n">
        <v>-0.0145</v>
      </c>
      <c r="AZ177" s="312" t="n">
        <v>0.06</v>
      </c>
      <c r="BA177" s="312" t="n">
        <v>0.27</v>
      </c>
      <c r="BB177" s="312" t="n">
        <v>0.0175</v>
      </c>
      <c r="BC177" s="312" t="n">
        <v>-0.0145</v>
      </c>
      <c r="BD177" s="312" t="n">
        <v>0.0087</v>
      </c>
      <c r="BE177" s="312" t="n">
        <v>0.005</v>
      </c>
      <c r="BF177" s="312" t="n">
        <v>0.005</v>
      </c>
      <c r="BG177" s="312" t="n">
        <v>-0.0145</v>
      </c>
      <c r="BH177" s="312" t="n">
        <v>0.0087</v>
      </c>
      <c r="BI177" s="312" t="n">
        <v>-0.0425</v>
      </c>
      <c r="BJ177" s="312" t="n">
        <v>0.025</v>
      </c>
      <c r="BK177" s="312" t="n">
        <v>0.0015</v>
      </c>
      <c r="BL177" s="312" t="n">
        <v>0.02</v>
      </c>
      <c r="BM177" s="312" t="n">
        <v>0.016</v>
      </c>
      <c r="BN177" s="312" t="n">
        <v>0.015</v>
      </c>
      <c r="BO177" s="312" t="n">
        <v>0.7675</v>
      </c>
      <c r="BP177" s="312" t="n">
        <v>0.146</v>
      </c>
      <c r="BQ177" s="312" t="n">
        <v>0</v>
      </c>
      <c r="BR177" s="312" t="n">
        <v>0</v>
      </c>
      <c r="BS177" s="312" t="n">
        <v>0.2875</v>
      </c>
      <c r="BT177" s="312" t="n">
        <v>0.02</v>
      </c>
      <c r="BU177" s="312" t="n">
        <v>0.465</v>
      </c>
      <c r="BV177" s="312" t="n">
        <v>0.015</v>
      </c>
      <c r="BW177" s="312" t="n">
        <v>-0.0325</v>
      </c>
      <c r="BX177" s="312" t="n">
        <v>0.0175</v>
      </c>
      <c r="BY177" s="312" t="n">
        <v>-0.0055</v>
      </c>
      <c r="BZ177" s="312" t="n">
        <v>0.0075</v>
      </c>
      <c r="CA177" s="312" t="n">
        <v>-0.0205</v>
      </c>
      <c r="CB177" s="312" t="n">
        <v>0.01</v>
      </c>
      <c r="CC177" s="312" t="n">
        <v>0.23</v>
      </c>
      <c r="CD177" s="312" t="n">
        <v>0</v>
      </c>
      <c r="CE177" s="349"/>
      <c r="CF177" s="336"/>
      <c r="CG177" s="311"/>
    </row>
    <row r="178" customFormat="false" ht="12.75" hidden="false" customHeight="false" outlineLevel="0" collapsed="false">
      <c r="D178" s="311" t="n">
        <v>41609</v>
      </c>
      <c r="F178" s="350" t="n">
        <v>3.542</v>
      </c>
      <c r="G178" s="351" t="n">
        <v>0.070715168446937</v>
      </c>
      <c r="H178" s="350" t="n">
        <v>0.15</v>
      </c>
      <c r="I178" s="350" t="n">
        <v>1</v>
      </c>
      <c r="J178" s="350" t="n">
        <v>1.05</v>
      </c>
      <c r="K178" s="350" t="n">
        <v>1</v>
      </c>
      <c r="L178" s="347" t="n">
        <v>1</v>
      </c>
      <c r="M178" s="347" t="n">
        <v>1.15</v>
      </c>
      <c r="N178" s="350" t="n">
        <v>1.25</v>
      </c>
      <c r="O178" s="350" t="n">
        <v>1.05</v>
      </c>
      <c r="P178" s="350" t="n">
        <v>1</v>
      </c>
      <c r="Q178" s="350" t="n">
        <v>1.35</v>
      </c>
      <c r="R178" s="351" t="n">
        <v>0.625</v>
      </c>
      <c r="S178" s="351" t="n">
        <v>1.1</v>
      </c>
      <c r="T178" s="350" t="n">
        <v>1</v>
      </c>
      <c r="U178" s="350" t="n">
        <v>-0.05</v>
      </c>
      <c r="V178" s="350" t="n">
        <v>0.035</v>
      </c>
      <c r="W178" s="350" t="n">
        <v>0.275</v>
      </c>
      <c r="X178" s="350" t="n">
        <v>0.0025</v>
      </c>
      <c r="Y178" s="350" t="n">
        <v>-0.0575</v>
      </c>
      <c r="Z178" s="350" t="n">
        <v>0.0385</v>
      </c>
      <c r="AA178" s="350" t="n">
        <v>-0.1675</v>
      </c>
      <c r="AB178" s="350" t="n">
        <v>0.155</v>
      </c>
      <c r="AC178" s="350" t="n">
        <v>-0.0375</v>
      </c>
      <c r="AD178" s="350" t="n">
        <v>0.0075</v>
      </c>
      <c r="AE178" s="350" t="n">
        <v>-0.1875</v>
      </c>
      <c r="AF178" s="350" t="n">
        <v>0.005</v>
      </c>
      <c r="AG178" s="350" t="n">
        <v>-0.0375</v>
      </c>
      <c r="AH178" s="350" t="n">
        <v>0.022</v>
      </c>
      <c r="AI178" s="351" t="n">
        <v>0.305</v>
      </c>
      <c r="AJ178" s="351" t="n">
        <v>0</v>
      </c>
      <c r="AK178" s="351" t="n">
        <v>-0.19</v>
      </c>
      <c r="AL178" s="350" t="n">
        <v>0.005</v>
      </c>
      <c r="AM178" s="350"/>
      <c r="AN178" s="350"/>
      <c r="AO178" s="350" t="n">
        <v>-0.17</v>
      </c>
      <c r="AP178" s="312" t="n">
        <v>0.02</v>
      </c>
      <c r="AQ178" s="312" t="n">
        <v>0.12</v>
      </c>
      <c r="AR178" s="312" t="n">
        <v>0</v>
      </c>
      <c r="AS178" s="312" t="n">
        <v>-0.33</v>
      </c>
      <c r="AT178" s="312" t="n">
        <v>0</v>
      </c>
      <c r="AU178" s="312" t="n">
        <v>0</v>
      </c>
      <c r="AV178" s="312" t="n">
        <v>0</v>
      </c>
      <c r="AW178" s="312" t="n">
        <v>0</v>
      </c>
      <c r="AX178" s="312" t="n">
        <v>0</v>
      </c>
      <c r="AY178" s="312" t="n">
        <v>-0.0145</v>
      </c>
      <c r="AZ178" s="312" t="n">
        <v>0.06</v>
      </c>
      <c r="BA178" s="312" t="n">
        <v>0.305</v>
      </c>
      <c r="BB178" s="312" t="n">
        <v>0.0225</v>
      </c>
      <c r="BC178" s="312" t="n">
        <v>-0.0145</v>
      </c>
      <c r="BD178" s="312" t="n">
        <v>0.0087</v>
      </c>
      <c r="BE178" s="312" t="n">
        <v>0.005</v>
      </c>
      <c r="BF178" s="312" t="n">
        <v>0.005</v>
      </c>
      <c r="BG178" s="312" t="n">
        <v>-0.0145</v>
      </c>
      <c r="BH178" s="312" t="n">
        <v>0.0087</v>
      </c>
      <c r="BI178" s="312" t="n">
        <v>-0.0465</v>
      </c>
      <c r="BJ178" s="312" t="n">
        <v>0.025</v>
      </c>
      <c r="BK178" s="312" t="n">
        <v>0.0015</v>
      </c>
      <c r="BL178" s="312" t="n">
        <v>0.021</v>
      </c>
      <c r="BM178" s="312" t="n">
        <v>0.016</v>
      </c>
      <c r="BN178" s="312" t="n">
        <v>0.015</v>
      </c>
      <c r="BO178" s="312" t="n">
        <v>1.19</v>
      </c>
      <c r="BP178" s="312" t="n">
        <v>0.2</v>
      </c>
      <c r="BQ178" s="312" t="n">
        <v>0</v>
      </c>
      <c r="BR178" s="312" t="n">
        <v>0</v>
      </c>
      <c r="BS178" s="312" t="n">
        <v>0.3375</v>
      </c>
      <c r="BT178" s="312" t="n">
        <v>0.0225</v>
      </c>
      <c r="BU178" s="312" t="n">
        <v>0.8</v>
      </c>
      <c r="BV178" s="312" t="n">
        <v>0.0175</v>
      </c>
      <c r="BW178" s="312" t="n">
        <v>-0.025</v>
      </c>
      <c r="BX178" s="312" t="n">
        <v>0.0175</v>
      </c>
      <c r="BY178" s="312" t="n">
        <v>-0.0055</v>
      </c>
      <c r="BZ178" s="312" t="n">
        <v>0.0075</v>
      </c>
      <c r="CA178" s="312" t="n">
        <v>-0.0205</v>
      </c>
      <c r="CB178" s="312" t="n">
        <v>0.01</v>
      </c>
      <c r="CC178" s="312" t="n">
        <v>0.26</v>
      </c>
      <c r="CD178" s="312" t="n">
        <v>0</v>
      </c>
      <c r="CE178" s="349"/>
      <c r="CF178" s="336"/>
      <c r="CG178" s="311"/>
    </row>
    <row r="179" customFormat="false" ht="12.75" hidden="false" customHeight="false" outlineLevel="0" collapsed="false">
      <c r="D179" s="311" t="n">
        <v>41640</v>
      </c>
      <c r="F179" s="350" t="n">
        <v>3.749</v>
      </c>
      <c r="G179" s="351" t="n">
        <v>0.07071912483929</v>
      </c>
      <c r="H179" s="350" t="n">
        <v>0.15</v>
      </c>
      <c r="I179" s="350" t="n">
        <v>1</v>
      </c>
      <c r="J179" s="350" t="n">
        <v>1.05</v>
      </c>
      <c r="K179" s="350" t="n">
        <v>1</v>
      </c>
      <c r="L179" s="347" t="n">
        <v>1</v>
      </c>
      <c r="M179" s="347" t="n">
        <v>1.15</v>
      </c>
      <c r="N179" s="350" t="n">
        <v>1.45</v>
      </c>
      <c r="O179" s="350" t="n">
        <v>1.05</v>
      </c>
      <c r="P179" s="350" t="n">
        <v>1</v>
      </c>
      <c r="Q179" s="350" t="n">
        <v>1.35</v>
      </c>
      <c r="R179" s="351" t="n">
        <v>0.65</v>
      </c>
      <c r="S179" s="351" t="n">
        <v>1.1</v>
      </c>
      <c r="T179" s="350" t="n">
        <v>1</v>
      </c>
      <c r="U179" s="350" t="n">
        <v>-0.035</v>
      </c>
      <c r="V179" s="350" t="n">
        <v>0.035</v>
      </c>
      <c r="W179" s="350" t="n">
        <v>0.285</v>
      </c>
      <c r="X179" s="350" t="n">
        <v>0.005</v>
      </c>
      <c r="Y179" s="350" t="n">
        <v>-0.0575</v>
      </c>
      <c r="Z179" s="350" t="n">
        <v>0.0385</v>
      </c>
      <c r="AA179" s="350" t="n">
        <v>-0.17</v>
      </c>
      <c r="AB179" s="350" t="n">
        <v>0.155</v>
      </c>
      <c r="AC179" s="350" t="n">
        <v>-0.0375</v>
      </c>
      <c r="AD179" s="350" t="n">
        <v>0.0075</v>
      </c>
      <c r="AE179" s="350" t="n">
        <v>-0.19</v>
      </c>
      <c r="AF179" s="350" t="n">
        <v>0.0025</v>
      </c>
      <c r="AG179" s="350" t="n">
        <v>-0.0375</v>
      </c>
      <c r="AH179" s="350" t="n">
        <v>0.022</v>
      </c>
      <c r="AI179" s="351" t="n">
        <v>0.3175</v>
      </c>
      <c r="AJ179" s="351" t="n">
        <v>0</v>
      </c>
      <c r="AK179" s="351" t="n">
        <v>-0.19</v>
      </c>
      <c r="AL179" s="350" t="n">
        <v>0.005</v>
      </c>
      <c r="AM179" s="350"/>
      <c r="AN179" s="350"/>
      <c r="AO179" s="350" t="n">
        <v>-0.17</v>
      </c>
      <c r="AP179" s="312" t="n">
        <v>0.02</v>
      </c>
      <c r="AQ179" s="312" t="n">
        <v>0.12</v>
      </c>
      <c r="AR179" s="312" t="n">
        <v>0</v>
      </c>
      <c r="AS179" s="312" t="n">
        <v>-0.33</v>
      </c>
      <c r="AT179" s="312" t="n">
        <v>0</v>
      </c>
      <c r="AU179" s="312" t="n">
        <v>0</v>
      </c>
      <c r="AV179" s="312" t="n">
        <v>0</v>
      </c>
      <c r="AW179" s="312" t="n">
        <v>0</v>
      </c>
      <c r="AX179" s="312" t="n">
        <v>0</v>
      </c>
      <c r="AY179" s="312" t="n">
        <v>-0.009999999</v>
      </c>
      <c r="AZ179" s="312" t="n">
        <v>0.06</v>
      </c>
      <c r="BA179" s="312" t="n">
        <v>0.305</v>
      </c>
      <c r="BB179" s="312" t="n">
        <v>0.0225</v>
      </c>
      <c r="BC179" s="312" t="n">
        <v>-0.009999999</v>
      </c>
      <c r="BD179" s="312" t="n">
        <v>0.0087</v>
      </c>
      <c r="BE179" s="312" t="n">
        <v>0.005</v>
      </c>
      <c r="BF179" s="312" t="n">
        <v>0.005</v>
      </c>
      <c r="BG179" s="312" t="n">
        <v>-0.009999999</v>
      </c>
      <c r="BH179" s="312" t="n">
        <v>0.0087</v>
      </c>
      <c r="BI179" s="312" t="n">
        <v>-0.0425</v>
      </c>
      <c r="BJ179" s="312" t="n">
        <v>0.02</v>
      </c>
      <c r="BK179" s="312" t="n">
        <v>0.0035</v>
      </c>
      <c r="BL179" s="312" t="n">
        <v>0.022</v>
      </c>
      <c r="BM179" s="312" t="n">
        <v>0.016</v>
      </c>
      <c r="BN179" s="312" t="n">
        <v>0.015</v>
      </c>
      <c r="BO179" s="312" t="n">
        <v>1.525</v>
      </c>
      <c r="BP179" s="312" t="n">
        <v>0.3</v>
      </c>
      <c r="BQ179" s="312" t="n">
        <v>0</v>
      </c>
      <c r="BR179" s="312" t="n">
        <v>0</v>
      </c>
      <c r="BS179" s="312" t="n">
        <v>0.4375</v>
      </c>
      <c r="BT179" s="312" t="n">
        <v>0.03</v>
      </c>
      <c r="BU179" s="312" t="n">
        <v>0.975</v>
      </c>
      <c r="BV179" s="312" t="n">
        <v>0.0225</v>
      </c>
      <c r="BW179" s="312" t="n">
        <v>-0.025</v>
      </c>
      <c r="BX179" s="312" t="n">
        <v>0.0175</v>
      </c>
      <c r="BY179" s="312" t="n">
        <v>-0.0055</v>
      </c>
      <c r="BZ179" s="312" t="n">
        <v>0.0075</v>
      </c>
      <c r="CA179" s="312" t="n">
        <v>-0.0205</v>
      </c>
      <c r="CB179" s="312" t="n">
        <v>0.01</v>
      </c>
      <c r="CC179" s="312" t="n">
        <v>0.085</v>
      </c>
      <c r="CD179" s="312" t="n">
        <v>0</v>
      </c>
      <c r="CE179" s="349"/>
      <c r="CF179" s="336"/>
      <c r="CG179" s="311"/>
    </row>
    <row r="180" customFormat="false" ht="12.75" hidden="false" customHeight="false" outlineLevel="0" collapsed="false">
      <c r="D180" s="311" t="n">
        <v>41671</v>
      </c>
      <c r="F180" s="350" t="n">
        <v>3.663</v>
      </c>
      <c r="G180" s="351" t="n">
        <v>0.070723081231648</v>
      </c>
      <c r="H180" s="350" t="n">
        <v>0.15</v>
      </c>
      <c r="I180" s="350" t="n">
        <v>1</v>
      </c>
      <c r="J180" s="350" t="n">
        <v>1.05</v>
      </c>
      <c r="K180" s="350" t="n">
        <v>1</v>
      </c>
      <c r="L180" s="347" t="n">
        <v>1</v>
      </c>
      <c r="M180" s="347" t="n">
        <v>1.15</v>
      </c>
      <c r="N180" s="350" t="n">
        <v>1.45</v>
      </c>
      <c r="O180" s="350" t="n">
        <v>1.05</v>
      </c>
      <c r="P180" s="350" t="n">
        <v>1</v>
      </c>
      <c r="Q180" s="350" t="n">
        <v>1.35</v>
      </c>
      <c r="R180" s="351" t="n">
        <v>0.65</v>
      </c>
      <c r="S180" s="351" t="n">
        <v>1.1</v>
      </c>
      <c r="T180" s="350" t="n">
        <v>1</v>
      </c>
      <c r="U180" s="350" t="n">
        <v>-0.035</v>
      </c>
      <c r="V180" s="350" t="n">
        <v>0.035</v>
      </c>
      <c r="W180" s="350" t="n">
        <v>0.26</v>
      </c>
      <c r="X180" s="350" t="n">
        <v>0.0075</v>
      </c>
      <c r="Y180" s="350" t="n">
        <v>-0.0575</v>
      </c>
      <c r="Z180" s="350" t="n">
        <v>0.0385</v>
      </c>
      <c r="AA180" s="350" t="n">
        <v>-0.1725</v>
      </c>
      <c r="AB180" s="350" t="n">
        <v>0.155</v>
      </c>
      <c r="AC180" s="350" t="n">
        <v>-0.0375</v>
      </c>
      <c r="AD180" s="350" t="n">
        <v>0.0075</v>
      </c>
      <c r="AE180" s="350" t="n">
        <v>-0.1925</v>
      </c>
      <c r="AF180" s="350" t="n">
        <v>0.005</v>
      </c>
      <c r="AG180" s="350" t="n">
        <v>-0.0375</v>
      </c>
      <c r="AH180" s="350" t="n">
        <v>0.022</v>
      </c>
      <c r="AI180" s="351" t="n">
        <v>0.295</v>
      </c>
      <c r="AJ180" s="351" t="n">
        <v>0</v>
      </c>
      <c r="AK180" s="351" t="n">
        <v>-0.19</v>
      </c>
      <c r="AL180" s="350" t="n">
        <v>0.005</v>
      </c>
      <c r="AM180" s="350"/>
      <c r="AN180" s="350"/>
      <c r="AO180" s="350" t="n">
        <v>-0.17</v>
      </c>
      <c r="AP180" s="312" t="n">
        <v>0.02</v>
      </c>
      <c r="AQ180" s="312" t="n">
        <v>0.12</v>
      </c>
      <c r="AR180" s="312" t="n">
        <v>0</v>
      </c>
      <c r="AS180" s="312" t="n">
        <v>-0.33</v>
      </c>
      <c r="AT180" s="312" t="n">
        <v>0</v>
      </c>
      <c r="AU180" s="312" t="n">
        <v>0</v>
      </c>
      <c r="AV180" s="312" t="n">
        <v>0</v>
      </c>
      <c r="AW180" s="312" t="n">
        <v>0</v>
      </c>
      <c r="AX180" s="312" t="n">
        <v>0</v>
      </c>
      <c r="AY180" s="312" t="n">
        <v>-0.009999999</v>
      </c>
      <c r="AZ180" s="312" t="n">
        <v>0.06</v>
      </c>
      <c r="BA180" s="312" t="n">
        <v>0.305</v>
      </c>
      <c r="BB180" s="312" t="n">
        <v>0.0225</v>
      </c>
      <c r="BC180" s="312" t="n">
        <v>-0.009999999</v>
      </c>
      <c r="BD180" s="312" t="n">
        <v>0.0087</v>
      </c>
      <c r="BE180" s="312" t="n">
        <v>0.005</v>
      </c>
      <c r="BF180" s="312" t="n">
        <v>0.005</v>
      </c>
      <c r="BG180" s="312" t="n">
        <v>-0.009999999</v>
      </c>
      <c r="BH180" s="312" t="n">
        <v>0.0087</v>
      </c>
      <c r="BI180" s="312" t="n">
        <v>-0.0455</v>
      </c>
      <c r="BJ180" s="312" t="n">
        <v>0.02</v>
      </c>
      <c r="BK180" s="312" t="n">
        <v>0.0035</v>
      </c>
      <c r="BL180" s="312" t="n">
        <v>0.023</v>
      </c>
      <c r="BM180" s="312" t="n">
        <v>0.016</v>
      </c>
      <c r="BN180" s="312" t="n">
        <v>0.015</v>
      </c>
      <c r="BO180" s="312" t="n">
        <v>1.455</v>
      </c>
      <c r="BP180" s="312" t="n">
        <v>0.3</v>
      </c>
      <c r="BQ180" s="312" t="n">
        <v>0</v>
      </c>
      <c r="BR180" s="312" t="n">
        <v>0</v>
      </c>
      <c r="BS180" s="312" t="n">
        <v>0.435</v>
      </c>
      <c r="BT180" s="312" t="n">
        <v>0.03</v>
      </c>
      <c r="BU180" s="312" t="n">
        <v>0.975</v>
      </c>
      <c r="BV180" s="312" t="n">
        <v>0.0175</v>
      </c>
      <c r="BW180" s="312" t="n">
        <v>-0.025</v>
      </c>
      <c r="BX180" s="312" t="n">
        <v>0.0175</v>
      </c>
      <c r="BY180" s="312" t="n">
        <v>-0.0055</v>
      </c>
      <c r="BZ180" s="312" t="n">
        <v>0.0075</v>
      </c>
      <c r="CA180" s="312" t="n">
        <v>-0.0205</v>
      </c>
      <c r="CB180" s="312" t="n">
        <v>0.01</v>
      </c>
      <c r="CC180" s="312" t="n">
        <v>0.075</v>
      </c>
      <c r="CD180" s="312" t="n">
        <v>0</v>
      </c>
      <c r="CE180" s="349"/>
      <c r="CF180" s="336"/>
      <c r="CG180" s="311"/>
    </row>
    <row r="181" customFormat="false" ht="12.75" hidden="false" customHeight="false" outlineLevel="0" collapsed="false">
      <c r="D181" s="311" t="n">
        <v>41699</v>
      </c>
      <c r="F181" s="350" t="n">
        <v>3.556</v>
      </c>
      <c r="G181" s="351" t="n">
        <v>0.070726654747332</v>
      </c>
      <c r="H181" s="350" t="n">
        <v>0.15</v>
      </c>
      <c r="I181" s="350" t="n">
        <v>0.75</v>
      </c>
      <c r="J181" s="350" t="n">
        <v>0.8</v>
      </c>
      <c r="K181" s="350" t="n">
        <v>0.75</v>
      </c>
      <c r="L181" s="347" t="n">
        <v>0.75</v>
      </c>
      <c r="M181" s="347" t="n">
        <v>0.85</v>
      </c>
      <c r="N181" s="350" t="n">
        <v>1</v>
      </c>
      <c r="O181" s="350" t="n">
        <v>0.75</v>
      </c>
      <c r="P181" s="350" t="n">
        <v>0.75</v>
      </c>
      <c r="Q181" s="350" t="n">
        <v>0.95</v>
      </c>
      <c r="R181" s="351" t="n">
        <v>0.34</v>
      </c>
      <c r="S181" s="351" t="n">
        <v>0.75</v>
      </c>
      <c r="T181" s="350" t="n">
        <v>0.75</v>
      </c>
      <c r="U181" s="350" t="n">
        <v>-0.035</v>
      </c>
      <c r="V181" s="350" t="n">
        <v>0.035</v>
      </c>
      <c r="W181" s="350" t="n">
        <v>0.258</v>
      </c>
      <c r="X181" s="350" t="n">
        <v>0.01</v>
      </c>
      <c r="Y181" s="350" t="n">
        <v>-0.0575</v>
      </c>
      <c r="Z181" s="350" t="n">
        <v>0.0385</v>
      </c>
      <c r="AA181" s="350" t="n">
        <v>-0.175</v>
      </c>
      <c r="AB181" s="350" t="n">
        <v>0.155</v>
      </c>
      <c r="AC181" s="350" t="n">
        <v>-0.0375</v>
      </c>
      <c r="AD181" s="350" t="n">
        <v>0.0075</v>
      </c>
      <c r="AE181" s="350" t="n">
        <v>-0.195</v>
      </c>
      <c r="AF181" s="350" t="n">
        <v>0.0025</v>
      </c>
      <c r="AG181" s="350" t="n">
        <v>-0.0375</v>
      </c>
      <c r="AH181" s="350" t="n">
        <v>0.022</v>
      </c>
      <c r="AI181" s="351" t="n">
        <v>0.2925</v>
      </c>
      <c r="AJ181" s="351" t="n">
        <v>0</v>
      </c>
      <c r="AK181" s="351" t="n">
        <v>-0.19</v>
      </c>
      <c r="AL181" s="350" t="n">
        <v>0.005</v>
      </c>
      <c r="AM181" s="350"/>
      <c r="AN181" s="350"/>
      <c r="AO181" s="350" t="n">
        <v>-0.17</v>
      </c>
      <c r="AP181" s="312" t="n">
        <v>0.02</v>
      </c>
      <c r="AQ181" s="312" t="n">
        <v>0.12</v>
      </c>
      <c r="AR181" s="312" t="n">
        <v>0</v>
      </c>
      <c r="AS181" s="312" t="n">
        <v>-0.33</v>
      </c>
      <c r="AT181" s="312" t="n">
        <v>0</v>
      </c>
      <c r="AU181" s="312" t="n">
        <v>0</v>
      </c>
      <c r="AV181" s="312" t="n">
        <v>0</v>
      </c>
      <c r="AW181" s="312" t="n">
        <v>0</v>
      </c>
      <c r="AX181" s="312" t="n">
        <v>0</v>
      </c>
      <c r="AY181" s="312" t="n">
        <v>-0.009999999</v>
      </c>
      <c r="AZ181" s="312" t="n">
        <v>0.06</v>
      </c>
      <c r="BA181" s="312" t="n">
        <v>0.265</v>
      </c>
      <c r="BB181" s="312" t="n">
        <v>0.0225</v>
      </c>
      <c r="BC181" s="312" t="n">
        <v>-0.009999999</v>
      </c>
      <c r="BD181" s="312" t="n">
        <v>0.0087</v>
      </c>
      <c r="BE181" s="312" t="n">
        <v>0.005</v>
      </c>
      <c r="BF181" s="312" t="n">
        <v>0.005</v>
      </c>
      <c r="BG181" s="312" t="n">
        <v>-0.009999999</v>
      </c>
      <c r="BH181" s="312" t="n">
        <v>0.0087</v>
      </c>
      <c r="BI181" s="312" t="n">
        <v>-0.0625</v>
      </c>
      <c r="BJ181" s="312" t="n">
        <v>0.025</v>
      </c>
      <c r="BK181" s="312" t="n">
        <v>0.0035</v>
      </c>
      <c r="BL181" s="312" t="n">
        <v>0.024</v>
      </c>
      <c r="BM181" s="312" t="n">
        <v>0.016</v>
      </c>
      <c r="BN181" s="312" t="n">
        <v>0.015</v>
      </c>
      <c r="BO181" s="312" t="n">
        <v>0.835</v>
      </c>
      <c r="BP181" s="312" t="n">
        <v>0.16</v>
      </c>
      <c r="BQ181" s="312" t="n">
        <v>0</v>
      </c>
      <c r="BR181" s="312" t="n">
        <v>0</v>
      </c>
      <c r="BS181" s="312" t="n">
        <v>0.3025</v>
      </c>
      <c r="BT181" s="312" t="n">
        <v>0.02</v>
      </c>
      <c r="BU181" s="312" t="n">
        <v>0.6075</v>
      </c>
      <c r="BV181" s="312" t="n">
        <v>0.0025</v>
      </c>
      <c r="BW181" s="312" t="n">
        <v>-0.025</v>
      </c>
      <c r="BX181" s="312" t="n">
        <v>0.0175</v>
      </c>
      <c r="BY181" s="312" t="n">
        <v>0.013</v>
      </c>
      <c r="BZ181" s="312" t="n">
        <v>0.0075</v>
      </c>
      <c r="CA181" s="312" t="n">
        <v>-0.001999999</v>
      </c>
      <c r="CB181" s="312" t="n">
        <v>0.01</v>
      </c>
      <c r="CC181" s="312" t="n">
        <v>0.115</v>
      </c>
      <c r="CD181" s="312" t="n">
        <v>0</v>
      </c>
      <c r="CE181" s="349"/>
      <c r="CF181" s="336"/>
      <c r="CG181" s="311"/>
    </row>
    <row r="182" customFormat="false" ht="12.75" hidden="false" customHeight="false" outlineLevel="0" collapsed="false">
      <c r="D182" s="311" t="n">
        <v>41730</v>
      </c>
      <c r="F182" s="350" t="n">
        <v>3.449</v>
      </c>
      <c r="G182" s="351" t="n">
        <v>0.070730611139699</v>
      </c>
      <c r="H182" s="350" t="n">
        <v>0.15</v>
      </c>
      <c r="I182" s="350" t="n">
        <v>0.4</v>
      </c>
      <c r="J182" s="350" t="n">
        <v>0.45</v>
      </c>
      <c r="K182" s="350" t="n">
        <v>0.4</v>
      </c>
      <c r="L182" s="347" t="n">
        <v>0.45</v>
      </c>
      <c r="M182" s="347" t="n">
        <v>0.45</v>
      </c>
      <c r="N182" s="350" t="n">
        <v>0.45</v>
      </c>
      <c r="O182" s="350" t="n">
        <v>0.45</v>
      </c>
      <c r="P182" s="350" t="n">
        <v>0.45</v>
      </c>
      <c r="Q182" s="350" t="n">
        <v>0.5</v>
      </c>
      <c r="R182" s="351" t="n">
        <v>0.3</v>
      </c>
      <c r="S182" s="351" t="n">
        <v>0.45</v>
      </c>
      <c r="T182" s="350" t="n">
        <v>0.4</v>
      </c>
      <c r="U182" s="350" t="n">
        <v>-0.08</v>
      </c>
      <c r="V182" s="350" t="n">
        <v>0.01</v>
      </c>
      <c r="W182" s="350" t="n">
        <v>0.163</v>
      </c>
      <c r="X182" s="350" t="n">
        <v>-0.0025</v>
      </c>
      <c r="Y182" s="350" t="n">
        <v>-0.0405</v>
      </c>
      <c r="Z182" s="350" t="n">
        <v>0.036</v>
      </c>
      <c r="AA182" s="350" t="n">
        <v>-0.165</v>
      </c>
      <c r="AB182" s="350" t="n">
        <v>0.155</v>
      </c>
      <c r="AC182" s="350" t="n">
        <v>-0.03</v>
      </c>
      <c r="AD182" s="350" t="n">
        <v>0.0025</v>
      </c>
      <c r="AE182" s="350" t="n">
        <v>-0.185</v>
      </c>
      <c r="AF182" s="350" t="n">
        <v>0.01</v>
      </c>
      <c r="AG182" s="350" t="n">
        <v>-0.035</v>
      </c>
      <c r="AH182" s="350" t="n">
        <v>0.014</v>
      </c>
      <c r="AI182" s="351" t="n">
        <v>0.205</v>
      </c>
      <c r="AJ182" s="351" t="n">
        <v>0</v>
      </c>
      <c r="AK182" s="351" t="n">
        <v>-0.19</v>
      </c>
      <c r="AL182" s="350" t="n">
        <v>0</v>
      </c>
      <c r="AM182" s="350"/>
      <c r="AN182" s="350"/>
      <c r="AO182" s="350" t="n">
        <v>-0.17</v>
      </c>
      <c r="AP182" s="312" t="n">
        <v>0.0075</v>
      </c>
      <c r="AQ182" s="312" t="n">
        <v>0.295</v>
      </c>
      <c r="AR182" s="312" t="n">
        <v>0</v>
      </c>
      <c r="AS182" s="312" t="n">
        <v>-0.33</v>
      </c>
      <c r="AT182" s="312" t="n">
        <v>0</v>
      </c>
      <c r="AU182" s="312" t="n">
        <v>0</v>
      </c>
      <c r="AV182" s="312" t="n">
        <v>0</v>
      </c>
      <c r="AW182" s="312" t="n">
        <v>0</v>
      </c>
      <c r="AX182" s="312" t="n">
        <v>0</v>
      </c>
      <c r="AY182" s="312" t="n">
        <v>-0.009499999</v>
      </c>
      <c r="AZ182" s="312" t="n">
        <v>0.06</v>
      </c>
      <c r="BA182" s="312" t="n">
        <v>0.195</v>
      </c>
      <c r="BB182" s="312" t="n">
        <v>0.0175</v>
      </c>
      <c r="BC182" s="312" t="n">
        <v>-0.009499999</v>
      </c>
      <c r="BD182" s="312" t="n">
        <v>0.011</v>
      </c>
      <c r="BE182" s="312" t="n">
        <v>0.005</v>
      </c>
      <c r="BF182" s="312" t="n">
        <v>0.005</v>
      </c>
      <c r="BG182" s="312" t="n">
        <v>-0.009499999</v>
      </c>
      <c r="BH182" s="312" t="n">
        <v>0.011</v>
      </c>
      <c r="BI182" s="312" t="n">
        <v>-0.054</v>
      </c>
      <c r="BJ182" s="312" t="n">
        <v>0.026</v>
      </c>
      <c r="BK182" s="312" t="n">
        <v>-0.003999999</v>
      </c>
      <c r="BL182" s="312" t="n">
        <v>0.016</v>
      </c>
      <c r="BM182" s="312" t="n">
        <v>0.0065</v>
      </c>
      <c r="BN182" s="312" t="n">
        <v>0.01</v>
      </c>
      <c r="BO182" s="312" t="n">
        <v>0.45</v>
      </c>
      <c r="BP182" s="312" t="n">
        <v>0.02</v>
      </c>
      <c r="BQ182" s="312" t="n">
        <v>0</v>
      </c>
      <c r="BR182" s="312" t="n">
        <v>0</v>
      </c>
      <c r="BS182" s="312" t="n">
        <v>0.25</v>
      </c>
      <c r="BT182" s="312" t="n">
        <v>0.005</v>
      </c>
      <c r="BU182" s="312" t="n">
        <v>0.25</v>
      </c>
      <c r="BV182" s="312" t="n">
        <v>0.005</v>
      </c>
      <c r="BW182" s="312" t="n">
        <v>-0.0175</v>
      </c>
      <c r="BX182" s="312" t="n">
        <v>0.02</v>
      </c>
      <c r="BY182" s="312" t="n">
        <v>0.013</v>
      </c>
      <c r="BZ182" s="312" t="n">
        <v>0.01</v>
      </c>
      <c r="CA182" s="312" t="n">
        <v>-0.001999999</v>
      </c>
      <c r="CB182" s="312" t="n">
        <v>0.0125</v>
      </c>
      <c r="CC182" s="312" t="n">
        <v>0.55</v>
      </c>
      <c r="CD182" s="312" t="n">
        <v>0</v>
      </c>
      <c r="CE182" s="349"/>
      <c r="CF182" s="336"/>
      <c r="CG182" s="311"/>
    </row>
    <row r="183" customFormat="false" ht="12.75" hidden="false" customHeight="false" outlineLevel="0" collapsed="false">
      <c r="D183" s="311" t="n">
        <v>41760</v>
      </c>
      <c r="F183" s="350" t="n">
        <v>3.445</v>
      </c>
      <c r="G183" s="351" t="n">
        <v>0.070734439906513</v>
      </c>
      <c r="H183" s="350" t="n">
        <v>0.15</v>
      </c>
      <c r="I183" s="350" t="n">
        <v>0.45</v>
      </c>
      <c r="J183" s="350" t="n">
        <v>0.5</v>
      </c>
      <c r="K183" s="350" t="n">
        <v>0.4</v>
      </c>
      <c r="L183" s="347" t="n">
        <v>0.4</v>
      </c>
      <c r="M183" s="347" t="n">
        <v>0.45</v>
      </c>
      <c r="N183" s="350" t="n">
        <v>0.5</v>
      </c>
      <c r="O183" s="350" t="n">
        <v>0.45</v>
      </c>
      <c r="P183" s="350" t="n">
        <v>0.4</v>
      </c>
      <c r="Q183" s="350" t="n">
        <v>0.45</v>
      </c>
      <c r="R183" s="351" t="n">
        <v>0.25</v>
      </c>
      <c r="S183" s="351" t="n">
        <v>0.5</v>
      </c>
      <c r="T183" s="350" t="n">
        <v>0.45</v>
      </c>
      <c r="U183" s="350" t="n">
        <v>-0.095</v>
      </c>
      <c r="V183" s="350" t="n">
        <v>0.01</v>
      </c>
      <c r="W183" s="350" t="n">
        <v>0.173</v>
      </c>
      <c r="X183" s="350" t="n">
        <v>-0.0025</v>
      </c>
      <c r="Y183" s="350" t="n">
        <v>-0.0405</v>
      </c>
      <c r="Z183" s="350" t="n">
        <v>0.036</v>
      </c>
      <c r="AA183" s="350" t="n">
        <v>-0.165</v>
      </c>
      <c r="AB183" s="350" t="n">
        <v>0.155</v>
      </c>
      <c r="AC183" s="350" t="n">
        <v>-0.03</v>
      </c>
      <c r="AD183" s="350" t="n">
        <v>0.0025</v>
      </c>
      <c r="AE183" s="350" t="n">
        <v>-0.185</v>
      </c>
      <c r="AF183" s="350" t="n">
        <v>0.0075</v>
      </c>
      <c r="AG183" s="350" t="n">
        <v>-0.035</v>
      </c>
      <c r="AH183" s="350" t="n">
        <v>0.014</v>
      </c>
      <c r="AI183" s="351" t="n">
        <v>0.195</v>
      </c>
      <c r="AJ183" s="351" t="n">
        <v>0</v>
      </c>
      <c r="AK183" s="351" t="n">
        <v>-0.19</v>
      </c>
      <c r="AL183" s="350" t="n">
        <v>0</v>
      </c>
      <c r="AM183" s="350"/>
      <c r="AN183" s="350"/>
      <c r="AO183" s="350" t="n">
        <v>-0.17</v>
      </c>
      <c r="AP183" s="312" t="n">
        <v>0.0075</v>
      </c>
      <c r="AQ183" s="312" t="n">
        <v>0.295</v>
      </c>
      <c r="AR183" s="312" t="n">
        <v>0</v>
      </c>
      <c r="AS183" s="312" t="n">
        <v>-0.33</v>
      </c>
      <c r="AT183" s="312" t="n">
        <v>0</v>
      </c>
      <c r="AU183" s="312" t="n">
        <v>0</v>
      </c>
      <c r="AV183" s="312" t="n">
        <v>0</v>
      </c>
      <c r="AW183" s="312" t="n">
        <v>0</v>
      </c>
      <c r="AX183" s="312" t="n">
        <v>0</v>
      </c>
      <c r="AY183" s="312" t="n">
        <v>-0.009499999</v>
      </c>
      <c r="AZ183" s="312" t="n">
        <v>0.06</v>
      </c>
      <c r="BA183" s="312" t="n">
        <v>0.1825</v>
      </c>
      <c r="BB183" s="312" t="n">
        <v>0.01</v>
      </c>
      <c r="BC183" s="312" t="n">
        <v>-0.009499999</v>
      </c>
      <c r="BD183" s="312" t="n">
        <v>0.011</v>
      </c>
      <c r="BE183" s="312" t="n">
        <v>0.005</v>
      </c>
      <c r="BF183" s="312" t="n">
        <v>0.005</v>
      </c>
      <c r="BG183" s="312" t="n">
        <v>-0.009499999</v>
      </c>
      <c r="BH183" s="312" t="n">
        <v>0.011</v>
      </c>
      <c r="BI183" s="312" t="n">
        <v>-0.054</v>
      </c>
      <c r="BJ183" s="312" t="n">
        <v>0.026</v>
      </c>
      <c r="BK183" s="312" t="n">
        <v>-0.003999999</v>
      </c>
      <c r="BL183" s="312" t="n">
        <v>0.016</v>
      </c>
      <c r="BM183" s="312" t="n">
        <v>0.0065</v>
      </c>
      <c r="BN183" s="312" t="n">
        <v>0.01</v>
      </c>
      <c r="BO183" s="312" t="n">
        <v>0.405</v>
      </c>
      <c r="BP183" s="312" t="n">
        <v>0.02</v>
      </c>
      <c r="BQ183" s="312" t="n">
        <v>0</v>
      </c>
      <c r="BR183" s="312" t="n">
        <v>0</v>
      </c>
      <c r="BS183" s="312" t="n">
        <v>0.2025</v>
      </c>
      <c r="BT183" s="312" t="n">
        <v>0.005</v>
      </c>
      <c r="BU183" s="312" t="n">
        <v>0.2025</v>
      </c>
      <c r="BV183" s="312" t="n">
        <v>0.005</v>
      </c>
      <c r="BW183" s="312" t="n">
        <v>-0.01775</v>
      </c>
      <c r="BX183" s="312" t="n">
        <v>0.02</v>
      </c>
      <c r="BY183" s="312" t="n">
        <v>0.01275</v>
      </c>
      <c r="BZ183" s="312" t="n">
        <v>0.01</v>
      </c>
      <c r="CA183" s="312" t="n">
        <v>-0.00225</v>
      </c>
      <c r="CB183" s="312" t="n">
        <v>0.0125</v>
      </c>
      <c r="CC183" s="312" t="n">
        <v>0.7</v>
      </c>
      <c r="CD183" s="312" t="n">
        <v>0</v>
      </c>
      <c r="CE183" s="349"/>
      <c r="CF183" s="336"/>
      <c r="CG183" s="311"/>
    </row>
    <row r="184" customFormat="false" ht="12.75" hidden="false" customHeight="false" outlineLevel="0" collapsed="false">
      <c r="D184" s="311" t="n">
        <v>41791</v>
      </c>
      <c r="F184" s="350" t="n">
        <v>3.488</v>
      </c>
      <c r="G184" s="351" t="n">
        <v>0.070738396298891</v>
      </c>
      <c r="H184" s="350" t="n">
        <v>0.15</v>
      </c>
      <c r="I184" s="350" t="n">
        <v>0.45</v>
      </c>
      <c r="J184" s="350" t="n">
        <v>0.5</v>
      </c>
      <c r="K184" s="350" t="n">
        <v>0.4</v>
      </c>
      <c r="L184" s="347" t="n">
        <v>0.5</v>
      </c>
      <c r="M184" s="347" t="n">
        <v>0.45</v>
      </c>
      <c r="N184" s="350" t="n">
        <v>0.5</v>
      </c>
      <c r="O184" s="350" t="n">
        <v>0.5</v>
      </c>
      <c r="P184" s="350" t="n">
        <v>0.5</v>
      </c>
      <c r="Q184" s="350" t="n">
        <v>0.5</v>
      </c>
      <c r="R184" s="351" t="n">
        <v>0.25</v>
      </c>
      <c r="S184" s="351" t="n">
        <v>0.5</v>
      </c>
      <c r="T184" s="350" t="n">
        <v>0.45</v>
      </c>
      <c r="U184" s="350" t="n">
        <v>-0.105</v>
      </c>
      <c r="V184" s="350" t="n">
        <v>0.01</v>
      </c>
      <c r="W184" s="350" t="n">
        <v>0.168</v>
      </c>
      <c r="X184" s="350" t="n">
        <v>-0.0025</v>
      </c>
      <c r="Y184" s="350" t="n">
        <v>-0.0405</v>
      </c>
      <c r="Z184" s="350" t="n">
        <v>0.036</v>
      </c>
      <c r="AA184" s="350" t="n">
        <v>-0.165</v>
      </c>
      <c r="AB184" s="350" t="n">
        <v>0.155</v>
      </c>
      <c r="AC184" s="350" t="n">
        <v>-0.03</v>
      </c>
      <c r="AD184" s="350" t="n">
        <v>0.0025</v>
      </c>
      <c r="AE184" s="350" t="n">
        <v>-0.185</v>
      </c>
      <c r="AF184" s="350" t="n">
        <v>0.005</v>
      </c>
      <c r="AG184" s="350" t="n">
        <v>-0.035</v>
      </c>
      <c r="AH184" s="350" t="n">
        <v>0.014</v>
      </c>
      <c r="AI184" s="351" t="n">
        <v>0.19</v>
      </c>
      <c r="AJ184" s="351" t="n">
        <v>0</v>
      </c>
      <c r="AK184" s="351" t="n">
        <v>-0.19</v>
      </c>
      <c r="AL184" s="350" t="n">
        <v>0</v>
      </c>
      <c r="AM184" s="350"/>
      <c r="AN184" s="350"/>
      <c r="AO184" s="350" t="n">
        <v>-0.17</v>
      </c>
      <c r="AP184" s="312" t="n">
        <v>0.0075</v>
      </c>
      <c r="AQ184" s="312" t="n">
        <v>0.295</v>
      </c>
      <c r="AR184" s="312" t="n">
        <v>0</v>
      </c>
      <c r="AS184" s="312" t="n">
        <v>-0.33</v>
      </c>
      <c r="AT184" s="312" t="n">
        <v>0</v>
      </c>
      <c r="AU184" s="312" t="n">
        <v>0</v>
      </c>
      <c r="AV184" s="312" t="n">
        <v>0</v>
      </c>
      <c r="AW184" s="312" t="n">
        <v>0</v>
      </c>
      <c r="AX184" s="312" t="n">
        <v>0</v>
      </c>
      <c r="AY184" s="312" t="n">
        <v>-0.009499999</v>
      </c>
      <c r="AZ184" s="312" t="n">
        <v>0.06</v>
      </c>
      <c r="BA184" s="312" t="n">
        <v>0.1825</v>
      </c>
      <c r="BB184" s="312" t="n">
        <v>0.0125</v>
      </c>
      <c r="BC184" s="312" t="n">
        <v>-0.009499999</v>
      </c>
      <c r="BD184" s="312" t="n">
        <v>0.011</v>
      </c>
      <c r="BE184" s="312" t="n">
        <v>0.005</v>
      </c>
      <c r="BF184" s="312" t="n">
        <v>0.005</v>
      </c>
      <c r="BG184" s="312" t="n">
        <v>-0.009499999</v>
      </c>
      <c r="BH184" s="312" t="n">
        <v>0.011</v>
      </c>
      <c r="BI184" s="312" t="n">
        <v>-0.07</v>
      </c>
      <c r="BJ184" s="312" t="n">
        <v>0.026</v>
      </c>
      <c r="BK184" s="312" t="n">
        <v>-0.003999999</v>
      </c>
      <c r="BL184" s="312" t="n">
        <v>0.017</v>
      </c>
      <c r="BM184" s="312" t="n">
        <v>0.0065</v>
      </c>
      <c r="BN184" s="312" t="n">
        <v>0.01</v>
      </c>
      <c r="BO184" s="312" t="n">
        <v>0.395</v>
      </c>
      <c r="BP184" s="312" t="n">
        <v>0.035</v>
      </c>
      <c r="BQ184" s="312" t="n">
        <v>0</v>
      </c>
      <c r="BR184" s="312" t="n">
        <v>0</v>
      </c>
      <c r="BS184" s="312" t="n">
        <v>0.2025</v>
      </c>
      <c r="BT184" s="312" t="n">
        <v>0.005</v>
      </c>
      <c r="BU184" s="312" t="n">
        <v>0.2025</v>
      </c>
      <c r="BV184" s="312" t="n">
        <v>0.005</v>
      </c>
      <c r="BW184" s="312" t="n">
        <v>-0.01775</v>
      </c>
      <c r="BX184" s="312" t="n">
        <v>0.02</v>
      </c>
      <c r="BY184" s="312" t="n">
        <v>0.01275</v>
      </c>
      <c r="BZ184" s="312" t="n">
        <v>0.01</v>
      </c>
      <c r="CA184" s="312" t="n">
        <v>-0.00225</v>
      </c>
      <c r="CB184" s="312" t="n">
        <v>0.0125</v>
      </c>
      <c r="CC184" s="312" t="n">
        <v>0.8</v>
      </c>
      <c r="CD184" s="312" t="n">
        <v>0</v>
      </c>
      <c r="CE184" s="349"/>
      <c r="CF184" s="336"/>
      <c r="CG184" s="311"/>
    </row>
    <row r="185" customFormat="false" ht="12.75" hidden="false" customHeight="false" outlineLevel="0" collapsed="false">
      <c r="D185" s="311" t="n">
        <v>41821</v>
      </c>
      <c r="F185" s="350" t="n">
        <v>3.5</v>
      </c>
      <c r="G185" s="351" t="n">
        <v>0.070742225065714</v>
      </c>
      <c r="H185" s="350" t="n">
        <v>0.15</v>
      </c>
      <c r="I185" s="350" t="n">
        <v>0.5</v>
      </c>
      <c r="J185" s="350" t="n">
        <v>0.5</v>
      </c>
      <c r="K185" s="350" t="n">
        <v>0.4</v>
      </c>
      <c r="L185" s="347" t="n">
        <v>0.5</v>
      </c>
      <c r="M185" s="347" t="n">
        <v>0.5</v>
      </c>
      <c r="N185" s="350" t="n">
        <v>0.5</v>
      </c>
      <c r="O185" s="350" t="n">
        <v>0.5</v>
      </c>
      <c r="P185" s="350" t="n">
        <v>0.5</v>
      </c>
      <c r="Q185" s="350" t="n">
        <v>0.5</v>
      </c>
      <c r="R185" s="351" t="n">
        <v>0.35</v>
      </c>
      <c r="S185" s="351" t="n">
        <v>0.55</v>
      </c>
      <c r="T185" s="350" t="n">
        <v>0.5</v>
      </c>
      <c r="U185" s="350" t="n">
        <v>-0.105</v>
      </c>
      <c r="V185" s="350" t="n">
        <v>0.01</v>
      </c>
      <c r="W185" s="350" t="n">
        <v>0.158</v>
      </c>
      <c r="X185" s="350" t="n">
        <v>0</v>
      </c>
      <c r="Y185" s="350" t="n">
        <v>-0.0405</v>
      </c>
      <c r="Z185" s="350" t="n">
        <v>0.036</v>
      </c>
      <c r="AA185" s="350" t="n">
        <v>-0.165</v>
      </c>
      <c r="AB185" s="350" t="n">
        <v>0.155</v>
      </c>
      <c r="AC185" s="350" t="n">
        <v>-0.03</v>
      </c>
      <c r="AD185" s="350" t="n">
        <v>0.0025</v>
      </c>
      <c r="AE185" s="350" t="n">
        <v>-0.185</v>
      </c>
      <c r="AF185" s="350" t="n">
        <v>0.0025</v>
      </c>
      <c r="AG185" s="350" t="n">
        <v>-0.035</v>
      </c>
      <c r="AH185" s="350" t="n">
        <v>0.012</v>
      </c>
      <c r="AI185" s="351" t="n">
        <v>0.18</v>
      </c>
      <c r="AJ185" s="351" t="n">
        <v>0</v>
      </c>
      <c r="AK185" s="351" t="n">
        <v>-0.19</v>
      </c>
      <c r="AL185" s="350" t="n">
        <v>0</v>
      </c>
      <c r="AM185" s="350"/>
      <c r="AN185" s="350"/>
      <c r="AO185" s="350" t="n">
        <v>-0.17</v>
      </c>
      <c r="AP185" s="312" t="n">
        <v>0.0075</v>
      </c>
      <c r="AQ185" s="312" t="n">
        <v>0.295</v>
      </c>
      <c r="AR185" s="312" t="n">
        <v>0</v>
      </c>
      <c r="AS185" s="312" t="n">
        <v>-0.33</v>
      </c>
      <c r="AT185" s="312" t="n">
        <v>0</v>
      </c>
      <c r="AU185" s="312" t="n">
        <v>0</v>
      </c>
      <c r="AV185" s="312" t="n">
        <v>0</v>
      </c>
      <c r="AW185" s="312" t="n">
        <v>0</v>
      </c>
      <c r="AX185" s="312" t="n">
        <v>0</v>
      </c>
      <c r="AY185" s="312" t="n">
        <v>-0.009499999</v>
      </c>
      <c r="AZ185" s="312" t="n">
        <v>0.06</v>
      </c>
      <c r="BA185" s="312" t="n">
        <v>0.1825</v>
      </c>
      <c r="BB185" s="312" t="n">
        <v>0.0125</v>
      </c>
      <c r="BC185" s="312" t="n">
        <v>-0.009499999</v>
      </c>
      <c r="BD185" s="312" t="n">
        <v>0.011</v>
      </c>
      <c r="BE185" s="312" t="n">
        <v>0.005</v>
      </c>
      <c r="BF185" s="312" t="n">
        <v>0.005</v>
      </c>
      <c r="BG185" s="312" t="n">
        <v>-0.009499999</v>
      </c>
      <c r="BH185" s="312" t="n">
        <v>0.011</v>
      </c>
      <c r="BI185" s="312" t="n">
        <v>-0.063</v>
      </c>
      <c r="BJ185" s="312" t="n">
        <v>0.026</v>
      </c>
      <c r="BK185" s="312" t="n">
        <v>-0.003999999</v>
      </c>
      <c r="BL185" s="312" t="n">
        <v>0.018</v>
      </c>
      <c r="BM185" s="312" t="n">
        <v>0.0065</v>
      </c>
      <c r="BN185" s="312" t="n">
        <v>0.01</v>
      </c>
      <c r="BO185" s="312" t="n">
        <v>0.43</v>
      </c>
      <c r="BP185" s="312" t="n">
        <v>0.035</v>
      </c>
      <c r="BQ185" s="312" t="n">
        <v>0</v>
      </c>
      <c r="BR185" s="312" t="n">
        <v>0</v>
      </c>
      <c r="BS185" s="312" t="n">
        <v>0.215</v>
      </c>
      <c r="BT185" s="312" t="n">
        <v>0.0075</v>
      </c>
      <c r="BU185" s="312" t="n">
        <v>0.215</v>
      </c>
      <c r="BV185" s="312" t="n">
        <v>0.0075</v>
      </c>
      <c r="BW185" s="312" t="n">
        <v>-0.01775</v>
      </c>
      <c r="BX185" s="312" t="n">
        <v>0.02</v>
      </c>
      <c r="BY185" s="312" t="n">
        <v>0.01275</v>
      </c>
      <c r="BZ185" s="312" t="n">
        <v>0.01</v>
      </c>
      <c r="CA185" s="312" t="n">
        <v>-0.00225</v>
      </c>
      <c r="CB185" s="312" t="n">
        <v>0.0125</v>
      </c>
      <c r="CC185" s="312" t="n">
        <v>1</v>
      </c>
      <c r="CD185" s="312" t="n">
        <v>0</v>
      </c>
      <c r="CE185" s="349"/>
      <c r="CF185" s="336"/>
      <c r="CG185" s="311"/>
    </row>
    <row r="186" customFormat="false" ht="12.75" hidden="false" customHeight="false" outlineLevel="0" collapsed="false">
      <c r="D186" s="311" t="n">
        <v>41852</v>
      </c>
      <c r="F186" s="350" t="n">
        <v>3.521</v>
      </c>
      <c r="G186" s="351" t="n">
        <v>0.070746181458103</v>
      </c>
      <c r="H186" s="350" t="n">
        <v>0.15</v>
      </c>
      <c r="I186" s="350" t="n">
        <v>0.55</v>
      </c>
      <c r="J186" s="350" t="n">
        <v>0.55</v>
      </c>
      <c r="K186" s="350" t="n">
        <v>0.5</v>
      </c>
      <c r="L186" s="347" t="n">
        <v>0.6</v>
      </c>
      <c r="M186" s="347" t="n">
        <v>0.55</v>
      </c>
      <c r="N186" s="350" t="n">
        <v>0.6</v>
      </c>
      <c r="O186" s="350" t="n">
        <v>0.55</v>
      </c>
      <c r="P186" s="350" t="n">
        <v>0.6</v>
      </c>
      <c r="Q186" s="350" t="n">
        <v>0.45</v>
      </c>
      <c r="R186" s="351" t="n">
        <v>0.38</v>
      </c>
      <c r="S186" s="351" t="n">
        <v>0.6</v>
      </c>
      <c r="T186" s="350" t="n">
        <v>0.55</v>
      </c>
      <c r="U186" s="350" t="n">
        <v>-0.105</v>
      </c>
      <c r="V186" s="350" t="n">
        <v>0.01</v>
      </c>
      <c r="W186" s="350" t="n">
        <v>0.155</v>
      </c>
      <c r="X186" s="350" t="n">
        <v>0.0025</v>
      </c>
      <c r="Y186" s="350" t="n">
        <v>-0.0405</v>
      </c>
      <c r="Z186" s="350" t="n">
        <v>0.036</v>
      </c>
      <c r="AA186" s="350" t="n">
        <v>-0.165</v>
      </c>
      <c r="AB186" s="350" t="n">
        <v>0.155</v>
      </c>
      <c r="AC186" s="350" t="n">
        <v>-0.03</v>
      </c>
      <c r="AD186" s="350" t="n">
        <v>0.0025</v>
      </c>
      <c r="AE186" s="350" t="n">
        <v>-0.185</v>
      </c>
      <c r="AF186" s="350" t="n">
        <v>0.0025</v>
      </c>
      <c r="AG186" s="350" t="n">
        <v>-0.035</v>
      </c>
      <c r="AH186" s="350" t="n">
        <v>0.012</v>
      </c>
      <c r="AI186" s="351" t="n">
        <v>0.1775</v>
      </c>
      <c r="AJ186" s="351" t="n">
        <v>0</v>
      </c>
      <c r="AK186" s="351" t="n">
        <v>-0.19</v>
      </c>
      <c r="AL186" s="350" t="n">
        <v>0</v>
      </c>
      <c r="AM186" s="350"/>
      <c r="AN186" s="350"/>
      <c r="AO186" s="350" t="n">
        <v>-0.17</v>
      </c>
      <c r="AP186" s="312" t="n">
        <v>0.0075</v>
      </c>
      <c r="AQ186" s="312" t="n">
        <v>0.295</v>
      </c>
      <c r="AR186" s="312" t="n">
        <v>0</v>
      </c>
      <c r="AS186" s="312" t="n">
        <v>-0.33</v>
      </c>
      <c r="AT186" s="312" t="n">
        <v>0</v>
      </c>
      <c r="AU186" s="312" t="n">
        <v>0</v>
      </c>
      <c r="AV186" s="312" t="n">
        <v>0</v>
      </c>
      <c r="AW186" s="312" t="n">
        <v>0</v>
      </c>
      <c r="AX186" s="312" t="n">
        <v>0</v>
      </c>
      <c r="AY186" s="312" t="n">
        <v>-0.009499999</v>
      </c>
      <c r="AZ186" s="312" t="n">
        <v>0.06</v>
      </c>
      <c r="BA186" s="312" t="n">
        <v>0.1825</v>
      </c>
      <c r="BB186" s="312" t="n">
        <v>0.0125</v>
      </c>
      <c r="BC186" s="312" t="n">
        <v>-0.009499999</v>
      </c>
      <c r="BD186" s="312" t="n">
        <v>0.011</v>
      </c>
      <c r="BE186" s="312" t="n">
        <v>0.005</v>
      </c>
      <c r="BF186" s="312" t="n">
        <v>0.005</v>
      </c>
      <c r="BG186" s="312" t="n">
        <v>-0.009499999</v>
      </c>
      <c r="BH186" s="312" t="n">
        <v>0.011</v>
      </c>
      <c r="BI186" s="312" t="n">
        <v>-0.054</v>
      </c>
      <c r="BJ186" s="312" t="n">
        <v>0.026</v>
      </c>
      <c r="BK186" s="312" t="n">
        <v>-0.003999999</v>
      </c>
      <c r="BL186" s="312" t="n">
        <v>0.019</v>
      </c>
      <c r="BM186" s="312" t="n">
        <v>0.0065</v>
      </c>
      <c r="BN186" s="312" t="n">
        <v>0.01</v>
      </c>
      <c r="BO186" s="312" t="n">
        <v>0.495</v>
      </c>
      <c r="BP186" s="312" t="n">
        <v>0.035</v>
      </c>
      <c r="BQ186" s="312" t="n">
        <v>0</v>
      </c>
      <c r="BR186" s="312" t="n">
        <v>0</v>
      </c>
      <c r="BS186" s="312" t="n">
        <v>0.215</v>
      </c>
      <c r="BT186" s="312" t="n">
        <v>0.0075</v>
      </c>
      <c r="BU186" s="312" t="n">
        <v>0.215</v>
      </c>
      <c r="BV186" s="312" t="n">
        <v>0.0075</v>
      </c>
      <c r="BW186" s="312" t="n">
        <v>-0.01775</v>
      </c>
      <c r="BX186" s="312" t="n">
        <v>0.02</v>
      </c>
      <c r="BY186" s="312" t="n">
        <v>0.01025</v>
      </c>
      <c r="BZ186" s="312" t="n">
        <v>0.01</v>
      </c>
      <c r="CA186" s="312" t="n">
        <v>-0.00475</v>
      </c>
      <c r="CB186" s="312" t="n">
        <v>0.0125</v>
      </c>
      <c r="CC186" s="312" t="n">
        <v>1</v>
      </c>
      <c r="CD186" s="312" t="n">
        <v>0</v>
      </c>
      <c r="CE186" s="349"/>
      <c r="CF186" s="336"/>
      <c r="CG186" s="311"/>
    </row>
    <row r="187" customFormat="false" ht="12.75" hidden="false" customHeight="false" outlineLevel="0" collapsed="false">
      <c r="D187" s="311" t="n">
        <v>41883</v>
      </c>
      <c r="F187" s="350" t="n">
        <v>3.537</v>
      </c>
      <c r="G187" s="351" t="n">
        <v>0.070750137850497</v>
      </c>
      <c r="H187" s="350" t="n">
        <v>0.15</v>
      </c>
      <c r="I187" s="350" t="n">
        <v>0.55</v>
      </c>
      <c r="J187" s="350" t="n">
        <v>0.55</v>
      </c>
      <c r="K187" s="350" t="n">
        <v>0.55</v>
      </c>
      <c r="L187" s="347" t="n">
        <v>0.55</v>
      </c>
      <c r="M187" s="347" t="n">
        <v>0.55</v>
      </c>
      <c r="N187" s="350" t="n">
        <v>0.6</v>
      </c>
      <c r="O187" s="350" t="n">
        <v>0.6</v>
      </c>
      <c r="P187" s="350" t="n">
        <v>0.55</v>
      </c>
      <c r="Q187" s="350" t="n">
        <v>0.5</v>
      </c>
      <c r="R187" s="351" t="n">
        <v>0.34</v>
      </c>
      <c r="S187" s="351" t="n">
        <v>0.6</v>
      </c>
      <c r="T187" s="350" t="n">
        <v>0.55</v>
      </c>
      <c r="U187" s="350" t="n">
        <v>-0.095</v>
      </c>
      <c r="V187" s="350" t="n">
        <v>0.01</v>
      </c>
      <c r="W187" s="350" t="n">
        <v>0.153</v>
      </c>
      <c r="X187" s="350" t="n">
        <v>0.0025</v>
      </c>
      <c r="Y187" s="350" t="n">
        <v>-0.0405</v>
      </c>
      <c r="Z187" s="350" t="n">
        <v>0.036</v>
      </c>
      <c r="AA187" s="350" t="n">
        <v>-0.165</v>
      </c>
      <c r="AB187" s="350" t="n">
        <v>0.155</v>
      </c>
      <c r="AC187" s="350" t="n">
        <v>-0.03</v>
      </c>
      <c r="AD187" s="350" t="n">
        <v>0.0025</v>
      </c>
      <c r="AE187" s="350" t="n">
        <v>-0.185</v>
      </c>
      <c r="AF187" s="350" t="n">
        <v>0.0025</v>
      </c>
      <c r="AG187" s="350" t="n">
        <v>-0.035</v>
      </c>
      <c r="AH187" s="350" t="n">
        <v>0.012</v>
      </c>
      <c r="AI187" s="351" t="n">
        <v>0.175</v>
      </c>
      <c r="AJ187" s="351" t="n">
        <v>0</v>
      </c>
      <c r="AK187" s="351" t="n">
        <v>-0.19</v>
      </c>
      <c r="AL187" s="350" t="n">
        <v>0</v>
      </c>
      <c r="AM187" s="350"/>
      <c r="AN187" s="350"/>
      <c r="AO187" s="350" t="n">
        <v>-0.17</v>
      </c>
      <c r="AP187" s="312" t="n">
        <v>0.0075</v>
      </c>
      <c r="AQ187" s="312" t="n">
        <v>0.295</v>
      </c>
      <c r="AR187" s="312" t="n">
        <v>0</v>
      </c>
      <c r="AS187" s="312" t="n">
        <v>-0.33</v>
      </c>
      <c r="AT187" s="312" t="n">
        <v>0</v>
      </c>
      <c r="AU187" s="312" t="n">
        <v>0</v>
      </c>
      <c r="AV187" s="312" t="n">
        <v>0</v>
      </c>
      <c r="AW187" s="312" t="n">
        <v>0</v>
      </c>
      <c r="AX187" s="312" t="n">
        <v>0</v>
      </c>
      <c r="AY187" s="312" t="n">
        <v>-0.009499999</v>
      </c>
      <c r="AZ187" s="312" t="n">
        <v>0.06</v>
      </c>
      <c r="BA187" s="312" t="n">
        <v>0.1825</v>
      </c>
      <c r="BB187" s="312" t="n">
        <v>0.0125</v>
      </c>
      <c r="BC187" s="312" t="n">
        <v>-0.009499999</v>
      </c>
      <c r="BD187" s="312" t="n">
        <v>0.011</v>
      </c>
      <c r="BE187" s="312" t="n">
        <v>0.005</v>
      </c>
      <c r="BF187" s="312" t="n">
        <v>0.005</v>
      </c>
      <c r="BG187" s="312" t="n">
        <v>-0.009499999</v>
      </c>
      <c r="BH187" s="312" t="n">
        <v>0.011</v>
      </c>
      <c r="BI187" s="312" t="n">
        <v>-0.034</v>
      </c>
      <c r="BJ187" s="312" t="n">
        <v>0.025</v>
      </c>
      <c r="BK187" s="312" t="n">
        <v>-0.003999999</v>
      </c>
      <c r="BL187" s="312" t="n">
        <v>0.019</v>
      </c>
      <c r="BM187" s="312" t="n">
        <v>0.0065</v>
      </c>
      <c r="BN187" s="312" t="n">
        <v>0.01</v>
      </c>
      <c r="BO187" s="312" t="n">
        <v>0.395</v>
      </c>
      <c r="BP187" s="312" t="n">
        <v>0.035</v>
      </c>
      <c r="BQ187" s="312" t="n">
        <v>0</v>
      </c>
      <c r="BR187" s="312" t="n">
        <v>0</v>
      </c>
      <c r="BS187" s="312" t="n">
        <v>0.195</v>
      </c>
      <c r="BT187" s="312" t="n">
        <v>0.005</v>
      </c>
      <c r="BU187" s="312" t="n">
        <v>0.195</v>
      </c>
      <c r="BV187" s="312" t="n">
        <v>0.005</v>
      </c>
      <c r="BW187" s="312" t="n">
        <v>-0.02025</v>
      </c>
      <c r="BX187" s="312" t="n">
        <v>0.02</v>
      </c>
      <c r="BY187" s="312" t="n">
        <v>0.01025</v>
      </c>
      <c r="BZ187" s="312" t="n">
        <v>0.01</v>
      </c>
      <c r="CA187" s="312" t="n">
        <v>-0.00475</v>
      </c>
      <c r="CB187" s="312" t="n">
        <v>0.0125</v>
      </c>
      <c r="CC187" s="312" t="n">
        <v>0.6</v>
      </c>
      <c r="CD187" s="312" t="n">
        <v>0</v>
      </c>
      <c r="CE187" s="349"/>
      <c r="CF187" s="336"/>
      <c r="CG187" s="311"/>
    </row>
    <row r="188" customFormat="false" ht="12.75" hidden="false" customHeight="false" outlineLevel="0" collapsed="false">
      <c r="D188" s="311" t="n">
        <v>41913</v>
      </c>
      <c r="F188" s="350" t="n">
        <v>3.541</v>
      </c>
      <c r="G188" s="351" t="n">
        <v>0.070753966617334</v>
      </c>
      <c r="H188" s="350" t="n">
        <v>0.15</v>
      </c>
      <c r="I188" s="350" t="n">
        <v>0.6</v>
      </c>
      <c r="J188" s="350" t="n">
        <v>0.6</v>
      </c>
      <c r="K188" s="350" t="n">
        <v>0.55</v>
      </c>
      <c r="L188" s="347" t="n">
        <v>0.6</v>
      </c>
      <c r="M188" s="347" t="n">
        <v>0.6</v>
      </c>
      <c r="N188" s="350" t="n">
        <v>0.65</v>
      </c>
      <c r="O188" s="350" t="n">
        <v>0.65</v>
      </c>
      <c r="P188" s="350" t="n">
        <v>0.6</v>
      </c>
      <c r="Q188" s="350" t="n">
        <v>0.5</v>
      </c>
      <c r="R188" s="351" t="n">
        <v>0.39</v>
      </c>
      <c r="S188" s="351" t="n">
        <v>0.65</v>
      </c>
      <c r="T188" s="350" t="n">
        <v>0.6</v>
      </c>
      <c r="U188" s="350" t="n">
        <v>-0.08</v>
      </c>
      <c r="V188" s="350" t="n">
        <v>0.01</v>
      </c>
      <c r="W188" s="350" t="n">
        <v>0.168</v>
      </c>
      <c r="X188" s="350" t="n">
        <v>0.0025</v>
      </c>
      <c r="Y188" s="350" t="n">
        <v>-0.0405</v>
      </c>
      <c r="Z188" s="350" t="n">
        <v>0.036</v>
      </c>
      <c r="AA188" s="350" t="n">
        <v>-0.165</v>
      </c>
      <c r="AB188" s="350" t="n">
        <v>0.155</v>
      </c>
      <c r="AC188" s="350" t="n">
        <v>-0.03</v>
      </c>
      <c r="AD188" s="350" t="n">
        <v>0.0025</v>
      </c>
      <c r="AE188" s="350" t="n">
        <v>-0.185</v>
      </c>
      <c r="AF188" s="350" t="n">
        <v>0.0025</v>
      </c>
      <c r="AG188" s="350" t="n">
        <v>-0.035</v>
      </c>
      <c r="AH188" s="350" t="n">
        <v>0.012</v>
      </c>
      <c r="AI188" s="351" t="n">
        <v>0.19</v>
      </c>
      <c r="AJ188" s="351" t="n">
        <v>0</v>
      </c>
      <c r="AK188" s="351" t="n">
        <v>-0.19</v>
      </c>
      <c r="AL188" s="350" t="n">
        <v>0</v>
      </c>
      <c r="AM188" s="350"/>
      <c r="AN188" s="350"/>
      <c r="AO188" s="350" t="n">
        <v>-0.17</v>
      </c>
      <c r="AP188" s="312" t="n">
        <v>0</v>
      </c>
      <c r="AQ188" s="312" t="n">
        <v>0.295</v>
      </c>
      <c r="AR188" s="312" t="n">
        <v>0</v>
      </c>
      <c r="AS188" s="312" t="n">
        <v>-0.33</v>
      </c>
      <c r="AT188" s="312" t="n">
        <v>0</v>
      </c>
      <c r="AU188" s="312" t="n">
        <v>0</v>
      </c>
      <c r="AV188" s="312" t="n">
        <v>0</v>
      </c>
      <c r="AW188" s="312" t="n">
        <v>0</v>
      </c>
      <c r="AX188" s="312" t="n">
        <v>0</v>
      </c>
      <c r="AY188" s="312" t="n">
        <v>-0.009499999</v>
      </c>
      <c r="AZ188" s="312" t="n">
        <v>0.06</v>
      </c>
      <c r="BA188" s="312" t="n">
        <v>0.1875</v>
      </c>
      <c r="BB188" s="312" t="n">
        <v>0.0125</v>
      </c>
      <c r="BC188" s="312" t="n">
        <v>-0.009499999</v>
      </c>
      <c r="BD188" s="312" t="n">
        <v>0.011</v>
      </c>
      <c r="BE188" s="312" t="n">
        <v>0.005</v>
      </c>
      <c r="BF188" s="312" t="n">
        <v>0.005</v>
      </c>
      <c r="BG188" s="312" t="n">
        <v>-0.009499999</v>
      </c>
      <c r="BH188" s="312" t="n">
        <v>0.011</v>
      </c>
      <c r="BI188" s="312" t="n">
        <v>-0.044</v>
      </c>
      <c r="BJ188" s="312" t="n">
        <v>0.025</v>
      </c>
      <c r="BK188" s="312" t="n">
        <v>-0.003999999</v>
      </c>
      <c r="BL188" s="312" t="n">
        <v>0.02</v>
      </c>
      <c r="BM188" s="312" t="n">
        <v>0.0065</v>
      </c>
      <c r="BN188" s="312" t="n">
        <v>0.01</v>
      </c>
      <c r="BO188" s="312" t="n">
        <v>0.461</v>
      </c>
      <c r="BP188" s="312" t="n">
        <v>0.035</v>
      </c>
      <c r="BQ188" s="312" t="n">
        <v>0</v>
      </c>
      <c r="BR188" s="312" t="n">
        <v>0</v>
      </c>
      <c r="BS188" s="312" t="n">
        <v>0.215</v>
      </c>
      <c r="BT188" s="312" t="n">
        <v>0.0025</v>
      </c>
      <c r="BU188" s="312" t="n">
        <v>0.215</v>
      </c>
      <c r="BV188" s="312" t="n">
        <v>0.0025</v>
      </c>
      <c r="BW188" s="312" t="n">
        <v>-0.02025</v>
      </c>
      <c r="BX188" s="312" t="n">
        <v>0.02</v>
      </c>
      <c r="BY188" s="312" t="n">
        <v>-0.0055</v>
      </c>
      <c r="BZ188" s="312" t="n">
        <v>0.01</v>
      </c>
      <c r="CA188" s="312" t="n">
        <v>-0.0205</v>
      </c>
      <c r="CB188" s="312" t="n">
        <v>0.0125</v>
      </c>
      <c r="CC188" s="312" t="n">
        <v>0.3</v>
      </c>
      <c r="CD188" s="312" t="n">
        <v>0</v>
      </c>
      <c r="CE188" s="349"/>
      <c r="CF188" s="336"/>
      <c r="CG188" s="311"/>
    </row>
    <row r="189" customFormat="false" ht="12.75" hidden="false" customHeight="false" outlineLevel="0" collapsed="false">
      <c r="D189" s="311" t="n">
        <v>41944</v>
      </c>
      <c r="F189" s="350" t="n">
        <v>3.578</v>
      </c>
      <c r="G189" s="351" t="n">
        <v>0.070757923009738</v>
      </c>
      <c r="H189" s="350" t="n">
        <v>0.15</v>
      </c>
      <c r="I189" s="350" t="n">
        <v>0.8</v>
      </c>
      <c r="J189" s="350" t="n">
        <v>0.85</v>
      </c>
      <c r="K189" s="350" t="n">
        <v>0.8</v>
      </c>
      <c r="L189" s="347" t="n">
        <v>0.8</v>
      </c>
      <c r="M189" s="347" t="n">
        <v>0.9</v>
      </c>
      <c r="N189" s="350" t="n">
        <v>0.95</v>
      </c>
      <c r="O189" s="350" t="n">
        <v>0.85</v>
      </c>
      <c r="P189" s="350" t="n">
        <v>0.8</v>
      </c>
      <c r="Q189" s="350" t="n">
        <v>0.95</v>
      </c>
      <c r="R189" s="351" t="n">
        <v>0.435</v>
      </c>
      <c r="S189" s="351" t="n">
        <v>0.8</v>
      </c>
      <c r="T189" s="350" t="n">
        <v>0.8</v>
      </c>
      <c r="U189" s="350" t="n">
        <v>-0.0425</v>
      </c>
      <c r="V189" s="350" t="n">
        <v>0.035</v>
      </c>
      <c r="W189" s="350" t="n">
        <v>0.23</v>
      </c>
      <c r="X189" s="350" t="n">
        <v>0</v>
      </c>
      <c r="Y189" s="350" t="n">
        <v>-0.055</v>
      </c>
      <c r="Z189" s="350" t="n">
        <v>0.0405</v>
      </c>
      <c r="AA189" s="350" t="n">
        <v>-0.16</v>
      </c>
      <c r="AB189" s="350" t="n">
        <v>0.155</v>
      </c>
      <c r="AC189" s="350" t="n">
        <v>-0.03</v>
      </c>
      <c r="AD189" s="350" t="n">
        <v>0.0075</v>
      </c>
      <c r="AE189" s="350" t="n">
        <v>-0.18</v>
      </c>
      <c r="AF189" s="350" t="n">
        <v>0.0125</v>
      </c>
      <c r="AG189" s="350" t="n">
        <v>-0.0345</v>
      </c>
      <c r="AH189" s="350" t="n">
        <v>0.022</v>
      </c>
      <c r="AI189" s="351" t="n">
        <v>0.2675</v>
      </c>
      <c r="AJ189" s="351" t="n">
        <v>0</v>
      </c>
      <c r="AK189" s="351" t="n">
        <v>-0.19</v>
      </c>
      <c r="AL189" s="350" t="n">
        <v>0.005</v>
      </c>
      <c r="AM189" s="350"/>
      <c r="AN189" s="350"/>
      <c r="AO189" s="350" t="n">
        <v>-0.17</v>
      </c>
      <c r="AP189" s="312" t="n">
        <v>0</v>
      </c>
      <c r="AQ189" s="312" t="n">
        <v>0.12</v>
      </c>
      <c r="AR189" s="312" t="n">
        <v>0</v>
      </c>
      <c r="AS189" s="312" t="n">
        <v>-0.33</v>
      </c>
      <c r="AT189" s="312" t="n">
        <v>0</v>
      </c>
      <c r="AU189" s="312" t="n">
        <v>0</v>
      </c>
      <c r="AV189" s="312" t="n">
        <v>0</v>
      </c>
      <c r="AW189" s="312" t="n">
        <v>0</v>
      </c>
      <c r="AX189" s="312" t="n">
        <v>0</v>
      </c>
      <c r="AY189" s="312" t="n">
        <v>-0.0125</v>
      </c>
      <c r="AZ189" s="312" t="n">
        <v>0.06</v>
      </c>
      <c r="BA189" s="312" t="n">
        <v>0.27</v>
      </c>
      <c r="BB189" s="312" t="n">
        <v>0.0175</v>
      </c>
      <c r="BC189" s="312" t="n">
        <v>-0.0125</v>
      </c>
      <c r="BD189" s="312" t="n">
        <v>0.0087</v>
      </c>
      <c r="BE189" s="312" t="n">
        <v>0.005</v>
      </c>
      <c r="BF189" s="312" t="n">
        <v>0.005</v>
      </c>
      <c r="BG189" s="312" t="n">
        <v>-0.0125</v>
      </c>
      <c r="BH189" s="312" t="n">
        <v>0.0087</v>
      </c>
      <c r="BI189" s="312" t="n">
        <v>-0.0405</v>
      </c>
      <c r="BJ189" s="312" t="n">
        <v>0.025</v>
      </c>
      <c r="BK189" s="312" t="n">
        <v>0.0035</v>
      </c>
      <c r="BL189" s="312" t="n">
        <v>0.02</v>
      </c>
      <c r="BM189" s="312" t="n">
        <v>0.016</v>
      </c>
      <c r="BN189" s="312" t="n">
        <v>0.015</v>
      </c>
      <c r="BO189" s="312" t="n">
        <v>0.7675</v>
      </c>
      <c r="BP189" s="312" t="n">
        <v>0.146</v>
      </c>
      <c r="BQ189" s="312" t="n">
        <v>0</v>
      </c>
      <c r="BR189" s="312" t="n">
        <v>0</v>
      </c>
      <c r="BS189" s="312" t="n">
        <v>0.2875</v>
      </c>
      <c r="BT189" s="312" t="n">
        <v>0.02</v>
      </c>
      <c r="BU189" s="312" t="n">
        <v>0.465</v>
      </c>
      <c r="BV189" s="312" t="n">
        <v>0.015</v>
      </c>
      <c r="BW189" s="312" t="n">
        <v>-0.031</v>
      </c>
      <c r="BX189" s="312" t="n">
        <v>0.0175</v>
      </c>
      <c r="BY189" s="312" t="n">
        <v>-0.0045</v>
      </c>
      <c r="BZ189" s="312" t="n">
        <v>0.0075</v>
      </c>
      <c r="CA189" s="312" t="n">
        <v>-0.0195</v>
      </c>
      <c r="CB189" s="312" t="n">
        <v>0.01</v>
      </c>
      <c r="CC189" s="312" t="n">
        <v>0.23</v>
      </c>
      <c r="CD189" s="312" t="n">
        <v>0</v>
      </c>
      <c r="CE189" s="349"/>
      <c r="CF189" s="336"/>
      <c r="CG189" s="311"/>
    </row>
    <row r="190" customFormat="false" ht="12.75" hidden="false" customHeight="false" outlineLevel="0" collapsed="false">
      <c r="D190" s="311" t="n">
        <v>41974</v>
      </c>
      <c r="F190" s="350" t="n">
        <v>3.631</v>
      </c>
      <c r="G190" s="351" t="n">
        <v>0.070761751776586</v>
      </c>
      <c r="H190" s="350" t="n">
        <v>0.15</v>
      </c>
      <c r="I190" s="350" t="n">
        <v>1</v>
      </c>
      <c r="J190" s="350" t="n">
        <v>1.05</v>
      </c>
      <c r="K190" s="350" t="n">
        <v>1</v>
      </c>
      <c r="L190" s="347" t="n">
        <v>1</v>
      </c>
      <c r="M190" s="347" t="n">
        <v>1.15</v>
      </c>
      <c r="N190" s="350" t="n">
        <v>1.25</v>
      </c>
      <c r="O190" s="350" t="n">
        <v>1.05</v>
      </c>
      <c r="P190" s="350" t="n">
        <v>1</v>
      </c>
      <c r="Q190" s="350" t="n">
        <v>1.35</v>
      </c>
      <c r="R190" s="351" t="n">
        <v>0.625</v>
      </c>
      <c r="S190" s="351" t="n">
        <v>1.1</v>
      </c>
      <c r="T190" s="350" t="n">
        <v>1</v>
      </c>
      <c r="U190" s="350" t="n">
        <v>-0.035</v>
      </c>
      <c r="V190" s="350" t="n">
        <v>0.035</v>
      </c>
      <c r="W190" s="350" t="n">
        <v>0.27</v>
      </c>
      <c r="X190" s="350" t="n">
        <v>0.0025</v>
      </c>
      <c r="Y190" s="350" t="n">
        <v>-0.055</v>
      </c>
      <c r="Z190" s="350" t="n">
        <v>0.0405</v>
      </c>
      <c r="AA190" s="350" t="n">
        <v>-0.1675</v>
      </c>
      <c r="AB190" s="350" t="n">
        <v>0.155</v>
      </c>
      <c r="AC190" s="350" t="n">
        <v>-0.03</v>
      </c>
      <c r="AD190" s="350" t="n">
        <v>0.0075</v>
      </c>
      <c r="AE190" s="350" t="n">
        <v>-0.1875</v>
      </c>
      <c r="AF190" s="350" t="n">
        <v>0.005</v>
      </c>
      <c r="AG190" s="350" t="n">
        <v>-0.0345</v>
      </c>
      <c r="AH190" s="350" t="n">
        <v>0.022</v>
      </c>
      <c r="AI190" s="351" t="n">
        <v>0.3075</v>
      </c>
      <c r="AJ190" s="351" t="n">
        <v>0</v>
      </c>
      <c r="AK190" s="351" t="n">
        <v>-0.19</v>
      </c>
      <c r="AL190" s="350" t="n">
        <v>0.005</v>
      </c>
      <c r="AM190" s="350"/>
      <c r="AN190" s="350"/>
      <c r="AO190" s="350" t="n">
        <v>-0.17</v>
      </c>
      <c r="AP190" s="312" t="n">
        <v>0</v>
      </c>
      <c r="AQ190" s="312" t="n">
        <v>0.12</v>
      </c>
      <c r="AR190" s="312" t="n">
        <v>0</v>
      </c>
      <c r="AS190" s="312" t="n">
        <v>-0.33</v>
      </c>
      <c r="AT190" s="312" t="n">
        <v>0</v>
      </c>
      <c r="AU190" s="312" t="n">
        <v>0</v>
      </c>
      <c r="AV190" s="312" t="n">
        <v>0</v>
      </c>
      <c r="AW190" s="312" t="n">
        <v>0</v>
      </c>
      <c r="AX190" s="312" t="n">
        <v>0</v>
      </c>
      <c r="AY190" s="312" t="n">
        <v>-0.0125</v>
      </c>
      <c r="AZ190" s="312" t="n">
        <v>0.06</v>
      </c>
      <c r="BA190" s="312" t="n">
        <v>0.305</v>
      </c>
      <c r="BB190" s="312" t="n">
        <v>0.0225</v>
      </c>
      <c r="BC190" s="312" t="n">
        <v>-0.0125</v>
      </c>
      <c r="BD190" s="312" t="n">
        <v>0.0087</v>
      </c>
      <c r="BE190" s="312" t="n">
        <v>0.005</v>
      </c>
      <c r="BF190" s="312" t="n">
        <v>0.005</v>
      </c>
      <c r="BG190" s="312" t="n">
        <v>-0.0125</v>
      </c>
      <c r="BH190" s="312" t="n">
        <v>0.0087</v>
      </c>
      <c r="BI190" s="312" t="n">
        <v>-0.0445</v>
      </c>
      <c r="BJ190" s="312" t="n">
        <v>0.025</v>
      </c>
      <c r="BK190" s="312" t="n">
        <v>0.0035</v>
      </c>
      <c r="BL190" s="312" t="n">
        <v>0.021</v>
      </c>
      <c r="BM190" s="312" t="n">
        <v>0.016</v>
      </c>
      <c r="BN190" s="312" t="n">
        <v>0.015</v>
      </c>
      <c r="BO190" s="312" t="n">
        <v>1.19</v>
      </c>
      <c r="BP190" s="312" t="n">
        <v>0.2</v>
      </c>
      <c r="BQ190" s="312" t="n">
        <v>0</v>
      </c>
      <c r="BR190" s="312" t="n">
        <v>0</v>
      </c>
      <c r="BS190" s="312" t="n">
        <v>0.3375</v>
      </c>
      <c r="BT190" s="312" t="n">
        <v>0.0225</v>
      </c>
      <c r="BU190" s="312" t="n">
        <v>0.8</v>
      </c>
      <c r="BV190" s="312" t="n">
        <v>0.0175</v>
      </c>
      <c r="BW190" s="312" t="n">
        <v>-0.0235</v>
      </c>
      <c r="BX190" s="312" t="n">
        <v>0.0175</v>
      </c>
      <c r="BY190" s="312" t="n">
        <v>-0.0045</v>
      </c>
      <c r="BZ190" s="312" t="n">
        <v>0.0075</v>
      </c>
      <c r="CA190" s="312" t="n">
        <v>-0.0195</v>
      </c>
      <c r="CB190" s="312" t="n">
        <v>0.01</v>
      </c>
      <c r="CC190" s="312" t="n">
        <v>0.26</v>
      </c>
      <c r="CD190" s="312" t="n">
        <v>0</v>
      </c>
      <c r="CE190" s="349"/>
      <c r="CF190" s="336"/>
      <c r="CG190" s="311"/>
    </row>
    <row r="191" customFormat="false" ht="12.75" hidden="false" customHeight="false" outlineLevel="0" collapsed="false">
      <c r="D191" s="311" t="n">
        <v>42005</v>
      </c>
      <c r="F191" s="350" t="n">
        <v>3.841</v>
      </c>
      <c r="G191" s="351" t="n">
        <v>0.070765708169001</v>
      </c>
      <c r="H191" s="350" t="n">
        <v>0.15</v>
      </c>
      <c r="I191" s="350" t="n">
        <v>1</v>
      </c>
      <c r="J191" s="350" t="n">
        <v>1.05</v>
      </c>
      <c r="K191" s="350" t="n">
        <v>1</v>
      </c>
      <c r="L191" s="347" t="n">
        <v>1</v>
      </c>
      <c r="M191" s="347" t="n">
        <v>1.15</v>
      </c>
      <c r="N191" s="350" t="n">
        <v>1.45</v>
      </c>
      <c r="O191" s="350" t="n">
        <v>1.05</v>
      </c>
      <c r="P191" s="350" t="n">
        <v>1</v>
      </c>
      <c r="Q191" s="350" t="n">
        <v>1.35</v>
      </c>
      <c r="R191" s="351" t="n">
        <v>0.625</v>
      </c>
      <c r="S191" s="351" t="n">
        <v>1.1</v>
      </c>
      <c r="T191" s="350" t="n">
        <v>1</v>
      </c>
      <c r="U191" s="350" t="n">
        <v>-0.02</v>
      </c>
      <c r="V191" s="350" t="n">
        <v>0.035</v>
      </c>
      <c r="W191" s="350" t="n">
        <v>0.28</v>
      </c>
      <c r="X191" s="350" t="n">
        <v>0.005</v>
      </c>
      <c r="Y191" s="350" t="n">
        <v>-0.055</v>
      </c>
      <c r="Z191" s="350" t="n">
        <v>0.0405</v>
      </c>
      <c r="AA191" s="350" t="n">
        <v>-0.17</v>
      </c>
      <c r="AB191" s="350" t="n">
        <v>0.155</v>
      </c>
      <c r="AC191" s="350" t="n">
        <v>-0.03</v>
      </c>
      <c r="AD191" s="350" t="n">
        <v>0.0075</v>
      </c>
      <c r="AE191" s="350" t="n">
        <v>-0.19</v>
      </c>
      <c r="AF191" s="350" t="n">
        <v>0.0025</v>
      </c>
      <c r="AG191" s="350" t="n">
        <v>-0.0325</v>
      </c>
      <c r="AH191" s="350" t="n">
        <v>0.022</v>
      </c>
      <c r="AI191" s="351" t="n">
        <v>0.32</v>
      </c>
      <c r="AJ191" s="351" t="n">
        <v>0</v>
      </c>
      <c r="AK191" s="351" t="n">
        <v>-0.19</v>
      </c>
      <c r="AL191" s="350" t="n">
        <v>0</v>
      </c>
      <c r="AM191" s="350"/>
      <c r="AN191" s="350"/>
      <c r="AO191" s="350" t="n">
        <v>-0.17</v>
      </c>
      <c r="AP191" s="312" t="n">
        <v>0</v>
      </c>
      <c r="AQ191" s="312" t="n">
        <v>0.12</v>
      </c>
      <c r="AR191" s="312" t="n">
        <v>0</v>
      </c>
      <c r="AS191" s="312" t="n">
        <v>-0.33</v>
      </c>
      <c r="AT191" s="312" t="n">
        <v>0</v>
      </c>
      <c r="AU191" s="312" t="n">
        <v>0</v>
      </c>
      <c r="AV191" s="312" t="n">
        <v>0</v>
      </c>
      <c r="AW191" s="312" t="n">
        <v>0</v>
      </c>
      <c r="AX191" s="312" t="n">
        <v>0</v>
      </c>
      <c r="AY191" s="312" t="n">
        <v>-0.007999999</v>
      </c>
      <c r="AZ191" s="312" t="n">
        <v>0.06</v>
      </c>
      <c r="BA191" s="312" t="n">
        <v>0.305</v>
      </c>
      <c r="BB191" s="312" t="n">
        <v>0.0225</v>
      </c>
      <c r="BC191" s="312" t="n">
        <v>-0.007999999</v>
      </c>
      <c r="BD191" s="312" t="n">
        <v>0.0087</v>
      </c>
      <c r="BE191" s="312" t="n">
        <v>0.005</v>
      </c>
      <c r="BF191" s="312" t="n">
        <v>0.005</v>
      </c>
      <c r="BG191" s="312" t="n">
        <v>-0.007999999</v>
      </c>
      <c r="BH191" s="312" t="n">
        <v>0.0087</v>
      </c>
      <c r="BI191" s="312" t="n">
        <v>-0.0405</v>
      </c>
      <c r="BJ191" s="312" t="n">
        <v>0.02</v>
      </c>
      <c r="BK191" s="312" t="n">
        <v>0.0055</v>
      </c>
      <c r="BL191" s="312" t="n">
        <v>0.022</v>
      </c>
      <c r="BM191" s="312" t="n">
        <v>0.016</v>
      </c>
      <c r="BN191" s="312" t="n">
        <v>0.015</v>
      </c>
      <c r="BO191" s="312" t="n">
        <v>1.525</v>
      </c>
      <c r="BP191" s="312" t="n">
        <v>0.3</v>
      </c>
      <c r="BQ191" s="312" t="n">
        <v>0</v>
      </c>
      <c r="BR191" s="312" t="n">
        <v>0</v>
      </c>
      <c r="BS191" s="312" t="n">
        <v>0.4375</v>
      </c>
      <c r="BT191" s="312" t="n">
        <v>0.03</v>
      </c>
      <c r="BU191" s="312" t="n">
        <v>0.975</v>
      </c>
      <c r="BV191" s="312" t="n">
        <v>0.0225</v>
      </c>
      <c r="BW191" s="312" t="n">
        <v>-0.0235</v>
      </c>
      <c r="BX191" s="312" t="n">
        <v>0.0175</v>
      </c>
      <c r="BY191" s="312" t="n">
        <v>-0.0045</v>
      </c>
      <c r="BZ191" s="312" t="n">
        <v>0.0075</v>
      </c>
      <c r="CA191" s="312" t="n">
        <v>-0.0195</v>
      </c>
      <c r="CB191" s="312" t="n">
        <v>0.01</v>
      </c>
      <c r="CC191" s="312" t="n">
        <v>0.085</v>
      </c>
      <c r="CD191" s="312" t="n">
        <v>0</v>
      </c>
      <c r="CE191" s="349"/>
      <c r="CF191" s="336"/>
      <c r="CG191" s="311"/>
    </row>
    <row r="192" customFormat="false" ht="12.75" hidden="false" customHeight="false" outlineLevel="0" collapsed="false">
      <c r="D192" s="311" t="n">
        <v>42036</v>
      </c>
      <c r="F192" s="350" t="n">
        <v>3.759</v>
      </c>
      <c r="G192" s="351" t="n">
        <v>0.07076966456142</v>
      </c>
      <c r="H192" s="350" t="n">
        <v>0.15</v>
      </c>
      <c r="I192" s="350" t="n">
        <v>1</v>
      </c>
      <c r="J192" s="350" t="n">
        <v>1.05</v>
      </c>
      <c r="K192" s="350" t="n">
        <v>1</v>
      </c>
      <c r="L192" s="347" t="n">
        <v>1</v>
      </c>
      <c r="M192" s="347" t="n">
        <v>1.15</v>
      </c>
      <c r="N192" s="350" t="n">
        <v>1.45</v>
      </c>
      <c r="O192" s="350" t="n">
        <v>1.05</v>
      </c>
      <c r="P192" s="350" t="n">
        <v>1</v>
      </c>
      <c r="Q192" s="350" t="n">
        <v>1.35</v>
      </c>
      <c r="R192" s="351" t="n">
        <v>0.34</v>
      </c>
      <c r="S192" s="351" t="n">
        <v>1.1</v>
      </c>
      <c r="T192" s="350" t="n">
        <v>1</v>
      </c>
      <c r="U192" s="350" t="n">
        <v>-0.02</v>
      </c>
      <c r="V192" s="350" t="n">
        <v>0.035</v>
      </c>
      <c r="W192" s="350" t="n">
        <v>0.255</v>
      </c>
      <c r="X192" s="350" t="n">
        <v>0.0075</v>
      </c>
      <c r="Y192" s="350" t="n">
        <v>-0.055</v>
      </c>
      <c r="Z192" s="350" t="n">
        <v>0.0405</v>
      </c>
      <c r="AA192" s="350" t="n">
        <v>-0.1725</v>
      </c>
      <c r="AB192" s="350" t="n">
        <v>0.155</v>
      </c>
      <c r="AC192" s="350" t="n">
        <v>-0.03</v>
      </c>
      <c r="AD192" s="350" t="n">
        <v>0.0075</v>
      </c>
      <c r="AE192" s="350" t="n">
        <v>-0.1925</v>
      </c>
      <c r="AF192" s="350" t="n">
        <v>0.005</v>
      </c>
      <c r="AG192" s="350" t="n">
        <v>-0.0325</v>
      </c>
      <c r="AH192" s="350" t="n">
        <v>0.022</v>
      </c>
      <c r="AI192" s="351" t="n">
        <v>0.2975</v>
      </c>
      <c r="AJ192" s="351" t="n">
        <v>0</v>
      </c>
      <c r="AK192" s="351" t="n">
        <v>-0.19</v>
      </c>
      <c r="AL192" s="350" t="n">
        <v>0</v>
      </c>
      <c r="AM192" s="350"/>
      <c r="AN192" s="350"/>
      <c r="AO192" s="350" t="n">
        <v>-0.17</v>
      </c>
      <c r="AP192" s="312" t="n">
        <v>0</v>
      </c>
      <c r="AQ192" s="312" t="n">
        <v>0.12</v>
      </c>
      <c r="AR192" s="312" t="n">
        <v>0</v>
      </c>
      <c r="AS192" s="312" t="n">
        <v>-0.33</v>
      </c>
      <c r="AT192" s="312" t="n">
        <v>0</v>
      </c>
      <c r="AU192" s="312" t="n">
        <v>0</v>
      </c>
      <c r="AV192" s="312" t="n">
        <v>0</v>
      </c>
      <c r="AW192" s="312" t="n">
        <v>0</v>
      </c>
      <c r="AX192" s="312" t="n">
        <v>0</v>
      </c>
      <c r="AY192" s="312" t="n">
        <v>-0.007999999</v>
      </c>
      <c r="AZ192" s="312" t="n">
        <v>0.06</v>
      </c>
      <c r="BA192" s="312" t="n">
        <v>0.305</v>
      </c>
      <c r="BB192" s="312" t="n">
        <v>0.0225</v>
      </c>
      <c r="BC192" s="312" t="n">
        <v>-0.007999999</v>
      </c>
      <c r="BD192" s="312" t="n">
        <v>0.0087</v>
      </c>
      <c r="BE192" s="312" t="n">
        <v>0.005</v>
      </c>
      <c r="BF192" s="312" t="n">
        <v>0.005</v>
      </c>
      <c r="BG192" s="312" t="n">
        <v>-0.007999999</v>
      </c>
      <c r="BH192" s="312" t="n">
        <v>0.0087</v>
      </c>
      <c r="BI192" s="312" t="n">
        <v>-0.0435</v>
      </c>
      <c r="BJ192" s="312" t="n">
        <v>0.02</v>
      </c>
      <c r="BK192" s="312" t="n">
        <v>0.0055</v>
      </c>
      <c r="BL192" s="312" t="n">
        <v>0.023</v>
      </c>
      <c r="BM192" s="312" t="n">
        <v>0.016</v>
      </c>
      <c r="BN192" s="312" t="n">
        <v>0.015</v>
      </c>
      <c r="BO192" s="312" t="n">
        <v>1.455</v>
      </c>
      <c r="BP192" s="312" t="n">
        <v>0.3</v>
      </c>
      <c r="BQ192" s="312" t="n">
        <v>0</v>
      </c>
      <c r="BR192" s="312" t="n">
        <v>0</v>
      </c>
      <c r="BS192" s="312" t="n">
        <v>0.435</v>
      </c>
      <c r="BT192" s="312" t="n">
        <v>0.03</v>
      </c>
      <c r="BU192" s="312" t="n">
        <v>0.975</v>
      </c>
      <c r="BV192" s="312" t="n">
        <v>0.0175</v>
      </c>
      <c r="BW192" s="312" t="n">
        <v>-0.0235</v>
      </c>
      <c r="BX192" s="312" t="n">
        <v>0.0175</v>
      </c>
      <c r="BY192" s="312" t="n">
        <v>-0.0045</v>
      </c>
      <c r="BZ192" s="312" t="n">
        <v>0.0075</v>
      </c>
      <c r="CA192" s="312" t="n">
        <v>-0.0195</v>
      </c>
      <c r="CB192" s="312" t="n">
        <v>0.01</v>
      </c>
      <c r="CC192" s="312" t="n">
        <v>0.075</v>
      </c>
      <c r="CD192" s="312" t="n">
        <v>0</v>
      </c>
      <c r="CE192" s="349"/>
      <c r="CF192" s="336"/>
      <c r="CG192" s="311"/>
    </row>
    <row r="193" customFormat="false" ht="12.75" hidden="false" customHeight="false" outlineLevel="0" collapsed="false">
      <c r="D193" s="311" t="n">
        <v>42064</v>
      </c>
      <c r="F193" s="350" t="n">
        <v>3.655</v>
      </c>
      <c r="G193" s="351" t="n">
        <v>0.070773238077158</v>
      </c>
      <c r="H193" s="350" t="n">
        <v>0.15</v>
      </c>
      <c r="I193" s="350" t="n">
        <v>0.75</v>
      </c>
      <c r="J193" s="350" t="n">
        <v>0.8</v>
      </c>
      <c r="K193" s="350" t="n">
        <v>0.75</v>
      </c>
      <c r="L193" s="347" t="n">
        <v>0.75</v>
      </c>
      <c r="M193" s="347" t="n">
        <v>0.85</v>
      </c>
      <c r="N193" s="350" t="n">
        <v>1</v>
      </c>
      <c r="O193" s="350" t="n">
        <v>0.75</v>
      </c>
      <c r="P193" s="350" t="n">
        <v>0.75</v>
      </c>
      <c r="Q193" s="350" t="n">
        <v>0.95</v>
      </c>
      <c r="R193" s="351" t="n">
        <v>0.3</v>
      </c>
      <c r="S193" s="351" t="n">
        <v>0.75</v>
      </c>
      <c r="T193" s="350" t="n">
        <v>0.75</v>
      </c>
      <c r="U193" s="350" t="n">
        <v>-0.02</v>
      </c>
      <c r="V193" s="350" t="n">
        <v>0.035</v>
      </c>
      <c r="W193" s="350" t="n">
        <v>0.253</v>
      </c>
      <c r="X193" s="350" t="n">
        <v>0.01</v>
      </c>
      <c r="Y193" s="350" t="n">
        <v>-0.055</v>
      </c>
      <c r="Z193" s="350" t="n">
        <v>0.0405</v>
      </c>
      <c r="AA193" s="350" t="n">
        <v>-0.175</v>
      </c>
      <c r="AB193" s="350" t="n">
        <v>0.155</v>
      </c>
      <c r="AC193" s="350" t="n">
        <v>-0.03</v>
      </c>
      <c r="AD193" s="350" t="n">
        <v>0.0075</v>
      </c>
      <c r="AE193" s="350" t="n">
        <v>-0.195</v>
      </c>
      <c r="AF193" s="350" t="n">
        <v>0.0025</v>
      </c>
      <c r="AG193" s="350" t="n">
        <v>-0.0325</v>
      </c>
      <c r="AH193" s="350" t="n">
        <v>0.022</v>
      </c>
      <c r="AI193" s="351" t="n">
        <v>0.295</v>
      </c>
      <c r="AJ193" s="351" t="n">
        <v>0</v>
      </c>
      <c r="AK193" s="351" t="n">
        <v>-0.19</v>
      </c>
      <c r="AL193" s="350" t="n">
        <v>0</v>
      </c>
      <c r="AM193" s="350"/>
      <c r="AN193" s="350"/>
      <c r="AO193" s="350" t="n">
        <v>-0.17</v>
      </c>
      <c r="AP193" s="312" t="n">
        <v>0</v>
      </c>
      <c r="AQ193" s="312" t="n">
        <v>0.12</v>
      </c>
      <c r="AR193" s="312" t="n">
        <v>0</v>
      </c>
      <c r="AS193" s="312" t="n">
        <v>-0.33</v>
      </c>
      <c r="AT193" s="312" t="n">
        <v>0</v>
      </c>
      <c r="AU193" s="312" t="n">
        <v>0</v>
      </c>
      <c r="AV193" s="312" t="n">
        <v>0</v>
      </c>
      <c r="AW193" s="312" t="n">
        <v>0</v>
      </c>
      <c r="AX193" s="312" t="n">
        <v>0</v>
      </c>
      <c r="AY193" s="312" t="n">
        <v>-0.007999999</v>
      </c>
      <c r="AZ193" s="312" t="n">
        <v>0.06</v>
      </c>
      <c r="BA193" s="312" t="n">
        <v>0.265</v>
      </c>
      <c r="BB193" s="312" t="n">
        <v>0.0225</v>
      </c>
      <c r="BC193" s="312" t="n">
        <v>-0.007999999</v>
      </c>
      <c r="BD193" s="312" t="n">
        <v>0.0087</v>
      </c>
      <c r="BE193" s="312" t="n">
        <v>0.005</v>
      </c>
      <c r="BF193" s="312" t="n">
        <v>0.005</v>
      </c>
      <c r="BG193" s="312" t="n">
        <v>-0.007999999</v>
      </c>
      <c r="BH193" s="312" t="n">
        <v>0.0087</v>
      </c>
      <c r="BI193" s="312" t="n">
        <v>-0.0605</v>
      </c>
      <c r="BJ193" s="312" t="n">
        <v>0.025</v>
      </c>
      <c r="BK193" s="312" t="n">
        <v>0.0055</v>
      </c>
      <c r="BL193" s="312" t="n">
        <v>0.024</v>
      </c>
      <c r="BM193" s="312" t="n">
        <v>0.016</v>
      </c>
      <c r="BN193" s="312" t="n">
        <v>0.015</v>
      </c>
      <c r="BO193" s="312" t="n">
        <v>0.835</v>
      </c>
      <c r="BP193" s="312" t="n">
        <v>0.16</v>
      </c>
      <c r="BQ193" s="312" t="n">
        <v>0</v>
      </c>
      <c r="BR193" s="312" t="n">
        <v>0</v>
      </c>
      <c r="BS193" s="312" t="n">
        <v>0.3025</v>
      </c>
      <c r="BT193" s="312" t="n">
        <v>0.02</v>
      </c>
      <c r="BU193" s="312" t="n">
        <v>0.6075</v>
      </c>
      <c r="BV193" s="312" t="n">
        <v>0.0025</v>
      </c>
      <c r="BW193" s="312" t="n">
        <v>-0.0235</v>
      </c>
      <c r="BX193" s="312" t="n">
        <v>0.0175</v>
      </c>
      <c r="BY193" s="312" t="n">
        <v>0.014</v>
      </c>
      <c r="BZ193" s="312" t="n">
        <v>0.0075</v>
      </c>
      <c r="CA193" s="312" t="n">
        <v>0.000999999999999994</v>
      </c>
      <c r="CB193" s="312" t="n">
        <v>0.01</v>
      </c>
      <c r="CC193" s="312" t="n">
        <v>0.115</v>
      </c>
      <c r="CD193" s="312" t="n">
        <v>0</v>
      </c>
      <c r="CE193" s="349"/>
      <c r="CF193" s="336"/>
      <c r="CG193" s="311"/>
    </row>
    <row r="194" customFormat="false" ht="12.75" hidden="false" customHeight="false" outlineLevel="0" collapsed="false">
      <c r="D194" s="311" t="n">
        <v>42095</v>
      </c>
      <c r="F194" s="350" t="n">
        <v>3.551</v>
      </c>
      <c r="G194" s="351" t="n">
        <v>0.070777194469587</v>
      </c>
      <c r="H194" s="350" t="n">
        <v>0.15</v>
      </c>
      <c r="I194" s="350" t="n">
        <v>0.4</v>
      </c>
      <c r="J194" s="350" t="n">
        <v>0.45</v>
      </c>
      <c r="K194" s="350" t="n">
        <v>0.4</v>
      </c>
      <c r="L194" s="347" t="n">
        <v>0.45</v>
      </c>
      <c r="M194" s="347" t="n">
        <v>0.45</v>
      </c>
      <c r="N194" s="350" t="n">
        <v>0.45</v>
      </c>
      <c r="O194" s="350" t="n">
        <v>0.45</v>
      </c>
      <c r="P194" s="350" t="n">
        <v>0.45</v>
      </c>
      <c r="Q194" s="350" t="n">
        <v>0.5</v>
      </c>
      <c r="R194" s="351" t="n">
        <v>0.25</v>
      </c>
      <c r="S194" s="351" t="n">
        <v>0.45</v>
      </c>
      <c r="T194" s="350" t="n">
        <v>0.4</v>
      </c>
      <c r="U194" s="350" t="n">
        <v>-0.065</v>
      </c>
      <c r="V194" s="350" t="n">
        <v>0.01</v>
      </c>
      <c r="W194" s="350" t="n">
        <v>0.158</v>
      </c>
      <c r="X194" s="350" t="n">
        <v>-0.0025</v>
      </c>
      <c r="Y194" s="350" t="n">
        <v>-0.038</v>
      </c>
      <c r="Z194" s="350" t="n">
        <v>0.038</v>
      </c>
      <c r="AA194" s="350" t="n">
        <v>-0.165</v>
      </c>
      <c r="AB194" s="350" t="n">
        <v>0.155</v>
      </c>
      <c r="AC194" s="350" t="n">
        <v>-0.03</v>
      </c>
      <c r="AD194" s="350" t="n">
        <v>0.0025</v>
      </c>
      <c r="AE194" s="350" t="n">
        <v>-0.185</v>
      </c>
      <c r="AF194" s="350" t="n">
        <v>0.01</v>
      </c>
      <c r="AG194" s="350" t="n">
        <v>-0.03</v>
      </c>
      <c r="AH194" s="350" t="n">
        <v>0.014</v>
      </c>
      <c r="AI194" s="351" t="n">
        <v>0.2075</v>
      </c>
      <c r="AJ194" s="351" t="n">
        <v>0</v>
      </c>
      <c r="AK194" s="351" t="n">
        <v>-0.19</v>
      </c>
      <c r="AL194" s="350" t="n">
        <v>0</v>
      </c>
      <c r="AM194" s="350"/>
      <c r="AN194" s="350"/>
      <c r="AO194" s="350" t="n">
        <v>-0.17</v>
      </c>
      <c r="AP194" s="312" t="n">
        <v>0</v>
      </c>
      <c r="AQ194" s="312" t="n">
        <v>0.295</v>
      </c>
      <c r="AR194" s="312" t="n">
        <v>0</v>
      </c>
      <c r="AS194" s="312" t="n">
        <v>-0.33</v>
      </c>
      <c r="AT194" s="312" t="n">
        <v>0</v>
      </c>
      <c r="AU194" s="312" t="n">
        <v>0</v>
      </c>
      <c r="AV194" s="312" t="n">
        <v>0</v>
      </c>
      <c r="AW194" s="312" t="n">
        <v>0</v>
      </c>
      <c r="AX194" s="312" t="n">
        <v>0</v>
      </c>
      <c r="AY194" s="312" t="n">
        <v>-0.007499999</v>
      </c>
      <c r="AZ194" s="312" t="n">
        <v>0.06</v>
      </c>
      <c r="BA194" s="312" t="n">
        <v>0.195</v>
      </c>
      <c r="BB194" s="312" t="n">
        <v>0.0175</v>
      </c>
      <c r="BC194" s="312" t="n">
        <v>-0.007499999</v>
      </c>
      <c r="BD194" s="312" t="n">
        <v>0.011</v>
      </c>
      <c r="BE194" s="312" t="n">
        <v>0.005</v>
      </c>
      <c r="BF194" s="312" t="n">
        <v>0.005</v>
      </c>
      <c r="BG194" s="312" t="n">
        <v>-0.007499999</v>
      </c>
      <c r="BH194" s="312" t="n">
        <v>0.011</v>
      </c>
      <c r="BI194" s="312" t="n">
        <v>-0.052</v>
      </c>
      <c r="BJ194" s="312" t="n">
        <v>0.026</v>
      </c>
      <c r="BK194" s="312" t="n">
        <v>-0.001999999</v>
      </c>
      <c r="BL194" s="312" t="n">
        <v>0.016</v>
      </c>
      <c r="BM194" s="312" t="n">
        <v>0.0065</v>
      </c>
      <c r="BN194" s="312" t="n">
        <v>0.01</v>
      </c>
      <c r="BO194" s="312" t="n">
        <v>0.45</v>
      </c>
      <c r="BP194" s="312" t="n">
        <v>0.02</v>
      </c>
      <c r="BQ194" s="312" t="n">
        <v>0</v>
      </c>
      <c r="BR194" s="312" t="n">
        <v>0</v>
      </c>
      <c r="BS194" s="312" t="n">
        <v>0.25</v>
      </c>
      <c r="BT194" s="312" t="n">
        <v>0.005</v>
      </c>
      <c r="BU194" s="312" t="n">
        <v>0.25</v>
      </c>
      <c r="BV194" s="312" t="n">
        <v>0.005</v>
      </c>
      <c r="BW194" s="312" t="n">
        <v>-0.016</v>
      </c>
      <c r="BX194" s="312" t="n">
        <v>0.02</v>
      </c>
      <c r="BY194" s="312" t="n">
        <v>0.014</v>
      </c>
      <c r="BZ194" s="312" t="n">
        <v>0.01</v>
      </c>
      <c r="CA194" s="312" t="n">
        <v>0.000999999999999994</v>
      </c>
      <c r="CB194" s="312" t="n">
        <v>0.0125</v>
      </c>
      <c r="CC194" s="312" t="n">
        <v>0.55</v>
      </c>
      <c r="CD194" s="312" t="n">
        <v>0</v>
      </c>
      <c r="CE194" s="349"/>
      <c r="CF194" s="336"/>
      <c r="CG194" s="311"/>
    </row>
    <row r="195" customFormat="false" ht="12.75" hidden="false" customHeight="false" outlineLevel="0" collapsed="false">
      <c r="D195" s="311" t="n">
        <v>42125</v>
      </c>
      <c r="F195" s="350" t="n">
        <v>3.548</v>
      </c>
      <c r="G195" s="351" t="n">
        <v>0.070781023236459</v>
      </c>
      <c r="H195" s="350" t="n">
        <v>0.15</v>
      </c>
      <c r="I195" s="350" t="n">
        <v>0.45</v>
      </c>
      <c r="J195" s="350" t="n">
        <v>0.5</v>
      </c>
      <c r="K195" s="350" t="n">
        <v>0.4</v>
      </c>
      <c r="L195" s="347" t="n">
        <v>0.4</v>
      </c>
      <c r="M195" s="347" t="n">
        <v>0.45</v>
      </c>
      <c r="N195" s="350" t="n">
        <v>0.5</v>
      </c>
      <c r="O195" s="350" t="n">
        <v>0.45</v>
      </c>
      <c r="P195" s="350" t="n">
        <v>0.4</v>
      </c>
      <c r="Q195" s="350" t="n">
        <v>0.45</v>
      </c>
      <c r="R195" s="351" t="n">
        <v>0.25</v>
      </c>
      <c r="S195" s="351" t="n">
        <v>0.5</v>
      </c>
      <c r="T195" s="350" t="n">
        <v>0.45</v>
      </c>
      <c r="U195" s="350" t="n">
        <v>-0.08</v>
      </c>
      <c r="V195" s="350" t="n">
        <v>0.01</v>
      </c>
      <c r="W195" s="350" t="n">
        <v>0.168</v>
      </c>
      <c r="X195" s="350" t="n">
        <v>-0.0025</v>
      </c>
      <c r="Y195" s="350" t="n">
        <v>-0.038</v>
      </c>
      <c r="Z195" s="350" t="n">
        <v>0.038</v>
      </c>
      <c r="AA195" s="350" t="n">
        <v>-0.165</v>
      </c>
      <c r="AB195" s="350" t="n">
        <v>0.155</v>
      </c>
      <c r="AC195" s="350" t="n">
        <v>-0.03</v>
      </c>
      <c r="AD195" s="350" t="n">
        <v>0.0025</v>
      </c>
      <c r="AE195" s="350" t="n">
        <v>-0.185</v>
      </c>
      <c r="AF195" s="350" t="n">
        <v>0.0075</v>
      </c>
      <c r="AG195" s="350" t="n">
        <v>-0.03</v>
      </c>
      <c r="AH195" s="350" t="n">
        <v>0.014</v>
      </c>
      <c r="AI195" s="351" t="n">
        <v>0.1975</v>
      </c>
      <c r="AJ195" s="351" t="n">
        <v>0</v>
      </c>
      <c r="AK195" s="351" t="n">
        <v>-0.19</v>
      </c>
      <c r="AL195" s="350" t="n">
        <v>0</v>
      </c>
      <c r="AM195" s="350"/>
      <c r="AN195" s="350"/>
      <c r="AO195" s="350" t="n">
        <v>-0.17</v>
      </c>
      <c r="AP195" s="312" t="n">
        <v>0</v>
      </c>
      <c r="AQ195" s="312" t="n">
        <v>0.295</v>
      </c>
      <c r="AR195" s="312" t="n">
        <v>0</v>
      </c>
      <c r="AS195" s="312" t="n">
        <v>-0.33</v>
      </c>
      <c r="AT195" s="312" t="n">
        <v>0</v>
      </c>
      <c r="AU195" s="312" t="n">
        <v>0</v>
      </c>
      <c r="AV195" s="312" t="n">
        <v>0</v>
      </c>
      <c r="AW195" s="312" t="n">
        <v>0</v>
      </c>
      <c r="AX195" s="312" t="n">
        <v>0</v>
      </c>
      <c r="AY195" s="312" t="n">
        <v>-0.007499999</v>
      </c>
      <c r="AZ195" s="312" t="n">
        <v>0.06</v>
      </c>
      <c r="BA195" s="312" t="n">
        <v>0.1825</v>
      </c>
      <c r="BB195" s="312" t="n">
        <v>0.01</v>
      </c>
      <c r="BC195" s="312" t="n">
        <v>-0.007499999</v>
      </c>
      <c r="BD195" s="312" t="n">
        <v>0.011</v>
      </c>
      <c r="BE195" s="312" t="n">
        <v>0.005</v>
      </c>
      <c r="BF195" s="312" t="n">
        <v>0.005</v>
      </c>
      <c r="BG195" s="312" t="n">
        <v>-0.007499999</v>
      </c>
      <c r="BH195" s="312" t="n">
        <v>0.011</v>
      </c>
      <c r="BI195" s="312" t="n">
        <v>-0.052</v>
      </c>
      <c r="BJ195" s="312" t="n">
        <v>0.026</v>
      </c>
      <c r="BK195" s="312" t="n">
        <v>-0.001999999</v>
      </c>
      <c r="BL195" s="312" t="n">
        <v>0.016</v>
      </c>
      <c r="BM195" s="312" t="n">
        <v>0.0065</v>
      </c>
      <c r="BN195" s="312" t="n">
        <v>0.01</v>
      </c>
      <c r="BO195" s="312" t="n">
        <v>0.405</v>
      </c>
      <c r="BP195" s="312" t="n">
        <v>0.02</v>
      </c>
      <c r="BQ195" s="312" t="n">
        <v>0</v>
      </c>
      <c r="BR195" s="312" t="n">
        <v>0</v>
      </c>
      <c r="BS195" s="312" t="n">
        <v>0.2025</v>
      </c>
      <c r="BT195" s="312" t="n">
        <v>0.005</v>
      </c>
      <c r="BU195" s="312" t="n">
        <v>0.2025</v>
      </c>
      <c r="BV195" s="312" t="n">
        <v>0.005</v>
      </c>
      <c r="BW195" s="312" t="n">
        <v>-0.01625</v>
      </c>
      <c r="BX195" s="312" t="n">
        <v>0.02</v>
      </c>
      <c r="BY195" s="312" t="n">
        <v>0.01375</v>
      </c>
      <c r="BZ195" s="312" t="n">
        <v>0.01</v>
      </c>
      <c r="CA195" s="312" t="n">
        <v>-0.001249999</v>
      </c>
      <c r="CB195" s="312" t="n">
        <v>0.0125</v>
      </c>
      <c r="CC195" s="312" t="n">
        <v>0.7</v>
      </c>
      <c r="CD195" s="312" t="n">
        <v>0</v>
      </c>
      <c r="CE195" s="349"/>
      <c r="CF195" s="336"/>
      <c r="CG195" s="311"/>
    </row>
    <row r="196" customFormat="false" ht="12.75" hidden="false" customHeight="false" outlineLevel="0" collapsed="false">
      <c r="D196" s="311" t="n">
        <v>42156</v>
      </c>
      <c r="F196" s="350" t="n">
        <v>3.592</v>
      </c>
      <c r="G196" s="351" t="n">
        <v>0.070784979628898</v>
      </c>
      <c r="H196" s="350" t="n">
        <v>0.15</v>
      </c>
      <c r="I196" s="350" t="n">
        <v>0.45</v>
      </c>
      <c r="J196" s="350" t="n">
        <v>0.5</v>
      </c>
      <c r="K196" s="350" t="n">
        <v>0.4</v>
      </c>
      <c r="L196" s="347" t="n">
        <v>0.5</v>
      </c>
      <c r="M196" s="347" t="n">
        <v>0.45</v>
      </c>
      <c r="N196" s="350" t="n">
        <v>0.5</v>
      </c>
      <c r="O196" s="350" t="n">
        <v>0.5</v>
      </c>
      <c r="P196" s="350" t="n">
        <v>0.5</v>
      </c>
      <c r="Q196" s="350" t="n">
        <v>0.5</v>
      </c>
      <c r="R196" s="351" t="n">
        <v>0.35</v>
      </c>
      <c r="S196" s="351" t="n">
        <v>0.5</v>
      </c>
      <c r="T196" s="350" t="n">
        <v>0.45</v>
      </c>
      <c r="U196" s="350" t="n">
        <v>-0.09</v>
      </c>
      <c r="V196" s="350" t="n">
        <v>0.01</v>
      </c>
      <c r="W196" s="350" t="n">
        <v>0.163</v>
      </c>
      <c r="X196" s="350" t="n">
        <v>-0.0025</v>
      </c>
      <c r="Y196" s="350" t="n">
        <v>-0.038</v>
      </c>
      <c r="Z196" s="350" t="n">
        <v>0.038</v>
      </c>
      <c r="AA196" s="350" t="n">
        <v>-0.165</v>
      </c>
      <c r="AB196" s="350" t="n">
        <v>0.155</v>
      </c>
      <c r="AC196" s="350" t="n">
        <v>-0.03</v>
      </c>
      <c r="AD196" s="350" t="n">
        <v>0.0025</v>
      </c>
      <c r="AE196" s="350" t="n">
        <v>-0.185</v>
      </c>
      <c r="AF196" s="350" t="n">
        <v>0.005</v>
      </c>
      <c r="AG196" s="350" t="n">
        <v>-0.03</v>
      </c>
      <c r="AH196" s="350" t="n">
        <v>0.014</v>
      </c>
      <c r="AI196" s="351" t="n">
        <v>0.1925</v>
      </c>
      <c r="AJ196" s="351" t="n">
        <v>0</v>
      </c>
      <c r="AK196" s="351" t="n">
        <v>-0.19</v>
      </c>
      <c r="AL196" s="350" t="n">
        <v>0</v>
      </c>
      <c r="AM196" s="350"/>
      <c r="AN196" s="350"/>
      <c r="AO196" s="350" t="n">
        <v>-0.17</v>
      </c>
      <c r="AP196" s="312" t="n">
        <v>0</v>
      </c>
      <c r="AQ196" s="312" t="n">
        <v>0.295</v>
      </c>
      <c r="AR196" s="312" t="n">
        <v>0</v>
      </c>
      <c r="AS196" s="312" t="n">
        <v>-0.33</v>
      </c>
      <c r="AT196" s="312" t="n">
        <v>0</v>
      </c>
      <c r="AU196" s="312" t="n">
        <v>0</v>
      </c>
      <c r="AV196" s="312" t="n">
        <v>0</v>
      </c>
      <c r="AW196" s="312" t="n">
        <v>0</v>
      </c>
      <c r="AX196" s="312" t="n">
        <v>0</v>
      </c>
      <c r="AY196" s="312" t="n">
        <v>-0.007499999</v>
      </c>
      <c r="AZ196" s="312" t="n">
        <v>0.06</v>
      </c>
      <c r="BA196" s="312" t="n">
        <v>0.1825</v>
      </c>
      <c r="BB196" s="312" t="n">
        <v>0.0125</v>
      </c>
      <c r="BC196" s="312" t="n">
        <v>-0.007499999</v>
      </c>
      <c r="BD196" s="312" t="n">
        <v>0.011</v>
      </c>
      <c r="BE196" s="312" t="n">
        <v>0.005</v>
      </c>
      <c r="BF196" s="312" t="n">
        <v>0.005</v>
      </c>
      <c r="BG196" s="312" t="n">
        <v>-0.007499999</v>
      </c>
      <c r="BH196" s="312" t="n">
        <v>0.011</v>
      </c>
      <c r="BI196" s="312" t="n">
        <v>-0.068</v>
      </c>
      <c r="BJ196" s="312" t="n">
        <v>0.026</v>
      </c>
      <c r="BK196" s="312" t="n">
        <v>-0.001999999</v>
      </c>
      <c r="BL196" s="312" t="n">
        <v>0.017</v>
      </c>
      <c r="BM196" s="312" t="n">
        <v>0.0065</v>
      </c>
      <c r="BN196" s="312" t="n">
        <v>0.01</v>
      </c>
      <c r="BO196" s="312" t="n">
        <v>0.395</v>
      </c>
      <c r="BP196" s="312" t="n">
        <v>0.035</v>
      </c>
      <c r="BQ196" s="312" t="n">
        <v>0</v>
      </c>
      <c r="BR196" s="312" t="n">
        <v>0</v>
      </c>
      <c r="BS196" s="312" t="n">
        <v>0.2025</v>
      </c>
      <c r="BT196" s="312" t="n">
        <v>0.005</v>
      </c>
      <c r="BU196" s="312" t="n">
        <v>0.2025</v>
      </c>
      <c r="BV196" s="312" t="n">
        <v>0.005</v>
      </c>
      <c r="BW196" s="312" t="n">
        <v>-0.01625</v>
      </c>
      <c r="BX196" s="312" t="n">
        <v>0.02</v>
      </c>
      <c r="BY196" s="312" t="n">
        <v>0.01375</v>
      </c>
      <c r="BZ196" s="312" t="n">
        <v>0.01</v>
      </c>
      <c r="CA196" s="312" t="n">
        <v>-0.001249999</v>
      </c>
      <c r="CB196" s="312" t="n">
        <v>0.0125</v>
      </c>
      <c r="CC196" s="312" t="n">
        <v>0.8</v>
      </c>
      <c r="CD196" s="312" t="n">
        <v>0</v>
      </c>
      <c r="CE196" s="349"/>
      <c r="CF196" s="336"/>
      <c r="CG196" s="311"/>
    </row>
    <row r="197" customFormat="false" ht="12.75" hidden="false" customHeight="false" outlineLevel="0" collapsed="false">
      <c r="D197" s="311" t="n">
        <v>42186</v>
      </c>
      <c r="F197" s="350" t="n">
        <v>3.604</v>
      </c>
      <c r="G197" s="351" t="n">
        <v>0.07078880839578</v>
      </c>
      <c r="H197" s="350" t="n">
        <v>0.15</v>
      </c>
      <c r="I197" s="350" t="n">
        <v>0.5</v>
      </c>
      <c r="J197" s="350" t="n">
        <v>0.5</v>
      </c>
      <c r="K197" s="350" t="n">
        <v>0.4</v>
      </c>
      <c r="L197" s="347" t="n">
        <v>0.5</v>
      </c>
      <c r="M197" s="347" t="n">
        <v>0.5</v>
      </c>
      <c r="N197" s="350" t="n">
        <v>0.5</v>
      </c>
      <c r="O197" s="350" t="n">
        <v>0.5</v>
      </c>
      <c r="P197" s="350" t="n">
        <v>0.5</v>
      </c>
      <c r="Q197" s="350" t="n">
        <v>0.5</v>
      </c>
      <c r="R197" s="351" t="n">
        <v>0.39</v>
      </c>
      <c r="S197" s="351" t="n">
        <v>0.55</v>
      </c>
      <c r="T197" s="350" t="n">
        <v>0.5</v>
      </c>
      <c r="U197" s="350" t="n">
        <v>-0.09</v>
      </c>
      <c r="V197" s="350" t="n">
        <v>0.01</v>
      </c>
      <c r="W197" s="350" t="n">
        <v>0.153</v>
      </c>
      <c r="X197" s="350" t="n">
        <v>0</v>
      </c>
      <c r="Y197" s="350" t="n">
        <v>-0.038</v>
      </c>
      <c r="Z197" s="350" t="n">
        <v>0.038</v>
      </c>
      <c r="AA197" s="350" t="n">
        <v>-0.165</v>
      </c>
      <c r="AB197" s="350" t="n">
        <v>0.155</v>
      </c>
      <c r="AC197" s="350" t="n">
        <v>-0.03</v>
      </c>
      <c r="AD197" s="350" t="n">
        <v>0.0025</v>
      </c>
      <c r="AE197" s="350" t="n">
        <v>-0.185</v>
      </c>
      <c r="AF197" s="350" t="n">
        <v>0.0025</v>
      </c>
      <c r="AG197" s="350" t="n">
        <v>-0.03</v>
      </c>
      <c r="AH197" s="350" t="n">
        <v>0.012</v>
      </c>
      <c r="AI197" s="351" t="n">
        <v>0.1825</v>
      </c>
      <c r="AJ197" s="351" t="n">
        <v>0</v>
      </c>
      <c r="AK197" s="351" t="n">
        <v>-0.19</v>
      </c>
      <c r="AL197" s="350" t="n">
        <v>0</v>
      </c>
      <c r="AM197" s="350"/>
      <c r="AN197" s="350"/>
      <c r="AO197" s="350" t="n">
        <v>-0.17</v>
      </c>
      <c r="AP197" s="312" t="n">
        <v>0</v>
      </c>
      <c r="AQ197" s="312" t="n">
        <v>0.295</v>
      </c>
      <c r="AR197" s="312" t="n">
        <v>0</v>
      </c>
      <c r="AS197" s="312" t="n">
        <v>-0.33</v>
      </c>
      <c r="AT197" s="312" t="n">
        <v>0</v>
      </c>
      <c r="AU197" s="312" t="n">
        <v>0</v>
      </c>
      <c r="AV197" s="312" t="n">
        <v>0</v>
      </c>
      <c r="AW197" s="312" t="n">
        <v>0</v>
      </c>
      <c r="AX197" s="312" t="n">
        <v>0</v>
      </c>
      <c r="AY197" s="312" t="n">
        <v>-0.007499999</v>
      </c>
      <c r="AZ197" s="312" t="n">
        <v>0.06</v>
      </c>
      <c r="BA197" s="312" t="n">
        <v>0.1825</v>
      </c>
      <c r="BB197" s="312" t="n">
        <v>0.0125</v>
      </c>
      <c r="BC197" s="312" t="n">
        <v>-0.007499999</v>
      </c>
      <c r="BD197" s="312" t="n">
        <v>0.011</v>
      </c>
      <c r="BE197" s="312" t="n">
        <v>0.005</v>
      </c>
      <c r="BF197" s="312" t="n">
        <v>0.005</v>
      </c>
      <c r="BG197" s="312" t="n">
        <v>-0.007499999</v>
      </c>
      <c r="BH197" s="312" t="n">
        <v>0.011</v>
      </c>
      <c r="BI197" s="312" t="n">
        <v>-0.061</v>
      </c>
      <c r="BJ197" s="312" t="n">
        <v>0.026</v>
      </c>
      <c r="BK197" s="312" t="n">
        <v>-0.001999999</v>
      </c>
      <c r="BL197" s="312" t="n">
        <v>0.018</v>
      </c>
      <c r="BM197" s="312" t="n">
        <v>0.0065</v>
      </c>
      <c r="BN197" s="312" t="n">
        <v>0.01</v>
      </c>
      <c r="BO197" s="312" t="n">
        <v>0.43</v>
      </c>
      <c r="BP197" s="312" t="n">
        <v>0.035</v>
      </c>
      <c r="BQ197" s="312" t="n">
        <v>0</v>
      </c>
      <c r="BR197" s="312" t="n">
        <v>0</v>
      </c>
      <c r="BS197" s="312" t="n">
        <v>0.215</v>
      </c>
      <c r="BT197" s="312" t="n">
        <v>0.0075</v>
      </c>
      <c r="BU197" s="312" t="n">
        <v>0.215</v>
      </c>
      <c r="BV197" s="312" t="n">
        <v>0.0075</v>
      </c>
      <c r="BW197" s="312" t="n">
        <v>-0.01625</v>
      </c>
      <c r="BX197" s="312" t="n">
        <v>0.02</v>
      </c>
      <c r="BY197" s="312" t="n">
        <v>0.01375</v>
      </c>
      <c r="BZ197" s="312" t="n">
        <v>0.01</v>
      </c>
      <c r="CA197" s="312" t="n">
        <v>-0.001249999</v>
      </c>
      <c r="CB197" s="312" t="n">
        <v>0.0125</v>
      </c>
      <c r="CC197" s="312" t="n">
        <v>1</v>
      </c>
      <c r="CD197" s="312" t="n">
        <v>0</v>
      </c>
      <c r="CE197" s="349"/>
      <c r="CF197" s="336"/>
      <c r="CG197" s="311"/>
    </row>
    <row r="198" customFormat="false" ht="12.75" hidden="false" customHeight="false" outlineLevel="0" collapsed="false">
      <c r="D198" s="311" t="n">
        <v>42217</v>
      </c>
      <c r="F198" s="350" t="n">
        <v>3.625</v>
      </c>
      <c r="G198" s="351" t="n">
        <v>0.07079276478823</v>
      </c>
      <c r="H198" s="350" t="n">
        <v>0.15</v>
      </c>
      <c r="I198" s="350" t="n">
        <v>0.55</v>
      </c>
      <c r="J198" s="350" t="n">
        <v>0.55</v>
      </c>
      <c r="K198" s="350" t="n">
        <v>0.5</v>
      </c>
      <c r="L198" s="347" t="n">
        <v>0.6</v>
      </c>
      <c r="M198" s="347" t="n">
        <v>0.55</v>
      </c>
      <c r="N198" s="350" t="n">
        <v>0.6</v>
      </c>
      <c r="O198" s="350" t="n">
        <v>0.55</v>
      </c>
      <c r="P198" s="350" t="n">
        <v>0.6</v>
      </c>
      <c r="Q198" s="350" t="n">
        <v>0.45</v>
      </c>
      <c r="R198" s="351" t="n">
        <v>0.34</v>
      </c>
      <c r="S198" s="351" t="n">
        <v>0.6</v>
      </c>
      <c r="T198" s="350" t="n">
        <v>0.55</v>
      </c>
      <c r="U198" s="350" t="n">
        <v>-0.09</v>
      </c>
      <c r="V198" s="350" t="n">
        <v>0.01</v>
      </c>
      <c r="W198" s="350" t="n">
        <v>0.15</v>
      </c>
      <c r="X198" s="350" t="n">
        <v>0.0025</v>
      </c>
      <c r="Y198" s="350" t="n">
        <v>-0.038</v>
      </c>
      <c r="Z198" s="350" t="n">
        <v>0.038</v>
      </c>
      <c r="AA198" s="350" t="n">
        <v>-0.165</v>
      </c>
      <c r="AB198" s="350" t="n">
        <v>0.155</v>
      </c>
      <c r="AC198" s="350" t="n">
        <v>-0.03</v>
      </c>
      <c r="AD198" s="350" t="n">
        <v>0.0025</v>
      </c>
      <c r="AE198" s="350" t="n">
        <v>-0.185</v>
      </c>
      <c r="AF198" s="350" t="n">
        <v>0.0025</v>
      </c>
      <c r="AG198" s="350" t="n">
        <v>-0.03</v>
      </c>
      <c r="AH198" s="350" t="n">
        <v>0.012</v>
      </c>
      <c r="AI198" s="351" t="n">
        <v>0.18</v>
      </c>
      <c r="AJ198" s="351" t="n">
        <v>0</v>
      </c>
      <c r="AK198" s="351" t="n">
        <v>-0.19</v>
      </c>
      <c r="AL198" s="350" t="n">
        <v>0</v>
      </c>
      <c r="AM198" s="350"/>
      <c r="AN198" s="350"/>
      <c r="AO198" s="350" t="n">
        <v>-0.17</v>
      </c>
      <c r="AP198" s="312" t="n">
        <v>0</v>
      </c>
      <c r="AQ198" s="312" t="n">
        <v>0.295</v>
      </c>
      <c r="AR198" s="312" t="n">
        <v>0</v>
      </c>
      <c r="AS198" s="312" t="n">
        <v>-0.33</v>
      </c>
      <c r="AT198" s="312" t="n">
        <v>0</v>
      </c>
      <c r="AU198" s="312" t="n">
        <v>0</v>
      </c>
      <c r="AV198" s="312" t="n">
        <v>0</v>
      </c>
      <c r="AW198" s="312" t="n">
        <v>0</v>
      </c>
      <c r="AX198" s="312" t="n">
        <v>0</v>
      </c>
      <c r="AY198" s="312" t="n">
        <v>-0.007499999</v>
      </c>
      <c r="AZ198" s="312" t="n">
        <v>0.06</v>
      </c>
      <c r="BA198" s="312" t="n">
        <v>0.1825</v>
      </c>
      <c r="BB198" s="312" t="n">
        <v>0.0125</v>
      </c>
      <c r="BC198" s="312" t="n">
        <v>-0.007499999</v>
      </c>
      <c r="BD198" s="312" t="n">
        <v>0.011</v>
      </c>
      <c r="BE198" s="312" t="n">
        <v>0.005</v>
      </c>
      <c r="BF198" s="312" t="n">
        <v>0.005</v>
      </c>
      <c r="BG198" s="312" t="n">
        <v>-0.007499999</v>
      </c>
      <c r="BH198" s="312" t="n">
        <v>0.011</v>
      </c>
      <c r="BI198" s="312" t="n">
        <v>-0.052</v>
      </c>
      <c r="BJ198" s="312" t="n">
        <v>0.026</v>
      </c>
      <c r="BK198" s="312" t="n">
        <v>-0.001999999</v>
      </c>
      <c r="BL198" s="312" t="n">
        <v>0.019</v>
      </c>
      <c r="BM198" s="312" t="n">
        <v>0.0065</v>
      </c>
      <c r="BN198" s="312" t="n">
        <v>0.01</v>
      </c>
      <c r="BO198" s="312" t="n">
        <v>0.495</v>
      </c>
      <c r="BP198" s="312" t="n">
        <v>0.035</v>
      </c>
      <c r="BQ198" s="312" t="n">
        <v>0</v>
      </c>
      <c r="BR198" s="312" t="n">
        <v>0</v>
      </c>
      <c r="BS198" s="312" t="n">
        <v>0.215</v>
      </c>
      <c r="BT198" s="312" t="n">
        <v>0.0075</v>
      </c>
      <c r="BU198" s="312" t="n">
        <v>0.215</v>
      </c>
      <c r="BV198" s="312" t="n">
        <v>0.0075</v>
      </c>
      <c r="BW198" s="312" t="n">
        <v>-0.01625</v>
      </c>
      <c r="BX198" s="312" t="n">
        <v>0.02</v>
      </c>
      <c r="BY198" s="312" t="n">
        <v>0.01125</v>
      </c>
      <c r="BZ198" s="312" t="n">
        <v>0.01</v>
      </c>
      <c r="CA198" s="312" t="n">
        <v>-0.00375</v>
      </c>
      <c r="CB198" s="312" t="n">
        <v>0.0125</v>
      </c>
      <c r="CC198" s="312" t="n">
        <v>1</v>
      </c>
      <c r="CD198" s="312" t="n">
        <v>0</v>
      </c>
      <c r="CE198" s="349"/>
      <c r="CF198" s="336"/>
      <c r="CG198" s="311"/>
    </row>
    <row r="199" customFormat="false" ht="12.75" hidden="false" customHeight="false" outlineLevel="0" collapsed="false">
      <c r="D199" s="311" t="n">
        <v>42248</v>
      </c>
      <c r="F199" s="350" t="n">
        <v>3.64</v>
      </c>
      <c r="G199" s="351" t="n">
        <v>0.070796721180685</v>
      </c>
      <c r="H199" s="350" t="n">
        <v>0.15</v>
      </c>
      <c r="I199" s="350" t="n">
        <v>0.55</v>
      </c>
      <c r="J199" s="350" t="n">
        <v>0.55</v>
      </c>
      <c r="K199" s="350" t="n">
        <v>0.55</v>
      </c>
      <c r="L199" s="347" t="n">
        <v>0.55</v>
      </c>
      <c r="M199" s="347" t="n">
        <v>0.55</v>
      </c>
      <c r="N199" s="350" t="n">
        <v>0.6</v>
      </c>
      <c r="O199" s="350" t="n">
        <v>0.6</v>
      </c>
      <c r="P199" s="350" t="n">
        <v>0.55</v>
      </c>
      <c r="Q199" s="350" t="n">
        <v>0.5</v>
      </c>
      <c r="R199" s="351" t="n">
        <v>0.39</v>
      </c>
      <c r="S199" s="351" t="n">
        <v>0.6</v>
      </c>
      <c r="T199" s="350" t="n">
        <v>0.55</v>
      </c>
      <c r="U199" s="350" t="n">
        <v>-0.08</v>
      </c>
      <c r="V199" s="350" t="n">
        <v>0.01</v>
      </c>
      <c r="W199" s="350" t="n">
        <v>0.148</v>
      </c>
      <c r="X199" s="350" t="n">
        <v>0.0025</v>
      </c>
      <c r="Y199" s="350" t="n">
        <v>-0.038</v>
      </c>
      <c r="Z199" s="350" t="n">
        <v>0.038</v>
      </c>
      <c r="AA199" s="350" t="n">
        <v>-0.165</v>
      </c>
      <c r="AB199" s="350" t="n">
        <v>0.155</v>
      </c>
      <c r="AC199" s="350" t="n">
        <v>0</v>
      </c>
      <c r="AD199" s="350" t="n">
        <v>0</v>
      </c>
      <c r="AE199" s="350" t="n">
        <v>-0.185</v>
      </c>
      <c r="AF199" s="350" t="n">
        <v>0.0025</v>
      </c>
      <c r="AG199" s="350" t="n">
        <v>0</v>
      </c>
      <c r="AH199" s="350" t="n">
        <v>0</v>
      </c>
      <c r="AI199" s="351" t="n">
        <v>0.1775</v>
      </c>
      <c r="AJ199" s="351" t="n">
        <v>0</v>
      </c>
      <c r="AK199" s="351" t="n">
        <v>-0.19</v>
      </c>
      <c r="AL199" s="350" t="n">
        <v>0</v>
      </c>
      <c r="AM199" s="350"/>
      <c r="AN199" s="350"/>
      <c r="AO199" s="350" t="n">
        <v>-0.17</v>
      </c>
      <c r="AP199" s="312" t="n">
        <v>0</v>
      </c>
      <c r="AQ199" s="312" t="n">
        <v>0.295</v>
      </c>
      <c r="AR199" s="312" t="n">
        <v>0</v>
      </c>
      <c r="AS199" s="312" t="n">
        <v>-0.33</v>
      </c>
      <c r="AT199" s="312" t="n">
        <v>0</v>
      </c>
      <c r="AU199" s="312" t="n">
        <v>0</v>
      </c>
      <c r="AV199" s="312" t="n">
        <v>0</v>
      </c>
      <c r="AW199" s="312" t="n">
        <v>0</v>
      </c>
      <c r="AX199" s="312" t="n">
        <v>0</v>
      </c>
      <c r="AY199" s="312" t="n">
        <v>-0.007499999</v>
      </c>
      <c r="AZ199" s="312" t="n">
        <v>0.06</v>
      </c>
      <c r="BA199" s="312" t="n">
        <v>0.1825</v>
      </c>
      <c r="BB199" s="312" t="n">
        <v>0.0125</v>
      </c>
      <c r="BC199" s="312" t="n">
        <v>-0.007499999</v>
      </c>
      <c r="BD199" s="312" t="n">
        <v>0.011</v>
      </c>
      <c r="BE199" s="312" t="n">
        <v>0.005</v>
      </c>
      <c r="BF199" s="312" t="n">
        <v>0.005</v>
      </c>
      <c r="BG199" s="312" t="n">
        <v>-0.007499999</v>
      </c>
      <c r="BH199" s="312" t="n">
        <v>0.011</v>
      </c>
      <c r="BI199" s="312" t="n">
        <v>-0.032</v>
      </c>
      <c r="BJ199" s="312" t="n">
        <v>0.025</v>
      </c>
      <c r="BK199" s="312" t="n">
        <v>-0.001999999</v>
      </c>
      <c r="BL199" s="312" t="n">
        <v>0.019</v>
      </c>
      <c r="BM199" s="312" t="n">
        <v>0.0065</v>
      </c>
      <c r="BN199" s="312" t="n">
        <v>0.01</v>
      </c>
      <c r="BO199" s="312" t="n">
        <v>0.395</v>
      </c>
      <c r="BP199" s="312" t="n">
        <v>0.035</v>
      </c>
      <c r="BQ199" s="312" t="n">
        <v>0</v>
      </c>
      <c r="BR199" s="312" t="n">
        <v>0</v>
      </c>
      <c r="BS199" s="312" t="n">
        <v>0.195</v>
      </c>
      <c r="BT199" s="312" t="n">
        <v>0.005</v>
      </c>
      <c r="BU199" s="312" t="n">
        <v>0.195</v>
      </c>
      <c r="BV199" s="312" t="n">
        <v>0.005</v>
      </c>
      <c r="BW199" s="312" t="n">
        <v>-0.01875</v>
      </c>
      <c r="BX199" s="312" t="n">
        <v>0.02</v>
      </c>
      <c r="BY199" s="312" t="n">
        <v>0.01125</v>
      </c>
      <c r="BZ199" s="312" t="n">
        <v>0.01</v>
      </c>
      <c r="CA199" s="312" t="n">
        <v>-0.00375</v>
      </c>
      <c r="CB199" s="312" t="n">
        <v>0.0125</v>
      </c>
      <c r="CC199" s="312" t="n">
        <v>0.6</v>
      </c>
      <c r="CD199" s="312" t="n">
        <v>0</v>
      </c>
      <c r="CE199" s="349"/>
      <c r="CF199" s="336"/>
      <c r="CG199" s="311"/>
    </row>
    <row r="200" customFormat="false" ht="12.75" hidden="false" customHeight="false" outlineLevel="0" collapsed="false">
      <c r="D200" s="311" t="n">
        <v>42278</v>
      </c>
      <c r="F200" s="350" t="n">
        <v>3.643</v>
      </c>
      <c r="G200" s="351" t="n">
        <v>0.070800549947581</v>
      </c>
      <c r="H200" s="350" t="n">
        <v>0.15</v>
      </c>
      <c r="I200" s="350" t="n">
        <v>0.6</v>
      </c>
      <c r="J200" s="350" t="n">
        <v>0.6</v>
      </c>
      <c r="K200" s="350" t="n">
        <v>0.55</v>
      </c>
      <c r="L200" s="347" t="n">
        <v>0.6</v>
      </c>
      <c r="M200" s="347" t="n">
        <v>0.6</v>
      </c>
      <c r="N200" s="350" t="n">
        <v>0.65</v>
      </c>
      <c r="O200" s="350" t="n">
        <v>0.65</v>
      </c>
      <c r="P200" s="350" t="n">
        <v>0.6</v>
      </c>
      <c r="Q200" s="350" t="n">
        <v>0.5</v>
      </c>
      <c r="R200" s="351" t="n">
        <v>0.435</v>
      </c>
      <c r="S200" s="351" t="n">
        <v>0.65</v>
      </c>
      <c r="T200" s="350" t="n">
        <v>0.6</v>
      </c>
      <c r="U200" s="350" t="n">
        <v>-0.065</v>
      </c>
      <c r="V200" s="350" t="n">
        <v>0.01</v>
      </c>
      <c r="W200" s="350" t="n">
        <v>0.163</v>
      </c>
      <c r="X200" s="350" t="n">
        <v>0.0025</v>
      </c>
      <c r="Y200" s="350" t="n">
        <v>-0.038</v>
      </c>
      <c r="Z200" s="350" t="n">
        <v>0.038</v>
      </c>
      <c r="AA200" s="350" t="n">
        <v>-0.165</v>
      </c>
      <c r="AB200" s="350" t="n">
        <v>0.155</v>
      </c>
      <c r="AC200" s="350" t="n">
        <v>0</v>
      </c>
      <c r="AD200" s="350" t="n">
        <v>0</v>
      </c>
      <c r="AE200" s="350" t="n">
        <v>-0.185</v>
      </c>
      <c r="AF200" s="350" t="n">
        <v>0.0025</v>
      </c>
      <c r="AG200" s="350" t="n">
        <v>0</v>
      </c>
      <c r="AH200" s="350" t="n">
        <v>0</v>
      </c>
      <c r="AI200" s="351" t="n">
        <v>0.1925</v>
      </c>
      <c r="AJ200" s="351" t="n">
        <v>0</v>
      </c>
      <c r="AK200" s="351" t="n">
        <v>-0.19</v>
      </c>
      <c r="AL200" s="350" t="n">
        <v>0</v>
      </c>
      <c r="AM200" s="350"/>
      <c r="AN200" s="350"/>
      <c r="AO200" s="350" t="n">
        <v>-0.17</v>
      </c>
      <c r="AP200" s="312" t="n">
        <v>0</v>
      </c>
      <c r="AQ200" s="312" t="n">
        <v>0.295</v>
      </c>
      <c r="AR200" s="312" t="n">
        <v>0</v>
      </c>
      <c r="AS200" s="312" t="n">
        <v>-0.33</v>
      </c>
      <c r="AT200" s="312" t="n">
        <v>0</v>
      </c>
      <c r="AU200" s="312" t="n">
        <v>0</v>
      </c>
      <c r="AV200" s="312" t="n">
        <v>0</v>
      </c>
      <c r="AW200" s="312" t="n">
        <v>0</v>
      </c>
      <c r="AX200" s="312" t="n">
        <v>0</v>
      </c>
      <c r="AY200" s="312" t="n">
        <v>-0.007499999</v>
      </c>
      <c r="AZ200" s="312" t="n">
        <v>0.06</v>
      </c>
      <c r="BA200" s="312" t="n">
        <v>0.1875</v>
      </c>
      <c r="BB200" s="312" t="n">
        <v>0.0125</v>
      </c>
      <c r="BC200" s="312" t="n">
        <v>-0.007499999</v>
      </c>
      <c r="BD200" s="312" t="n">
        <v>0.011</v>
      </c>
      <c r="BE200" s="312" t="n">
        <v>0.005</v>
      </c>
      <c r="BF200" s="312" t="n">
        <v>0.005</v>
      </c>
      <c r="BG200" s="312" t="n">
        <v>-0.007499999</v>
      </c>
      <c r="BH200" s="312" t="n">
        <v>0.011</v>
      </c>
      <c r="BI200" s="312" t="n">
        <v>-0.042</v>
      </c>
      <c r="BJ200" s="312" t="n">
        <v>0.025</v>
      </c>
      <c r="BK200" s="312" t="n">
        <v>-0.001999999</v>
      </c>
      <c r="BL200" s="312" t="n">
        <v>0.02</v>
      </c>
      <c r="BM200" s="312" t="n">
        <v>0.0065</v>
      </c>
      <c r="BN200" s="312" t="n">
        <v>0.01</v>
      </c>
      <c r="BO200" s="312" t="n">
        <v>0.461</v>
      </c>
      <c r="BP200" s="312" t="n">
        <v>0.035</v>
      </c>
      <c r="BQ200" s="312" t="n">
        <v>0</v>
      </c>
      <c r="BR200" s="312" t="n">
        <v>0</v>
      </c>
      <c r="BS200" s="312" t="n">
        <v>0.215</v>
      </c>
      <c r="BT200" s="312" t="n">
        <v>0.0025</v>
      </c>
      <c r="BU200" s="312" t="n">
        <v>0.215</v>
      </c>
      <c r="BV200" s="312" t="n">
        <v>0.0025</v>
      </c>
      <c r="BW200" s="312" t="n">
        <v>-0.01875</v>
      </c>
      <c r="BX200" s="312" t="n">
        <v>0.02</v>
      </c>
      <c r="BY200" s="312" t="n">
        <v>-0.0045</v>
      </c>
      <c r="BZ200" s="312" t="n">
        <v>0.01</v>
      </c>
      <c r="CA200" s="312" t="n">
        <v>-0.0195</v>
      </c>
      <c r="CB200" s="312" t="n">
        <v>0.0125</v>
      </c>
      <c r="CC200" s="312" t="n">
        <v>0.3</v>
      </c>
      <c r="CD200" s="312" t="n">
        <v>0</v>
      </c>
      <c r="CE200" s="349"/>
      <c r="CF200" s="336"/>
      <c r="CG200" s="311"/>
    </row>
    <row r="201" customFormat="false" ht="12.75" hidden="false" customHeight="false" outlineLevel="0" collapsed="false">
      <c r="D201" s="311" t="n">
        <v>42309</v>
      </c>
      <c r="F201" s="350" t="n">
        <v>3.675</v>
      </c>
      <c r="G201" s="351" t="n">
        <v>0.070804506340046</v>
      </c>
      <c r="H201" s="350" t="n">
        <v>0.15</v>
      </c>
      <c r="I201" s="350" t="n">
        <v>0.8</v>
      </c>
      <c r="J201" s="350" t="n">
        <v>0.85</v>
      </c>
      <c r="K201" s="350" t="n">
        <v>0.8</v>
      </c>
      <c r="L201" s="347" t="n">
        <v>0.8</v>
      </c>
      <c r="M201" s="347" t="n">
        <v>0.9</v>
      </c>
      <c r="N201" s="350" t="n">
        <v>0.95</v>
      </c>
      <c r="O201" s="350" t="n">
        <v>0.85</v>
      </c>
      <c r="P201" s="350" t="n">
        <v>0.8</v>
      </c>
      <c r="Q201" s="350" t="n">
        <v>0.95</v>
      </c>
      <c r="R201" s="351" t="n">
        <v>0.625</v>
      </c>
      <c r="S201" s="351" t="n">
        <v>0.8</v>
      </c>
      <c r="T201" s="350" t="n">
        <v>0.8</v>
      </c>
      <c r="U201" s="350" t="n">
        <v>-0.0275</v>
      </c>
      <c r="V201" s="350" t="n">
        <v>0.035</v>
      </c>
      <c r="W201" s="350" t="n">
        <v>0.225</v>
      </c>
      <c r="X201" s="350" t="n">
        <v>0</v>
      </c>
      <c r="Y201" s="350" t="n">
        <v>-0.0525</v>
      </c>
      <c r="Z201" s="350" t="n">
        <v>0.0425</v>
      </c>
      <c r="AA201" s="350" t="n">
        <v>-0.16</v>
      </c>
      <c r="AB201" s="350" t="n">
        <v>0.155</v>
      </c>
      <c r="AC201" s="350" t="n">
        <v>0</v>
      </c>
      <c r="AD201" s="350" t="n">
        <v>0</v>
      </c>
      <c r="AE201" s="350" t="n">
        <v>-0.18</v>
      </c>
      <c r="AF201" s="350" t="n">
        <v>0.0125</v>
      </c>
      <c r="AG201" s="350" t="n">
        <v>0</v>
      </c>
      <c r="AH201" s="350" t="n">
        <v>0</v>
      </c>
      <c r="AI201" s="351" t="n">
        <v>0.32</v>
      </c>
      <c r="AJ201" s="351" t="n">
        <v>0</v>
      </c>
      <c r="AK201" s="351" t="n">
        <v>-0.19</v>
      </c>
      <c r="AL201" s="350" t="n">
        <v>0</v>
      </c>
      <c r="AM201" s="350"/>
      <c r="AN201" s="350"/>
      <c r="AO201" s="350" t="n">
        <v>-0.17</v>
      </c>
      <c r="AP201" s="312" t="n">
        <v>0</v>
      </c>
      <c r="AQ201" s="312" t="n">
        <v>0.12</v>
      </c>
      <c r="AR201" s="312" t="n">
        <v>0</v>
      </c>
      <c r="AS201" s="312" t="n">
        <v>-0.33</v>
      </c>
      <c r="AT201" s="312" t="n">
        <v>0</v>
      </c>
      <c r="AU201" s="312" t="n">
        <v>0</v>
      </c>
      <c r="AV201" s="312" t="n">
        <v>0</v>
      </c>
      <c r="AW201" s="312" t="n">
        <v>0</v>
      </c>
      <c r="AX201" s="312" t="n">
        <v>0</v>
      </c>
      <c r="AY201" s="312" t="n">
        <v>-0.0105</v>
      </c>
      <c r="AZ201" s="312" t="n">
        <v>0.06</v>
      </c>
      <c r="BA201" s="312" t="n">
        <v>0.27</v>
      </c>
      <c r="BB201" s="312" t="n">
        <v>0.0175</v>
      </c>
      <c r="BC201" s="312" t="n">
        <v>-0.0105</v>
      </c>
      <c r="BD201" s="312" t="n">
        <v>0.0087</v>
      </c>
      <c r="BE201" s="312" t="n">
        <v>0.005</v>
      </c>
      <c r="BF201" s="312" t="n">
        <v>0.005</v>
      </c>
      <c r="BG201" s="312" t="n">
        <v>-0.0105</v>
      </c>
      <c r="BH201" s="312" t="n">
        <v>0.0087</v>
      </c>
      <c r="BI201" s="312" t="n">
        <v>-0.0385</v>
      </c>
      <c r="BJ201" s="312" t="n">
        <v>0.025</v>
      </c>
      <c r="BK201" s="312" t="n">
        <v>0.0055</v>
      </c>
      <c r="BL201" s="312" t="n">
        <v>0.02</v>
      </c>
      <c r="BM201" s="312" t="n">
        <v>0.016</v>
      </c>
      <c r="BN201" s="312" t="n">
        <v>0.015</v>
      </c>
      <c r="BO201" s="312" t="n">
        <v>0.7675</v>
      </c>
      <c r="BP201" s="312" t="n">
        <v>0.146</v>
      </c>
      <c r="BQ201" s="312" t="n">
        <v>0</v>
      </c>
      <c r="BR201" s="312" t="n">
        <v>0</v>
      </c>
      <c r="BS201" s="312" t="n">
        <v>0.2875</v>
      </c>
      <c r="BT201" s="312" t="n">
        <v>0.02</v>
      </c>
      <c r="BU201" s="312" t="n">
        <v>0.465</v>
      </c>
      <c r="BV201" s="312" t="n">
        <v>0.015</v>
      </c>
      <c r="BW201" s="312" t="n">
        <v>-0.0295</v>
      </c>
      <c r="BX201" s="312" t="n">
        <v>0.0175</v>
      </c>
      <c r="BY201" s="312" t="n">
        <v>-0.0035</v>
      </c>
      <c r="BZ201" s="312" t="n">
        <v>0.0075</v>
      </c>
      <c r="CA201" s="312" t="n">
        <v>-0.0185</v>
      </c>
      <c r="CB201" s="312" t="n">
        <v>0.01</v>
      </c>
      <c r="CC201" s="312" t="n">
        <v>0.23</v>
      </c>
      <c r="CD201" s="312" t="n">
        <v>0</v>
      </c>
      <c r="CE201" s="349"/>
      <c r="CF201" s="336"/>
      <c r="CG201" s="311"/>
    </row>
    <row r="202" customFormat="false" ht="12.75" hidden="false" customHeight="false" outlineLevel="0" collapsed="false">
      <c r="D202" s="311" t="n">
        <v>42339</v>
      </c>
      <c r="F202" s="350" t="n">
        <v>3.725</v>
      </c>
      <c r="G202" s="351" t="n">
        <v>0.070808335106953</v>
      </c>
      <c r="H202" s="350" t="n">
        <v>0.15</v>
      </c>
      <c r="I202" s="350" t="n">
        <v>1</v>
      </c>
      <c r="J202" s="350" t="n">
        <v>1.05</v>
      </c>
      <c r="K202" s="350" t="n">
        <v>1</v>
      </c>
      <c r="L202" s="347" t="n">
        <v>1</v>
      </c>
      <c r="M202" s="347" t="n">
        <v>1.15</v>
      </c>
      <c r="N202" s="350" t="n">
        <v>1.25</v>
      </c>
      <c r="O202" s="350" t="n">
        <v>1.05</v>
      </c>
      <c r="P202" s="350" t="n">
        <v>1</v>
      </c>
      <c r="Q202" s="350" t="n">
        <v>1.35</v>
      </c>
      <c r="R202" s="351" t="n">
        <v>0.625</v>
      </c>
      <c r="S202" s="351" t="n">
        <v>1.1</v>
      </c>
      <c r="T202" s="350" t="n">
        <v>1</v>
      </c>
      <c r="U202" s="350" t="n">
        <v>-0.02</v>
      </c>
      <c r="V202" s="350" t="n">
        <v>0.035</v>
      </c>
      <c r="W202" s="350" t="n">
        <v>0.265</v>
      </c>
      <c r="X202" s="350" t="n">
        <v>0.0025</v>
      </c>
      <c r="Y202" s="350" t="n">
        <v>-0.0525</v>
      </c>
      <c r="Z202" s="350" t="n">
        <v>0.0425</v>
      </c>
      <c r="AA202" s="350" t="n">
        <v>-0.1675</v>
      </c>
      <c r="AB202" s="350" t="n">
        <v>0.155</v>
      </c>
      <c r="AC202" s="350" t="n">
        <v>0</v>
      </c>
      <c r="AD202" s="350" t="n">
        <v>0</v>
      </c>
      <c r="AE202" s="350" t="n">
        <v>-0.1875</v>
      </c>
      <c r="AF202" s="350" t="n">
        <v>0.005</v>
      </c>
      <c r="AG202" s="350" t="n">
        <v>0</v>
      </c>
      <c r="AH202" s="350" t="n">
        <v>0</v>
      </c>
      <c r="AI202" s="351" t="n">
        <v>0.36</v>
      </c>
      <c r="AJ202" s="351" t="n">
        <v>0</v>
      </c>
      <c r="AK202" s="351" t="n">
        <v>-0.19</v>
      </c>
      <c r="AL202" s="350" t="n">
        <v>0</v>
      </c>
      <c r="AM202" s="350"/>
      <c r="AN202" s="350"/>
      <c r="AO202" s="350" t="n">
        <v>-0.17</v>
      </c>
      <c r="AP202" s="312" t="n">
        <v>0</v>
      </c>
      <c r="AQ202" s="312" t="n">
        <v>0.12</v>
      </c>
      <c r="AR202" s="312" t="n">
        <v>0</v>
      </c>
      <c r="AS202" s="312" t="n">
        <v>-0.33</v>
      </c>
      <c r="AT202" s="312" t="n">
        <v>0</v>
      </c>
      <c r="AU202" s="312" t="n">
        <v>0</v>
      </c>
      <c r="AV202" s="312" t="n">
        <v>0</v>
      </c>
      <c r="AW202" s="312" t="n">
        <v>0</v>
      </c>
      <c r="AX202" s="312" t="n">
        <v>0</v>
      </c>
      <c r="AY202" s="312" t="n">
        <v>-0.0105</v>
      </c>
      <c r="AZ202" s="312" t="n">
        <v>0.06</v>
      </c>
      <c r="BA202" s="312" t="n">
        <v>0.305</v>
      </c>
      <c r="BB202" s="312" t="n">
        <v>0.0225</v>
      </c>
      <c r="BC202" s="312" t="n">
        <v>-0.0105</v>
      </c>
      <c r="BD202" s="312" t="n">
        <v>0.0087</v>
      </c>
      <c r="BE202" s="312" t="n">
        <v>0.005</v>
      </c>
      <c r="BF202" s="312" t="n">
        <v>0.005</v>
      </c>
      <c r="BG202" s="312" t="n">
        <v>-0.0105</v>
      </c>
      <c r="BH202" s="312" t="n">
        <v>0.0087</v>
      </c>
      <c r="BI202" s="312" t="n">
        <v>-0.0425</v>
      </c>
      <c r="BJ202" s="312" t="n">
        <v>0.025</v>
      </c>
      <c r="BK202" s="312" t="n">
        <v>0.0055</v>
      </c>
      <c r="BL202" s="312" t="n">
        <v>0.021</v>
      </c>
      <c r="BM202" s="312" t="n">
        <v>0.016</v>
      </c>
      <c r="BN202" s="312" t="n">
        <v>0.015</v>
      </c>
      <c r="BO202" s="312" t="n">
        <v>1.19</v>
      </c>
      <c r="BP202" s="312" t="n">
        <v>0.2</v>
      </c>
      <c r="BQ202" s="312" t="n">
        <v>0</v>
      </c>
      <c r="BR202" s="312" t="n">
        <v>0</v>
      </c>
      <c r="BS202" s="312" t="n">
        <v>0.3375</v>
      </c>
      <c r="BT202" s="312" t="n">
        <v>0.0225</v>
      </c>
      <c r="BU202" s="312" t="n">
        <v>0.8</v>
      </c>
      <c r="BV202" s="312" t="n">
        <v>0.0175</v>
      </c>
      <c r="BW202" s="312" t="n">
        <v>-0.022</v>
      </c>
      <c r="BX202" s="312" t="n">
        <v>0.0175</v>
      </c>
      <c r="BY202" s="312" t="n">
        <v>-0.0035</v>
      </c>
      <c r="BZ202" s="312" t="n">
        <v>0.0075</v>
      </c>
      <c r="CA202" s="312" t="n">
        <v>-0.0185</v>
      </c>
      <c r="CB202" s="312" t="n">
        <v>0.01</v>
      </c>
      <c r="CC202" s="312" t="n">
        <v>0.26</v>
      </c>
      <c r="CD202" s="312" t="n">
        <v>0</v>
      </c>
      <c r="CE202" s="349"/>
      <c r="CF202" s="336"/>
      <c r="CG202" s="311"/>
    </row>
    <row r="203" customFormat="false" ht="12.75" hidden="false" customHeight="false" outlineLevel="0" collapsed="false">
      <c r="D203" s="311" t="n">
        <v>42370</v>
      </c>
      <c r="F203" s="350" t="n">
        <v>3.938</v>
      </c>
      <c r="G203" s="351" t="n">
        <v>0.070812291499428</v>
      </c>
      <c r="H203" s="350" t="n">
        <v>0.15</v>
      </c>
      <c r="I203" s="350" t="n">
        <v>1</v>
      </c>
      <c r="J203" s="350" t="n">
        <v>1.05</v>
      </c>
      <c r="K203" s="350" t="n">
        <v>1</v>
      </c>
      <c r="L203" s="347" t="n">
        <v>1</v>
      </c>
      <c r="M203" s="347" t="n">
        <v>1.15</v>
      </c>
      <c r="N203" s="350" t="n">
        <v>1.45</v>
      </c>
      <c r="O203" s="350" t="n">
        <v>1.05</v>
      </c>
      <c r="P203" s="350" t="n">
        <v>1</v>
      </c>
      <c r="Q203" s="350" t="n">
        <v>1.35</v>
      </c>
      <c r="R203" s="351" t="n">
        <v>0.65</v>
      </c>
      <c r="S203" s="351" t="n">
        <v>1.1</v>
      </c>
      <c r="T203" s="350" t="n">
        <v>1</v>
      </c>
      <c r="U203" s="350" t="n">
        <v>-0.005</v>
      </c>
      <c r="V203" s="350" t="n">
        <v>0.035</v>
      </c>
      <c r="W203" s="350" t="n">
        <v>0.275</v>
      </c>
      <c r="X203" s="350" t="n">
        <v>0.005</v>
      </c>
      <c r="Y203" s="350" t="n">
        <v>-0.0525</v>
      </c>
      <c r="Z203" s="350" t="n">
        <v>0.0425</v>
      </c>
      <c r="AA203" s="350" t="n">
        <v>-0.17</v>
      </c>
      <c r="AB203" s="350" t="n">
        <v>0.155</v>
      </c>
      <c r="AC203" s="350" t="n">
        <v>0</v>
      </c>
      <c r="AD203" s="350" t="n">
        <v>0</v>
      </c>
      <c r="AE203" s="350" t="n">
        <v>-0.15</v>
      </c>
      <c r="AF203" s="350" t="n">
        <v>0.0025</v>
      </c>
      <c r="AG203" s="350" t="n">
        <v>0</v>
      </c>
      <c r="AH203" s="350" t="n">
        <v>0</v>
      </c>
      <c r="AI203" s="351" t="n">
        <v>0.37</v>
      </c>
      <c r="AJ203" s="351" t="n">
        <v>0</v>
      </c>
      <c r="AK203" s="351" t="n">
        <v>-0.19</v>
      </c>
      <c r="AL203" s="350" t="n">
        <v>0</v>
      </c>
      <c r="AM203" s="350"/>
      <c r="AN203" s="350"/>
      <c r="AO203" s="350" t="n">
        <v>-0.17</v>
      </c>
      <c r="AP203" s="312" t="n">
        <v>0</v>
      </c>
      <c r="AQ203" s="312" t="n">
        <v>0.12</v>
      </c>
      <c r="AR203" s="312" t="n">
        <v>0</v>
      </c>
      <c r="AS203" s="312" t="n">
        <v>-0.33</v>
      </c>
      <c r="AT203" s="312" t="n">
        <v>0</v>
      </c>
      <c r="AU203" s="312" t="n">
        <v>0</v>
      </c>
      <c r="AV203" s="312" t="n">
        <v>0</v>
      </c>
      <c r="AW203" s="312" t="n">
        <v>0</v>
      </c>
      <c r="AX203" s="312" t="n">
        <v>0</v>
      </c>
      <c r="AY203" s="312" t="n">
        <v>-0.005999999</v>
      </c>
      <c r="AZ203" s="312" t="n">
        <v>0.06</v>
      </c>
      <c r="BA203" s="312" t="n">
        <v>0.305</v>
      </c>
      <c r="BB203" s="312" t="n">
        <v>0.0225</v>
      </c>
      <c r="BC203" s="312" t="n">
        <v>-0.005999999</v>
      </c>
      <c r="BD203" s="312" t="n">
        <v>0.0087</v>
      </c>
      <c r="BE203" s="312" t="n">
        <v>0.005</v>
      </c>
      <c r="BF203" s="312" t="n">
        <v>0.005</v>
      </c>
      <c r="BG203" s="312" t="n">
        <v>-0.005999999</v>
      </c>
      <c r="BH203" s="312" t="n">
        <v>0.0087</v>
      </c>
      <c r="BI203" s="312" t="n">
        <v>-0.0385</v>
      </c>
      <c r="BJ203" s="312" t="n">
        <v>0.02</v>
      </c>
      <c r="BK203" s="312" t="n">
        <v>0.0075</v>
      </c>
      <c r="BL203" s="312" t="n">
        <v>0.022</v>
      </c>
      <c r="BM203" s="312" t="n">
        <v>0.016</v>
      </c>
      <c r="BN203" s="312" t="n">
        <v>0.015</v>
      </c>
      <c r="BO203" s="312" t="n">
        <v>1.525</v>
      </c>
      <c r="BP203" s="312" t="n">
        <v>0.3</v>
      </c>
      <c r="BQ203" s="312" t="n">
        <v>0</v>
      </c>
      <c r="BR203" s="312" t="n">
        <v>0</v>
      </c>
      <c r="BS203" s="312" t="n">
        <v>0.4375</v>
      </c>
      <c r="BT203" s="312" t="n">
        <v>0.03</v>
      </c>
      <c r="BU203" s="312" t="n">
        <v>0.975</v>
      </c>
      <c r="BV203" s="312" t="n">
        <v>0.0225</v>
      </c>
      <c r="BW203" s="312" t="n">
        <v>-0.022</v>
      </c>
      <c r="BX203" s="312" t="n">
        <v>0.0175</v>
      </c>
      <c r="BY203" s="312" t="n">
        <v>-0.0035</v>
      </c>
      <c r="BZ203" s="312" t="n">
        <v>0.0075</v>
      </c>
      <c r="CA203" s="312" t="n">
        <v>-0.0185</v>
      </c>
      <c r="CB203" s="312" t="n">
        <v>0.01</v>
      </c>
      <c r="CC203" s="312" t="n">
        <v>0.085</v>
      </c>
      <c r="CD203" s="312" t="n">
        <v>0</v>
      </c>
      <c r="CE203" s="349"/>
      <c r="CF203" s="336"/>
      <c r="CG203" s="311"/>
    </row>
    <row r="204" customFormat="false" ht="12.75" hidden="false" customHeight="false" outlineLevel="0" collapsed="false">
      <c r="D204" s="311" t="n">
        <v>42401</v>
      </c>
      <c r="F204" s="350" t="n">
        <v>3.86</v>
      </c>
      <c r="G204" s="351" t="n">
        <v>0.070816247891909</v>
      </c>
      <c r="H204" s="350" t="n">
        <v>0.15</v>
      </c>
      <c r="I204" s="350" t="n">
        <v>1</v>
      </c>
      <c r="J204" s="350" t="n">
        <v>1.05</v>
      </c>
      <c r="K204" s="350" t="n">
        <v>1</v>
      </c>
      <c r="L204" s="347" t="n">
        <v>1</v>
      </c>
      <c r="M204" s="347" t="n">
        <v>1.15</v>
      </c>
      <c r="N204" s="350" t="n">
        <v>1.45</v>
      </c>
      <c r="O204" s="350" t="n">
        <v>1.05</v>
      </c>
      <c r="P204" s="350" t="n">
        <v>1</v>
      </c>
      <c r="Q204" s="350" t="n">
        <v>1.35</v>
      </c>
      <c r="R204" s="351" t="n">
        <v>0.34</v>
      </c>
      <c r="S204" s="351" t="n">
        <v>1.1</v>
      </c>
      <c r="T204" s="350" t="n">
        <v>1</v>
      </c>
      <c r="U204" s="350" t="n">
        <v>-0.005</v>
      </c>
      <c r="V204" s="350" t="n">
        <v>0.035</v>
      </c>
      <c r="W204" s="350" t="n">
        <v>0.25</v>
      </c>
      <c r="X204" s="350" t="n">
        <v>0.0075</v>
      </c>
      <c r="Y204" s="350" t="n">
        <v>-0.0525</v>
      </c>
      <c r="Z204" s="350" t="n">
        <v>0.0425</v>
      </c>
      <c r="AA204" s="350" t="n">
        <v>-0.1725</v>
      </c>
      <c r="AB204" s="350" t="n">
        <v>0.155</v>
      </c>
      <c r="AC204" s="350" t="n">
        <v>0</v>
      </c>
      <c r="AD204" s="350" t="n">
        <v>0</v>
      </c>
      <c r="AE204" s="350" t="n">
        <v>-0.15</v>
      </c>
      <c r="AF204" s="350" t="n">
        <v>0.005</v>
      </c>
      <c r="AG204" s="350" t="n">
        <v>0</v>
      </c>
      <c r="AH204" s="350" t="n">
        <v>0</v>
      </c>
      <c r="AI204" s="351" t="n">
        <v>0.345</v>
      </c>
      <c r="AJ204" s="351" t="n">
        <v>0</v>
      </c>
      <c r="AK204" s="351" t="n">
        <v>-0.19</v>
      </c>
      <c r="AL204" s="350" t="n">
        <v>0</v>
      </c>
      <c r="AM204" s="350"/>
      <c r="AN204" s="350"/>
      <c r="AO204" s="350" t="n">
        <v>-0.17</v>
      </c>
      <c r="AP204" s="312" t="n">
        <v>0</v>
      </c>
      <c r="AQ204" s="312" t="n">
        <v>0.12</v>
      </c>
      <c r="AR204" s="312" t="n">
        <v>0</v>
      </c>
      <c r="AS204" s="312" t="n">
        <v>-0.33</v>
      </c>
      <c r="AT204" s="312" t="n">
        <v>0</v>
      </c>
      <c r="AU204" s="312" t="n">
        <v>0</v>
      </c>
      <c r="AV204" s="312" t="n">
        <v>0</v>
      </c>
      <c r="AW204" s="312" t="n">
        <v>0</v>
      </c>
      <c r="AX204" s="312" t="n">
        <v>0</v>
      </c>
      <c r="AY204" s="312" t="n">
        <v>-0.005999999</v>
      </c>
      <c r="AZ204" s="312" t="n">
        <v>0.06</v>
      </c>
      <c r="BA204" s="312" t="n">
        <v>0.305</v>
      </c>
      <c r="BB204" s="312" t="n">
        <v>0.0225</v>
      </c>
      <c r="BC204" s="312" t="n">
        <v>-0.005999999</v>
      </c>
      <c r="BD204" s="312" t="n">
        <v>0.0087</v>
      </c>
      <c r="BE204" s="312" t="n">
        <v>0.005</v>
      </c>
      <c r="BF204" s="312" t="n">
        <v>0.005</v>
      </c>
      <c r="BG204" s="312" t="n">
        <v>-0.005999999</v>
      </c>
      <c r="BH204" s="312" t="n">
        <v>0.0087</v>
      </c>
      <c r="BI204" s="312" t="n">
        <v>-0.0415</v>
      </c>
      <c r="BJ204" s="312" t="n">
        <v>0.02</v>
      </c>
      <c r="BK204" s="312" t="n">
        <v>0.0075</v>
      </c>
      <c r="BL204" s="312" t="n">
        <v>0.023</v>
      </c>
      <c r="BM204" s="312" t="n">
        <v>0.016</v>
      </c>
      <c r="BN204" s="312" t="n">
        <v>0.015</v>
      </c>
      <c r="BO204" s="312" t="n">
        <v>1.455</v>
      </c>
      <c r="BP204" s="312" t="n">
        <v>0.3</v>
      </c>
      <c r="BQ204" s="312" t="n">
        <v>0</v>
      </c>
      <c r="BR204" s="312" t="n">
        <v>0</v>
      </c>
      <c r="BS204" s="312" t="n">
        <v>0.435</v>
      </c>
      <c r="BT204" s="312" t="n">
        <v>0.03</v>
      </c>
      <c r="BU204" s="312" t="n">
        <v>0.975</v>
      </c>
      <c r="BV204" s="312" t="n">
        <v>0.0175</v>
      </c>
      <c r="BW204" s="312" t="n">
        <v>-0.022</v>
      </c>
      <c r="BX204" s="312" t="n">
        <v>0.0175</v>
      </c>
      <c r="BY204" s="312" t="n">
        <v>-0.0035</v>
      </c>
      <c r="BZ204" s="312" t="n">
        <v>0.0075</v>
      </c>
      <c r="CA204" s="312" t="n">
        <v>-0.0185</v>
      </c>
      <c r="CB204" s="312" t="n">
        <v>0.01</v>
      </c>
      <c r="CC204" s="312" t="n">
        <v>0.075</v>
      </c>
      <c r="CD204" s="312" t="n">
        <v>0</v>
      </c>
      <c r="CE204" s="349"/>
      <c r="CF204" s="336"/>
      <c r="CG204" s="311"/>
    </row>
    <row r="205" customFormat="false" ht="12.75" hidden="false" customHeight="false" outlineLevel="0" collapsed="false">
      <c r="D205" s="311" t="n">
        <v>42430</v>
      </c>
      <c r="F205" s="350" t="n">
        <v>3.759</v>
      </c>
      <c r="G205" s="351" t="n">
        <v>0.070819949033266</v>
      </c>
      <c r="H205" s="350" t="n">
        <v>0.15</v>
      </c>
      <c r="I205" s="350" t="n">
        <v>0.75</v>
      </c>
      <c r="J205" s="350" t="n">
        <v>0.8</v>
      </c>
      <c r="K205" s="350" t="n">
        <v>0.75</v>
      </c>
      <c r="L205" s="347" t="n">
        <v>0.75</v>
      </c>
      <c r="M205" s="347" t="n">
        <v>0.85</v>
      </c>
      <c r="N205" s="350" t="n">
        <v>1</v>
      </c>
      <c r="O205" s="350" t="n">
        <v>0.75</v>
      </c>
      <c r="P205" s="350" t="n">
        <v>0.75</v>
      </c>
      <c r="Q205" s="350" t="n">
        <v>0.95</v>
      </c>
      <c r="R205" s="351" t="n">
        <v>0.3</v>
      </c>
      <c r="S205" s="351" t="n">
        <v>0.75</v>
      </c>
      <c r="T205" s="350" t="n">
        <v>0.75</v>
      </c>
      <c r="U205" s="350" t="n">
        <v>-0.005</v>
      </c>
      <c r="V205" s="350" t="n">
        <v>0.035</v>
      </c>
      <c r="W205" s="350" t="n">
        <v>0.248</v>
      </c>
      <c r="X205" s="350" t="n">
        <v>0.01</v>
      </c>
      <c r="Y205" s="350" t="n">
        <v>-0.0525</v>
      </c>
      <c r="Z205" s="350" t="n">
        <v>0.0425</v>
      </c>
      <c r="AA205" s="350" t="n">
        <v>-0.175</v>
      </c>
      <c r="AB205" s="350" t="n">
        <v>0.155</v>
      </c>
      <c r="AC205" s="350" t="n">
        <v>0</v>
      </c>
      <c r="AD205" s="350" t="n">
        <v>0</v>
      </c>
      <c r="AE205" s="350" t="n">
        <v>-0.15</v>
      </c>
      <c r="AF205" s="350" t="n">
        <v>0.0025</v>
      </c>
      <c r="AG205" s="350" t="n">
        <v>0</v>
      </c>
      <c r="AH205" s="350" t="n">
        <v>0</v>
      </c>
      <c r="AI205" s="351" t="n">
        <v>0.343</v>
      </c>
      <c r="AJ205" s="351" t="n">
        <v>0</v>
      </c>
      <c r="AK205" s="351" t="n">
        <v>-0.19</v>
      </c>
      <c r="AL205" s="350" t="n">
        <v>0</v>
      </c>
      <c r="AM205" s="350"/>
      <c r="AN205" s="350"/>
      <c r="AO205" s="350" t="n">
        <v>-0.17</v>
      </c>
      <c r="AP205" s="312" t="n">
        <v>0</v>
      </c>
      <c r="AQ205" s="312" t="n">
        <v>0.12</v>
      </c>
      <c r="AR205" s="312" t="n">
        <v>0</v>
      </c>
      <c r="AS205" s="312" t="n">
        <v>-0.33</v>
      </c>
      <c r="AT205" s="312" t="n">
        <v>0</v>
      </c>
      <c r="AU205" s="312" t="n">
        <v>0</v>
      </c>
      <c r="AV205" s="312" t="n">
        <v>0</v>
      </c>
      <c r="AW205" s="312" t="n">
        <v>0</v>
      </c>
      <c r="AX205" s="312" t="n">
        <v>0</v>
      </c>
      <c r="AY205" s="312" t="n">
        <v>-0.005999999</v>
      </c>
      <c r="AZ205" s="312" t="n">
        <v>0.06</v>
      </c>
      <c r="BA205" s="312" t="n">
        <v>0.265</v>
      </c>
      <c r="BB205" s="312" t="n">
        <v>0.0225</v>
      </c>
      <c r="BC205" s="312" t="n">
        <v>-0.005999999</v>
      </c>
      <c r="BD205" s="312" t="n">
        <v>0.0087</v>
      </c>
      <c r="BE205" s="312" t="n">
        <v>0.005</v>
      </c>
      <c r="BF205" s="312" t="n">
        <v>0</v>
      </c>
      <c r="BG205" s="312" t="n">
        <v>-0.005999999</v>
      </c>
      <c r="BH205" s="312" t="n">
        <v>0.0087</v>
      </c>
      <c r="BI205" s="312" t="n">
        <v>-0.0585</v>
      </c>
      <c r="BJ205" s="312" t="n">
        <v>0.025</v>
      </c>
      <c r="BK205" s="312" t="n">
        <v>0.0075</v>
      </c>
      <c r="BL205" s="312" t="n">
        <v>0.024</v>
      </c>
      <c r="BM205" s="312" t="n">
        <v>0.016</v>
      </c>
      <c r="BN205" s="312" t="n">
        <v>0.015</v>
      </c>
      <c r="BO205" s="312" t="n">
        <v>0.835</v>
      </c>
      <c r="BP205" s="312" t="n">
        <v>0.16</v>
      </c>
      <c r="BQ205" s="312" t="n">
        <v>0</v>
      </c>
      <c r="BR205" s="312" t="n">
        <v>0</v>
      </c>
      <c r="BS205" s="312" t="n">
        <v>0.3025</v>
      </c>
      <c r="BT205" s="312" t="n">
        <v>0.02</v>
      </c>
      <c r="BU205" s="312" t="n">
        <v>0.6075</v>
      </c>
      <c r="BV205" s="312" t="n">
        <v>0.0025</v>
      </c>
      <c r="BW205" s="312" t="n">
        <v>-0.022</v>
      </c>
      <c r="BX205" s="312" t="n">
        <v>0.0175</v>
      </c>
      <c r="BY205" s="312" t="n">
        <v>0.015</v>
      </c>
      <c r="BZ205" s="312" t="n">
        <v>0.0075</v>
      </c>
      <c r="CA205" s="312" t="n">
        <v>0</v>
      </c>
      <c r="CB205" s="312" t="n">
        <v>0.01</v>
      </c>
      <c r="CC205" s="312" t="n">
        <v>0.115</v>
      </c>
      <c r="CD205" s="312" t="n">
        <v>0</v>
      </c>
      <c r="CE205" s="349"/>
      <c r="CF205" s="336"/>
      <c r="CG205" s="311"/>
    </row>
    <row r="206" customFormat="false" ht="12.75" hidden="false" customHeight="false" outlineLevel="0" collapsed="false">
      <c r="D206" s="311" t="n">
        <v>42461</v>
      </c>
      <c r="F206" s="350" t="n">
        <v>3.658</v>
      </c>
      <c r="G206" s="351" t="n">
        <v>0.070823905425756</v>
      </c>
      <c r="H206" s="350" t="n">
        <v>0.15</v>
      </c>
      <c r="I206" s="350" t="n">
        <v>0.4</v>
      </c>
      <c r="J206" s="350" t="n">
        <v>0.45</v>
      </c>
      <c r="K206" s="350" t="n">
        <v>0.4</v>
      </c>
      <c r="L206" s="347" t="n">
        <v>0.45</v>
      </c>
      <c r="M206" s="347" t="n">
        <v>0.45</v>
      </c>
      <c r="N206" s="350" t="n">
        <v>0.45</v>
      </c>
      <c r="O206" s="350" t="n">
        <v>0.45</v>
      </c>
      <c r="P206" s="350" t="n">
        <v>0.45</v>
      </c>
      <c r="Q206" s="350" t="n">
        <v>0.5</v>
      </c>
      <c r="R206" s="351" t="n">
        <v>0.25</v>
      </c>
      <c r="S206" s="351" t="n">
        <v>0.45</v>
      </c>
      <c r="T206" s="350" t="n">
        <v>0.4</v>
      </c>
      <c r="U206" s="350" t="n">
        <v>-0.05</v>
      </c>
      <c r="V206" s="350" t="n">
        <v>0.01</v>
      </c>
      <c r="W206" s="350" t="n">
        <v>0.153</v>
      </c>
      <c r="X206" s="350" t="n">
        <v>-0.0025</v>
      </c>
      <c r="Y206" s="350" t="n">
        <v>-0.0355</v>
      </c>
      <c r="Z206" s="350" t="n">
        <v>0.04</v>
      </c>
      <c r="AA206" s="350" t="n">
        <v>-0.165</v>
      </c>
      <c r="AB206" s="350" t="n">
        <v>0.155</v>
      </c>
      <c r="AC206" s="350" t="n">
        <v>0</v>
      </c>
      <c r="AD206" s="350" t="n">
        <v>0</v>
      </c>
      <c r="AE206" s="350" t="n">
        <v>-0.15</v>
      </c>
      <c r="AF206" s="350" t="n">
        <v>0.01</v>
      </c>
      <c r="AG206" s="350" t="n">
        <v>0</v>
      </c>
      <c r="AH206" s="350" t="n">
        <v>0</v>
      </c>
      <c r="AI206" s="351" t="n">
        <v>0.233</v>
      </c>
      <c r="AJ206" s="351" t="n">
        <v>0</v>
      </c>
      <c r="AK206" s="351" t="n">
        <v>-0.19</v>
      </c>
      <c r="AL206" s="350" t="n">
        <v>0</v>
      </c>
      <c r="AM206" s="350"/>
      <c r="AN206" s="350"/>
      <c r="AO206" s="350" t="n">
        <v>-0.17</v>
      </c>
      <c r="AP206" s="312" t="n">
        <v>0</v>
      </c>
      <c r="AQ206" s="312" t="n">
        <v>0.295</v>
      </c>
      <c r="AR206" s="312" t="n">
        <v>0</v>
      </c>
      <c r="AS206" s="312" t="n">
        <v>-0.33</v>
      </c>
      <c r="AT206" s="312" t="n">
        <v>0</v>
      </c>
      <c r="AU206" s="312" t="n">
        <v>0</v>
      </c>
      <c r="AV206" s="312" t="n">
        <v>0</v>
      </c>
      <c r="AW206" s="312" t="n">
        <v>0</v>
      </c>
      <c r="AX206" s="312" t="n">
        <v>0</v>
      </c>
      <c r="AY206" s="312" t="n">
        <v>-0.005499999</v>
      </c>
      <c r="AZ206" s="312" t="n">
        <v>0.06</v>
      </c>
      <c r="BA206" s="312" t="n">
        <v>0.195</v>
      </c>
      <c r="BB206" s="312" t="n">
        <v>0.0175</v>
      </c>
      <c r="BC206" s="312" t="n">
        <v>-0.005499999</v>
      </c>
      <c r="BD206" s="312" t="n">
        <v>0.011</v>
      </c>
      <c r="BE206" s="312" t="n">
        <v>0.005</v>
      </c>
      <c r="BF206" s="312" t="n">
        <v>0</v>
      </c>
      <c r="BG206" s="312" t="n">
        <v>-0.005499999</v>
      </c>
      <c r="BH206" s="312" t="n">
        <v>0.011</v>
      </c>
      <c r="BI206" s="312" t="n">
        <v>-0.05</v>
      </c>
      <c r="BJ206" s="312" t="n">
        <v>0.026</v>
      </c>
      <c r="BK206" s="312" t="n">
        <v>6.93889390390723E-018</v>
      </c>
      <c r="BL206" s="312" t="n">
        <v>0.016</v>
      </c>
      <c r="BM206" s="312" t="n">
        <v>0.0065</v>
      </c>
      <c r="BN206" s="312" t="n">
        <v>0.01</v>
      </c>
      <c r="BO206" s="312" t="n">
        <v>0.45</v>
      </c>
      <c r="BP206" s="312" t="n">
        <v>0.02</v>
      </c>
      <c r="BQ206" s="312" t="n">
        <v>0</v>
      </c>
      <c r="BR206" s="312" t="n">
        <v>0</v>
      </c>
      <c r="BS206" s="312" t="n">
        <v>0.25</v>
      </c>
      <c r="BT206" s="312" t="n">
        <v>0.005</v>
      </c>
      <c r="BU206" s="312" t="n">
        <v>0.25</v>
      </c>
      <c r="BV206" s="312" t="n">
        <v>0.005</v>
      </c>
      <c r="BW206" s="312" t="n">
        <v>-0.0145</v>
      </c>
      <c r="BX206" s="312" t="n">
        <v>0.02</v>
      </c>
      <c r="BY206" s="312" t="n">
        <v>0.015</v>
      </c>
      <c r="BZ206" s="312" t="n">
        <v>0.01</v>
      </c>
      <c r="CA206" s="312" t="n">
        <v>0</v>
      </c>
      <c r="CB206" s="312" t="n">
        <v>0.0125</v>
      </c>
      <c r="CC206" s="312" t="n">
        <v>0.55</v>
      </c>
      <c r="CD206" s="312" t="n">
        <v>0</v>
      </c>
      <c r="CE206" s="349"/>
      <c r="CF206" s="336"/>
      <c r="CG206" s="311"/>
    </row>
    <row r="207" customFormat="false" ht="12.75" hidden="false" customHeight="false" outlineLevel="0" collapsed="false">
      <c r="D207" s="311" t="n">
        <v>42491</v>
      </c>
      <c r="F207" s="350" t="n">
        <v>3.656</v>
      </c>
      <c r="G207" s="351" t="n">
        <v>0.070827734192687</v>
      </c>
      <c r="H207" s="350" t="n">
        <v>0.15</v>
      </c>
      <c r="I207" s="350" t="n">
        <v>0.45</v>
      </c>
      <c r="J207" s="350" t="n">
        <v>0.5</v>
      </c>
      <c r="K207" s="350" t="n">
        <v>0.4</v>
      </c>
      <c r="L207" s="347" t="n">
        <v>0.4</v>
      </c>
      <c r="M207" s="347" t="n">
        <v>0.45</v>
      </c>
      <c r="N207" s="350" t="n">
        <v>0.5</v>
      </c>
      <c r="O207" s="350" t="n">
        <v>0.45</v>
      </c>
      <c r="P207" s="350" t="n">
        <v>0.4</v>
      </c>
      <c r="Q207" s="350" t="n">
        <v>0.45</v>
      </c>
      <c r="R207" s="351" t="n">
        <v>0.25</v>
      </c>
      <c r="S207" s="351" t="n">
        <v>0.5</v>
      </c>
      <c r="T207" s="350" t="n">
        <v>0.45</v>
      </c>
      <c r="U207" s="350" t="n">
        <v>0</v>
      </c>
      <c r="V207" s="350" t="n">
        <v>0</v>
      </c>
      <c r="W207" s="350" t="n">
        <v>0</v>
      </c>
      <c r="X207" s="350" t="n">
        <v>0</v>
      </c>
      <c r="Y207" s="350" t="n">
        <v>0</v>
      </c>
      <c r="Z207" s="350" t="n">
        <v>0</v>
      </c>
      <c r="AA207" s="350" t="n">
        <v>0</v>
      </c>
      <c r="AB207" s="350" t="n">
        <v>0</v>
      </c>
      <c r="AC207" s="350" t="n">
        <v>0</v>
      </c>
      <c r="AD207" s="350" t="n">
        <v>0</v>
      </c>
      <c r="AE207" s="350" t="n">
        <v>0</v>
      </c>
      <c r="AF207" s="350" t="n">
        <v>0</v>
      </c>
      <c r="AG207" s="350" t="n">
        <v>0</v>
      </c>
      <c r="AH207" s="350" t="n">
        <v>0</v>
      </c>
      <c r="AI207" s="351" t="n">
        <v>0</v>
      </c>
      <c r="AJ207" s="351" t="n">
        <v>0</v>
      </c>
      <c r="AK207" s="351" t="n">
        <v>-0.19</v>
      </c>
      <c r="AL207" s="350" t="n">
        <v>0</v>
      </c>
      <c r="AM207" s="350"/>
      <c r="AN207" s="350"/>
      <c r="AO207" s="350" t="n">
        <v>-0.17</v>
      </c>
      <c r="AP207" s="312" t="n">
        <v>0</v>
      </c>
      <c r="AQ207" s="312" t="n">
        <v>0.295</v>
      </c>
      <c r="AR207" s="312" t="n">
        <v>0</v>
      </c>
      <c r="AS207" s="312" t="n">
        <v>-0.33</v>
      </c>
      <c r="AT207" s="312" t="n">
        <v>0</v>
      </c>
      <c r="AU207" s="312" t="n">
        <v>0</v>
      </c>
      <c r="AV207" s="312" t="n">
        <v>0</v>
      </c>
      <c r="AW207" s="312" t="n">
        <v>0</v>
      </c>
      <c r="AX207" s="312" t="n">
        <v>0</v>
      </c>
      <c r="AY207" s="312" t="n">
        <v>-0.005499999</v>
      </c>
      <c r="AZ207" s="312" t="n">
        <v>0.06</v>
      </c>
      <c r="BA207" s="312" t="n">
        <v>0.1825</v>
      </c>
      <c r="BB207" s="312" t="n">
        <v>0.01</v>
      </c>
      <c r="BC207" s="312" t="n">
        <v>-0.005499999</v>
      </c>
      <c r="BD207" s="312" t="n">
        <v>0.011</v>
      </c>
      <c r="BE207" s="312" t="n">
        <v>0.005</v>
      </c>
      <c r="BF207" s="312" t="n">
        <v>0</v>
      </c>
      <c r="BG207" s="312" t="n">
        <v>-0.005499999</v>
      </c>
      <c r="BH207" s="312" t="n">
        <v>0.011</v>
      </c>
      <c r="BI207" s="312" t="n">
        <v>-0.05</v>
      </c>
      <c r="BJ207" s="312" t="n">
        <v>0.026</v>
      </c>
      <c r="BK207" s="312" t="n">
        <v>6.93889390390723E-018</v>
      </c>
      <c r="BL207" s="312" t="n">
        <v>0.016</v>
      </c>
      <c r="BM207" s="312" t="n">
        <v>0.0065</v>
      </c>
      <c r="BN207" s="312" t="n">
        <v>0.01</v>
      </c>
      <c r="BO207" s="312" t="n">
        <v>0.405</v>
      </c>
      <c r="BP207" s="312" t="n">
        <v>0.02</v>
      </c>
      <c r="BQ207" s="312" t="n">
        <v>0</v>
      </c>
      <c r="BR207" s="312" t="n">
        <v>0</v>
      </c>
      <c r="BS207" s="312" t="n">
        <v>0.2025</v>
      </c>
      <c r="BT207" s="312" t="n">
        <v>0.005</v>
      </c>
      <c r="BU207" s="312" t="n">
        <v>0.2025</v>
      </c>
      <c r="BV207" s="312" t="n">
        <v>0.005</v>
      </c>
      <c r="BW207" s="312" t="n">
        <v>-0.01475</v>
      </c>
      <c r="BX207" s="312" t="n">
        <v>0.02</v>
      </c>
      <c r="BY207" s="312" t="n">
        <v>0.01475</v>
      </c>
      <c r="BZ207" s="312" t="n">
        <v>0.01</v>
      </c>
      <c r="CA207" s="312" t="n">
        <v>0.000249999999999993</v>
      </c>
      <c r="CB207" s="312" t="n">
        <v>0.0125</v>
      </c>
      <c r="CC207" s="312" t="n">
        <v>0.7</v>
      </c>
      <c r="CD207" s="312" t="n">
        <v>0</v>
      </c>
      <c r="CE207" s="349"/>
      <c r="CF207" s="336"/>
      <c r="CG207" s="311"/>
    </row>
    <row r="208" customFormat="false" ht="12.75" hidden="false" customHeight="false" outlineLevel="0" collapsed="false">
      <c r="D208" s="311" t="n">
        <v>42522</v>
      </c>
      <c r="F208" s="350" t="n">
        <v>3.701</v>
      </c>
      <c r="G208" s="351" t="n">
        <v>0.070831690585188</v>
      </c>
      <c r="H208" s="350" t="n">
        <v>0.15</v>
      </c>
      <c r="I208" s="350" t="n">
        <v>0.45</v>
      </c>
      <c r="J208" s="350" t="n">
        <v>0.5</v>
      </c>
      <c r="K208" s="350" t="n">
        <v>0.4</v>
      </c>
      <c r="L208" s="347" t="n">
        <v>0.5</v>
      </c>
      <c r="M208" s="347" t="n">
        <v>0.45</v>
      </c>
      <c r="N208" s="350" t="n">
        <v>0.5</v>
      </c>
      <c r="O208" s="350" t="n">
        <v>0.5</v>
      </c>
      <c r="P208" s="350" t="n">
        <v>0.5</v>
      </c>
      <c r="Q208" s="350" t="n">
        <v>0.5</v>
      </c>
      <c r="R208" s="351" t="n">
        <v>0.35</v>
      </c>
      <c r="S208" s="351" t="n">
        <v>0.5</v>
      </c>
      <c r="T208" s="350" t="n">
        <v>0.45</v>
      </c>
      <c r="U208" s="350" t="n">
        <v>0</v>
      </c>
      <c r="V208" s="350" t="n">
        <v>0</v>
      </c>
      <c r="W208" s="350" t="n">
        <v>0</v>
      </c>
      <c r="X208" s="350" t="n">
        <v>0</v>
      </c>
      <c r="Y208" s="350" t="n">
        <v>0</v>
      </c>
      <c r="Z208" s="350" t="n">
        <v>0</v>
      </c>
      <c r="AA208" s="350" t="n">
        <v>0</v>
      </c>
      <c r="AB208" s="350" t="n">
        <v>0</v>
      </c>
      <c r="AC208" s="350" t="n">
        <v>0</v>
      </c>
      <c r="AD208" s="350" t="n">
        <v>0</v>
      </c>
      <c r="AE208" s="350" t="n">
        <v>0</v>
      </c>
      <c r="AF208" s="350" t="n">
        <v>0</v>
      </c>
      <c r="AG208" s="350" t="n">
        <v>0</v>
      </c>
      <c r="AH208" s="350" t="n">
        <v>0</v>
      </c>
      <c r="AI208" s="351" t="n">
        <v>0</v>
      </c>
      <c r="AJ208" s="351" t="n">
        <v>0</v>
      </c>
      <c r="AK208" s="351" t="n">
        <v>-0.19</v>
      </c>
      <c r="AL208" s="350" t="n">
        <v>0</v>
      </c>
      <c r="AM208" s="350"/>
      <c r="AN208" s="350"/>
      <c r="AO208" s="350" t="n">
        <v>-0.17</v>
      </c>
      <c r="AP208" s="312" t="n">
        <v>0</v>
      </c>
      <c r="AQ208" s="312" t="n">
        <v>0.295</v>
      </c>
      <c r="AR208" s="312" t="n">
        <v>0</v>
      </c>
      <c r="AS208" s="312" t="n">
        <v>-0.33</v>
      </c>
      <c r="AT208" s="312" t="n">
        <v>0</v>
      </c>
      <c r="AU208" s="312" t="n">
        <v>0</v>
      </c>
      <c r="AV208" s="312" t="n">
        <v>0</v>
      </c>
      <c r="AW208" s="312" t="n">
        <v>0</v>
      </c>
      <c r="AX208" s="312" t="n">
        <v>0</v>
      </c>
      <c r="AY208" s="312" t="n">
        <v>-0.005499999</v>
      </c>
      <c r="AZ208" s="312" t="n">
        <v>0.06</v>
      </c>
      <c r="BA208" s="312" t="n">
        <v>0.1825</v>
      </c>
      <c r="BB208" s="312" t="n">
        <v>0.0125</v>
      </c>
      <c r="BC208" s="312" t="n">
        <v>-0.005499999</v>
      </c>
      <c r="BD208" s="312" t="n">
        <v>0.011</v>
      </c>
      <c r="BE208" s="312" t="n">
        <v>0.005</v>
      </c>
      <c r="BF208" s="312" t="n">
        <v>0</v>
      </c>
      <c r="BG208" s="312" t="n">
        <v>-0.005499999</v>
      </c>
      <c r="BH208" s="312" t="n">
        <v>0.011</v>
      </c>
      <c r="BI208" s="312" t="n">
        <v>-0.066</v>
      </c>
      <c r="BJ208" s="312" t="n">
        <v>0.026</v>
      </c>
      <c r="BK208" s="312" t="n">
        <v>6.93889390390723E-018</v>
      </c>
      <c r="BL208" s="312" t="n">
        <v>0.017</v>
      </c>
      <c r="BM208" s="312" t="n">
        <v>0.0065</v>
      </c>
      <c r="BN208" s="312" t="n">
        <v>0.01</v>
      </c>
      <c r="BO208" s="312" t="n">
        <v>0.395</v>
      </c>
      <c r="BP208" s="312" t="n">
        <v>0.035</v>
      </c>
      <c r="BQ208" s="312" t="n">
        <v>0</v>
      </c>
      <c r="BR208" s="312" t="n">
        <v>0</v>
      </c>
      <c r="BS208" s="312" t="n">
        <v>0.2025</v>
      </c>
      <c r="BT208" s="312" t="n">
        <v>0.005</v>
      </c>
      <c r="BU208" s="312" t="n">
        <v>0.2025</v>
      </c>
      <c r="BV208" s="312" t="n">
        <v>0.005</v>
      </c>
      <c r="BW208" s="312" t="n">
        <v>-0.01475</v>
      </c>
      <c r="BX208" s="312" t="n">
        <v>0.02</v>
      </c>
      <c r="BY208" s="312" t="n">
        <v>0.01475</v>
      </c>
      <c r="BZ208" s="312" t="n">
        <v>0.01</v>
      </c>
      <c r="CA208" s="312" t="n">
        <v>0.000249999999999993</v>
      </c>
      <c r="CB208" s="312" t="n">
        <v>0.0125</v>
      </c>
      <c r="CC208" s="312" t="n">
        <v>0.8</v>
      </c>
      <c r="CD208" s="312" t="n">
        <v>0</v>
      </c>
      <c r="CE208" s="349"/>
      <c r="CF208" s="336"/>
      <c r="CG208" s="311"/>
    </row>
    <row r="209" customFormat="false" ht="12.75" hidden="false" customHeight="false" outlineLevel="0" collapsed="false">
      <c r="D209" s="311" t="n">
        <v>42552</v>
      </c>
      <c r="F209" s="350" t="n">
        <v>3.713</v>
      </c>
      <c r="G209" s="351" t="n">
        <v>0.070835519352128</v>
      </c>
      <c r="H209" s="350" t="n">
        <v>0.15</v>
      </c>
      <c r="I209" s="350" t="n">
        <v>0.5</v>
      </c>
      <c r="J209" s="350" t="n">
        <v>0.5</v>
      </c>
      <c r="K209" s="350" t="n">
        <v>0.4</v>
      </c>
      <c r="L209" s="347" t="n">
        <v>0.5</v>
      </c>
      <c r="M209" s="347" t="n">
        <v>0.5</v>
      </c>
      <c r="N209" s="350" t="n">
        <v>0.5</v>
      </c>
      <c r="O209" s="350" t="n">
        <v>0.5</v>
      </c>
      <c r="P209" s="350" t="n">
        <v>0.5</v>
      </c>
      <c r="Q209" s="350" t="n">
        <v>0.5</v>
      </c>
      <c r="R209" s="351" t="n">
        <v>0.39</v>
      </c>
      <c r="S209" s="351" t="n">
        <v>0.55</v>
      </c>
      <c r="T209" s="350" t="n">
        <v>0.5</v>
      </c>
      <c r="U209" s="350" t="n">
        <v>0</v>
      </c>
      <c r="V209" s="350" t="n">
        <v>0</v>
      </c>
      <c r="W209" s="350" t="n">
        <v>0</v>
      </c>
      <c r="X209" s="350" t="n">
        <v>0</v>
      </c>
      <c r="Y209" s="350" t="n">
        <v>0</v>
      </c>
      <c r="Z209" s="350" t="n">
        <v>0</v>
      </c>
      <c r="AA209" s="350" t="n">
        <v>0</v>
      </c>
      <c r="AB209" s="350" t="n">
        <v>0</v>
      </c>
      <c r="AC209" s="350" t="n">
        <v>0</v>
      </c>
      <c r="AD209" s="350" t="n">
        <v>0</v>
      </c>
      <c r="AE209" s="350" t="n">
        <v>0</v>
      </c>
      <c r="AF209" s="350" t="n">
        <v>0</v>
      </c>
      <c r="AG209" s="350" t="n">
        <v>0</v>
      </c>
      <c r="AH209" s="350" t="n">
        <v>0</v>
      </c>
      <c r="AI209" s="351" t="n">
        <v>0</v>
      </c>
      <c r="AJ209" s="351" t="n">
        <v>0</v>
      </c>
      <c r="AK209" s="351" t="n">
        <v>-0.19</v>
      </c>
      <c r="AL209" s="350" t="n">
        <v>0</v>
      </c>
      <c r="AM209" s="350"/>
      <c r="AN209" s="350"/>
      <c r="AO209" s="350" t="n">
        <v>-0.17</v>
      </c>
      <c r="AP209" s="312" t="n">
        <v>0</v>
      </c>
      <c r="AQ209" s="312" t="n">
        <v>0.295</v>
      </c>
      <c r="AR209" s="312" t="n">
        <v>0</v>
      </c>
      <c r="AS209" s="312" t="n">
        <v>-0.33</v>
      </c>
      <c r="AT209" s="312" t="n">
        <v>0</v>
      </c>
      <c r="AU209" s="312" t="n">
        <v>0</v>
      </c>
      <c r="AV209" s="312" t="n">
        <v>0</v>
      </c>
      <c r="AW209" s="312" t="n">
        <v>0</v>
      </c>
      <c r="AX209" s="312" t="n">
        <v>0</v>
      </c>
      <c r="AY209" s="312" t="n">
        <v>-0.005499999</v>
      </c>
      <c r="AZ209" s="312" t="n">
        <v>0.06</v>
      </c>
      <c r="BA209" s="312" t="n">
        <v>0.1825</v>
      </c>
      <c r="BB209" s="312" t="n">
        <v>0.0125</v>
      </c>
      <c r="BC209" s="312" t="n">
        <v>-0.005499999</v>
      </c>
      <c r="BD209" s="312" t="n">
        <v>0.011</v>
      </c>
      <c r="BE209" s="312" t="n">
        <v>0.005</v>
      </c>
      <c r="BF209" s="312" t="n">
        <v>0</v>
      </c>
      <c r="BG209" s="312" t="n">
        <v>-0.005499999</v>
      </c>
      <c r="BH209" s="312" t="n">
        <v>0.011</v>
      </c>
      <c r="BI209" s="312" t="n">
        <v>-0.059</v>
      </c>
      <c r="BJ209" s="312" t="n">
        <v>0.026</v>
      </c>
      <c r="BK209" s="312" t="n">
        <v>6.93889390390723E-018</v>
      </c>
      <c r="BL209" s="312" t="n">
        <v>0.018</v>
      </c>
      <c r="BM209" s="312" t="n">
        <v>0.0065</v>
      </c>
      <c r="BN209" s="312" t="n">
        <v>0.01</v>
      </c>
      <c r="BO209" s="312" t="n">
        <v>0.43</v>
      </c>
      <c r="BP209" s="312" t="n">
        <v>0.035</v>
      </c>
      <c r="BQ209" s="312" t="n">
        <v>0</v>
      </c>
      <c r="BR209" s="312" t="n">
        <v>0</v>
      </c>
      <c r="BS209" s="312" t="n">
        <v>0.215</v>
      </c>
      <c r="BT209" s="312" t="n">
        <v>0.0075</v>
      </c>
      <c r="BU209" s="312" t="n">
        <v>0.215</v>
      </c>
      <c r="BV209" s="312" t="n">
        <v>0.0075</v>
      </c>
      <c r="BW209" s="312" t="n">
        <v>-0.01475</v>
      </c>
      <c r="BX209" s="312" t="n">
        <v>0.02</v>
      </c>
      <c r="BY209" s="312" t="n">
        <v>0.01475</v>
      </c>
      <c r="BZ209" s="312" t="n">
        <v>0.01</v>
      </c>
      <c r="CA209" s="312" t="n">
        <v>0.000249999999999993</v>
      </c>
      <c r="CB209" s="312" t="n">
        <v>0.0125</v>
      </c>
      <c r="CC209" s="312" t="n">
        <v>1</v>
      </c>
      <c r="CD209" s="312" t="n">
        <v>0</v>
      </c>
      <c r="CE209" s="349"/>
      <c r="CF209" s="336"/>
      <c r="CG209" s="311"/>
    </row>
    <row r="210" customFormat="false" ht="12.75" hidden="false" customHeight="false" outlineLevel="0" collapsed="false">
      <c r="D210" s="311" t="n">
        <v>42583</v>
      </c>
      <c r="F210" s="350" t="n">
        <v>3.734</v>
      </c>
      <c r="G210" s="351" t="n">
        <v>0.070839475744639</v>
      </c>
      <c r="H210" s="350" t="n">
        <v>0.15</v>
      </c>
      <c r="I210" s="350" t="n">
        <v>0.55</v>
      </c>
      <c r="J210" s="350" t="n">
        <v>0.55</v>
      </c>
      <c r="K210" s="350" t="n">
        <v>0.5</v>
      </c>
      <c r="L210" s="347" t="n">
        <v>0.6</v>
      </c>
      <c r="M210" s="347" t="n">
        <v>0.55</v>
      </c>
      <c r="N210" s="350" t="n">
        <v>0.6</v>
      </c>
      <c r="O210" s="350" t="n">
        <v>0.55</v>
      </c>
      <c r="P210" s="350" t="n">
        <v>0.6</v>
      </c>
      <c r="Q210" s="350" t="n">
        <v>0.45</v>
      </c>
      <c r="R210" s="351" t="n">
        <v>0.34</v>
      </c>
      <c r="S210" s="351" t="n">
        <v>0.6</v>
      </c>
      <c r="T210" s="350" t="n">
        <v>0.55</v>
      </c>
      <c r="U210" s="350" t="n">
        <v>0</v>
      </c>
      <c r="V210" s="350" t="n">
        <v>0</v>
      </c>
      <c r="W210" s="350" t="n">
        <v>0</v>
      </c>
      <c r="X210" s="350" t="n">
        <v>0</v>
      </c>
      <c r="Y210" s="350" t="n">
        <v>0</v>
      </c>
      <c r="Z210" s="350" t="n">
        <v>0</v>
      </c>
      <c r="AA210" s="350" t="n">
        <v>0</v>
      </c>
      <c r="AB210" s="350" t="n">
        <v>0</v>
      </c>
      <c r="AC210" s="350" t="n">
        <v>0</v>
      </c>
      <c r="AD210" s="350" t="n">
        <v>0</v>
      </c>
      <c r="AE210" s="350" t="n">
        <v>0</v>
      </c>
      <c r="AF210" s="350" t="n">
        <v>0</v>
      </c>
      <c r="AG210" s="350" t="n">
        <v>0</v>
      </c>
      <c r="AH210" s="350" t="n">
        <v>0</v>
      </c>
      <c r="AI210" s="351" t="n">
        <v>0</v>
      </c>
      <c r="AJ210" s="351" t="n">
        <v>0</v>
      </c>
      <c r="AK210" s="351" t="n">
        <v>-0.19</v>
      </c>
      <c r="AL210" s="350" t="n">
        <v>0</v>
      </c>
      <c r="AM210" s="350"/>
      <c r="AN210" s="350"/>
      <c r="AO210" s="350" t="n">
        <v>-0.17</v>
      </c>
      <c r="AP210" s="312" t="n">
        <v>0</v>
      </c>
      <c r="AQ210" s="312" t="n">
        <v>0.295</v>
      </c>
      <c r="AR210" s="312" t="n">
        <v>0</v>
      </c>
      <c r="AS210" s="312" t="n">
        <v>-0.33</v>
      </c>
      <c r="AT210" s="312" t="n">
        <v>0</v>
      </c>
      <c r="AU210" s="312" t="n">
        <v>0</v>
      </c>
      <c r="AV210" s="312" t="n">
        <v>0</v>
      </c>
      <c r="AW210" s="312" t="n">
        <v>0</v>
      </c>
      <c r="AX210" s="312" t="n">
        <v>0</v>
      </c>
      <c r="AY210" s="312" t="n">
        <v>-0.005499999</v>
      </c>
      <c r="AZ210" s="312" t="n">
        <v>0.06</v>
      </c>
      <c r="BA210" s="312" t="n">
        <v>0.1825</v>
      </c>
      <c r="BB210" s="312" t="n">
        <v>0.0125</v>
      </c>
      <c r="BC210" s="312" t="n">
        <v>-0.005499999</v>
      </c>
      <c r="BD210" s="312" t="n">
        <v>0.011</v>
      </c>
      <c r="BE210" s="312" t="n">
        <v>0.005</v>
      </c>
      <c r="BF210" s="312" t="n">
        <v>0</v>
      </c>
      <c r="BG210" s="312" t="n">
        <v>-0.005499999</v>
      </c>
      <c r="BH210" s="312" t="n">
        <v>0.011</v>
      </c>
      <c r="BI210" s="312" t="n">
        <v>-0.05</v>
      </c>
      <c r="BJ210" s="312" t="n">
        <v>0.026</v>
      </c>
      <c r="BK210" s="312" t="n">
        <v>6.93889390390723E-018</v>
      </c>
      <c r="BL210" s="312" t="n">
        <v>0.019</v>
      </c>
      <c r="BM210" s="312" t="n">
        <v>0.0065</v>
      </c>
      <c r="BN210" s="312" t="n">
        <v>0.01</v>
      </c>
      <c r="BO210" s="312" t="n">
        <v>0.495</v>
      </c>
      <c r="BP210" s="312" t="n">
        <v>0.035</v>
      </c>
      <c r="BQ210" s="312" t="n">
        <v>0</v>
      </c>
      <c r="BR210" s="312" t="n">
        <v>0</v>
      </c>
      <c r="BS210" s="312" t="n">
        <v>0.215</v>
      </c>
      <c r="BT210" s="312" t="n">
        <v>0.0075</v>
      </c>
      <c r="BU210" s="312" t="n">
        <v>0.215</v>
      </c>
      <c r="BV210" s="312" t="n">
        <v>0.0075</v>
      </c>
      <c r="BW210" s="312" t="n">
        <v>-0.01475</v>
      </c>
      <c r="BX210" s="312" t="n">
        <v>0.02</v>
      </c>
      <c r="BY210" s="312" t="n">
        <v>0.01225</v>
      </c>
      <c r="BZ210" s="312" t="n">
        <v>0.01</v>
      </c>
      <c r="CA210" s="312" t="n">
        <v>-0.00275</v>
      </c>
      <c r="CB210" s="312" t="n">
        <v>0.0125</v>
      </c>
      <c r="CC210" s="312" t="n">
        <v>1</v>
      </c>
      <c r="CD210" s="312" t="n">
        <v>0</v>
      </c>
      <c r="CE210" s="349"/>
      <c r="CF210" s="336"/>
      <c r="CG210" s="311"/>
    </row>
    <row r="211" customFormat="false" ht="12.75" hidden="false" customHeight="false" outlineLevel="0" collapsed="false">
      <c r="D211" s="311" t="n">
        <v>42614</v>
      </c>
      <c r="F211" s="350" t="n">
        <v>3.748</v>
      </c>
      <c r="G211" s="351" t="n">
        <v>0.070843432137155</v>
      </c>
      <c r="H211" s="350" t="n">
        <v>0.15</v>
      </c>
      <c r="I211" s="350" t="n">
        <v>0.55</v>
      </c>
      <c r="J211" s="350" t="n">
        <v>0.55</v>
      </c>
      <c r="K211" s="350" t="n">
        <v>0.55</v>
      </c>
      <c r="L211" s="347" t="n">
        <v>0.55</v>
      </c>
      <c r="M211" s="347" t="n">
        <v>0.55</v>
      </c>
      <c r="N211" s="350" t="n">
        <v>0.6</v>
      </c>
      <c r="O211" s="350" t="n">
        <v>0.6</v>
      </c>
      <c r="P211" s="350" t="n">
        <v>0.55</v>
      </c>
      <c r="Q211" s="350" t="n">
        <v>0.5</v>
      </c>
      <c r="R211" s="351" t="n">
        <v>0.39</v>
      </c>
      <c r="S211" s="351" t="n">
        <v>0.6</v>
      </c>
      <c r="T211" s="350" t="n">
        <v>0.55</v>
      </c>
      <c r="U211" s="350" t="n">
        <v>0</v>
      </c>
      <c r="V211" s="350" t="n">
        <v>0</v>
      </c>
      <c r="W211" s="350" t="n">
        <v>0</v>
      </c>
      <c r="X211" s="350" t="n">
        <v>0</v>
      </c>
      <c r="Y211" s="350" t="n">
        <v>0</v>
      </c>
      <c r="Z211" s="350" t="n">
        <v>0</v>
      </c>
      <c r="AA211" s="350" t="n">
        <v>0</v>
      </c>
      <c r="AB211" s="350" t="n">
        <v>0</v>
      </c>
      <c r="AC211" s="350" t="n">
        <v>0</v>
      </c>
      <c r="AD211" s="350" t="n">
        <v>0</v>
      </c>
      <c r="AE211" s="350" t="n">
        <v>0</v>
      </c>
      <c r="AF211" s="350" t="n">
        <v>0</v>
      </c>
      <c r="AG211" s="350" t="n">
        <v>0</v>
      </c>
      <c r="AH211" s="350" t="n">
        <v>0</v>
      </c>
      <c r="AI211" s="351" t="n">
        <v>0</v>
      </c>
      <c r="AJ211" s="351" t="n">
        <v>0</v>
      </c>
      <c r="AK211" s="351" t="n">
        <v>-0.19</v>
      </c>
      <c r="AL211" s="350" t="n">
        <v>0</v>
      </c>
      <c r="AM211" s="350"/>
      <c r="AN211" s="350"/>
      <c r="AO211" s="350" t="n">
        <v>-0.17</v>
      </c>
      <c r="AP211" s="312" t="n">
        <v>0</v>
      </c>
      <c r="AQ211" s="312" t="n">
        <v>0.295</v>
      </c>
      <c r="AR211" s="312" t="n">
        <v>0</v>
      </c>
      <c r="AS211" s="312" t="n">
        <v>-0.33</v>
      </c>
      <c r="AT211" s="312" t="n">
        <v>0</v>
      </c>
      <c r="AU211" s="312" t="n">
        <v>0</v>
      </c>
      <c r="AV211" s="312" t="n">
        <v>0</v>
      </c>
      <c r="AW211" s="312" t="n">
        <v>0</v>
      </c>
      <c r="AX211" s="312" t="n">
        <v>0</v>
      </c>
      <c r="AY211" s="312" t="n">
        <v>-0.005499999</v>
      </c>
      <c r="AZ211" s="312" t="n">
        <v>0.06</v>
      </c>
      <c r="BA211" s="312" t="n">
        <v>0.1825</v>
      </c>
      <c r="BB211" s="312" t="n">
        <v>0.0125</v>
      </c>
      <c r="BC211" s="312" t="n">
        <v>-0.005499999</v>
      </c>
      <c r="BD211" s="312" t="n">
        <v>0.011</v>
      </c>
      <c r="BE211" s="312" t="n">
        <v>0.005</v>
      </c>
      <c r="BF211" s="312" t="n">
        <v>0</v>
      </c>
      <c r="BG211" s="312" t="n">
        <v>-0.005499999</v>
      </c>
      <c r="BH211" s="312" t="n">
        <v>0.011</v>
      </c>
      <c r="BI211" s="312" t="n">
        <v>-0.03</v>
      </c>
      <c r="BJ211" s="312" t="n">
        <v>0.025</v>
      </c>
      <c r="BK211" s="312" t="n">
        <v>6.93889390390723E-018</v>
      </c>
      <c r="BL211" s="312" t="n">
        <v>0.019</v>
      </c>
      <c r="BM211" s="312" t="n">
        <v>0.0065</v>
      </c>
      <c r="BN211" s="312" t="n">
        <v>0.01</v>
      </c>
      <c r="BO211" s="312" t="n">
        <v>0.395</v>
      </c>
      <c r="BP211" s="312" t="n">
        <v>0.035</v>
      </c>
      <c r="BQ211" s="312" t="n">
        <v>0</v>
      </c>
      <c r="BR211" s="312" t="n">
        <v>0</v>
      </c>
      <c r="BS211" s="312" t="n">
        <v>0.195</v>
      </c>
      <c r="BT211" s="312" t="n">
        <v>0.005</v>
      </c>
      <c r="BU211" s="312" t="n">
        <v>0.195</v>
      </c>
      <c r="BV211" s="312" t="n">
        <v>0.005</v>
      </c>
      <c r="BW211" s="312" t="n">
        <v>-0.01725</v>
      </c>
      <c r="BX211" s="312" t="n">
        <v>0.02</v>
      </c>
      <c r="BY211" s="312" t="n">
        <v>0.01225</v>
      </c>
      <c r="BZ211" s="312" t="n">
        <v>0.01</v>
      </c>
      <c r="CA211" s="312" t="n">
        <v>-0.00275</v>
      </c>
      <c r="CB211" s="312" t="n">
        <v>0.0125</v>
      </c>
      <c r="CC211" s="312" t="n">
        <v>0.6</v>
      </c>
      <c r="CD211" s="312" t="n">
        <v>0</v>
      </c>
      <c r="CE211" s="349"/>
      <c r="CF211" s="336"/>
      <c r="CG211" s="311"/>
    </row>
    <row r="212" customFormat="false" ht="12.75" hidden="false" customHeight="false" outlineLevel="0" collapsed="false">
      <c r="D212" s="311" t="n">
        <v>42644</v>
      </c>
      <c r="F212" s="350" t="n">
        <v>3.75</v>
      </c>
      <c r="G212" s="351" t="n">
        <v>0.070847260904111</v>
      </c>
      <c r="H212" s="350" t="n">
        <v>0.15</v>
      </c>
      <c r="I212" s="350" t="n">
        <v>0.6</v>
      </c>
      <c r="J212" s="350" t="n">
        <v>0.6</v>
      </c>
      <c r="K212" s="350" t="n">
        <v>0.55</v>
      </c>
      <c r="L212" s="347" t="n">
        <v>0.6</v>
      </c>
      <c r="M212" s="347" t="n">
        <v>0.6</v>
      </c>
      <c r="N212" s="350" t="n">
        <v>0.65</v>
      </c>
      <c r="O212" s="350" t="n">
        <v>0.65</v>
      </c>
      <c r="P212" s="350" t="n">
        <v>0.6</v>
      </c>
      <c r="Q212" s="350" t="n">
        <v>0.5</v>
      </c>
      <c r="R212" s="351" t="n">
        <v>0.435</v>
      </c>
      <c r="S212" s="351" t="n">
        <v>0.65</v>
      </c>
      <c r="T212" s="350" t="n">
        <v>0.6</v>
      </c>
      <c r="U212" s="350" t="n">
        <v>0</v>
      </c>
      <c r="V212" s="350" t="n">
        <v>0</v>
      </c>
      <c r="W212" s="350" t="n">
        <v>0</v>
      </c>
      <c r="X212" s="350" t="n">
        <v>0</v>
      </c>
      <c r="Y212" s="350" t="n">
        <v>0</v>
      </c>
      <c r="Z212" s="350" t="n">
        <v>0</v>
      </c>
      <c r="AA212" s="350" t="n">
        <v>0</v>
      </c>
      <c r="AB212" s="350" t="n">
        <v>0</v>
      </c>
      <c r="AC212" s="350" t="n">
        <v>0</v>
      </c>
      <c r="AD212" s="350" t="n">
        <v>0</v>
      </c>
      <c r="AE212" s="350" t="n">
        <v>0</v>
      </c>
      <c r="AF212" s="350" t="n">
        <v>0</v>
      </c>
      <c r="AG212" s="350" t="n">
        <v>0</v>
      </c>
      <c r="AH212" s="350" t="n">
        <v>0</v>
      </c>
      <c r="AI212" s="351" t="n">
        <v>0</v>
      </c>
      <c r="AJ212" s="351" t="n">
        <v>0</v>
      </c>
      <c r="AK212" s="351" t="n">
        <v>-0.19</v>
      </c>
      <c r="AL212" s="350" t="n">
        <v>0</v>
      </c>
      <c r="AM212" s="350"/>
      <c r="AN212" s="350"/>
      <c r="AO212" s="350" t="n">
        <v>-0.17</v>
      </c>
      <c r="AP212" s="312" t="n">
        <v>0</v>
      </c>
      <c r="AQ212" s="312" t="n">
        <v>0.295</v>
      </c>
      <c r="AR212" s="312" t="n">
        <v>0</v>
      </c>
      <c r="AS212" s="312" t="n">
        <v>-0.33</v>
      </c>
      <c r="AT212" s="312" t="n">
        <v>0</v>
      </c>
      <c r="AU212" s="312" t="n">
        <v>0</v>
      </c>
      <c r="AV212" s="312" t="n">
        <v>0</v>
      </c>
      <c r="AW212" s="312" t="n">
        <v>0</v>
      </c>
      <c r="AX212" s="312" t="n">
        <v>0</v>
      </c>
      <c r="AY212" s="312" t="n">
        <v>-0.005499999</v>
      </c>
      <c r="AZ212" s="312" t="n">
        <v>0.06</v>
      </c>
      <c r="BA212" s="312" t="n">
        <v>0.1875</v>
      </c>
      <c r="BB212" s="312" t="n">
        <v>0.0125</v>
      </c>
      <c r="BC212" s="312" t="n">
        <v>-0.005499999</v>
      </c>
      <c r="BD212" s="312" t="n">
        <v>0.011</v>
      </c>
      <c r="BE212" s="312" t="n">
        <v>0.005</v>
      </c>
      <c r="BF212" s="312" t="n">
        <v>0</v>
      </c>
      <c r="BG212" s="312" t="n">
        <v>-0.005499999</v>
      </c>
      <c r="BH212" s="312" t="n">
        <v>0.011</v>
      </c>
      <c r="BI212" s="312" t="n">
        <v>-0.04</v>
      </c>
      <c r="BJ212" s="312" t="n">
        <v>0.025</v>
      </c>
      <c r="BK212" s="312" t="n">
        <v>6.93889390390723E-018</v>
      </c>
      <c r="BL212" s="312" t="n">
        <v>0.02</v>
      </c>
      <c r="BM212" s="312" t="n">
        <v>0.0065</v>
      </c>
      <c r="BN212" s="312" t="n">
        <v>0.01</v>
      </c>
      <c r="BO212" s="312" t="n">
        <v>0.461</v>
      </c>
      <c r="BP212" s="312" t="n">
        <v>0.035</v>
      </c>
      <c r="BQ212" s="312" t="n">
        <v>0</v>
      </c>
      <c r="BR212" s="312" t="n">
        <v>0</v>
      </c>
      <c r="BS212" s="312" t="n">
        <v>0.215</v>
      </c>
      <c r="BT212" s="312" t="n">
        <v>0.0025</v>
      </c>
      <c r="BU212" s="312" t="n">
        <v>0.215</v>
      </c>
      <c r="BV212" s="312" t="n">
        <v>0.0025</v>
      </c>
      <c r="BW212" s="312" t="n">
        <v>-0.01725</v>
      </c>
      <c r="BX212" s="312" t="n">
        <v>0.02</v>
      </c>
      <c r="BY212" s="312" t="n">
        <v>-0.0035</v>
      </c>
      <c r="BZ212" s="312" t="n">
        <v>0.01</v>
      </c>
      <c r="CA212" s="312" t="n">
        <v>-0.0185</v>
      </c>
      <c r="CB212" s="312" t="n">
        <v>0.0125</v>
      </c>
      <c r="CC212" s="312" t="n">
        <v>0.3</v>
      </c>
      <c r="CD212" s="312" t="n">
        <v>0</v>
      </c>
      <c r="CE212" s="349"/>
      <c r="CF212" s="336"/>
      <c r="CG212" s="311"/>
    </row>
    <row r="213" customFormat="false" ht="12.75" hidden="false" customHeight="false" outlineLevel="0" collapsed="false">
      <c r="D213" s="311" t="n">
        <v>42675</v>
      </c>
      <c r="F213" s="350" t="n">
        <v>3.777</v>
      </c>
      <c r="G213" s="351" t="n">
        <v>0.070851217296637</v>
      </c>
      <c r="H213" s="350" t="n">
        <v>0.15</v>
      </c>
      <c r="I213" s="350" t="n">
        <v>0.8</v>
      </c>
      <c r="J213" s="350" t="n">
        <v>0.85</v>
      </c>
      <c r="K213" s="350" t="n">
        <v>0.8</v>
      </c>
      <c r="L213" s="347" t="n">
        <v>0.8</v>
      </c>
      <c r="M213" s="347" t="n">
        <v>0.9</v>
      </c>
      <c r="N213" s="350" t="n">
        <v>0.95</v>
      </c>
      <c r="O213" s="350" t="n">
        <v>0.85</v>
      </c>
      <c r="P213" s="350" t="n">
        <v>0.8</v>
      </c>
      <c r="Q213" s="350" t="n">
        <v>0.95</v>
      </c>
      <c r="R213" s="351" t="n">
        <v>0.625</v>
      </c>
      <c r="S213" s="351" t="n">
        <v>0.8</v>
      </c>
      <c r="T213" s="350" t="n">
        <v>0.8</v>
      </c>
      <c r="U213" s="350" t="n">
        <v>0</v>
      </c>
      <c r="V213" s="350" t="n">
        <v>0</v>
      </c>
      <c r="W213" s="350" t="n">
        <v>0</v>
      </c>
      <c r="X213" s="350" t="n">
        <v>0</v>
      </c>
      <c r="Y213" s="350" t="n">
        <v>0</v>
      </c>
      <c r="Z213" s="350" t="n">
        <v>0</v>
      </c>
      <c r="AA213" s="350" t="n">
        <v>0</v>
      </c>
      <c r="AB213" s="350" t="n">
        <v>0</v>
      </c>
      <c r="AC213" s="350" t="n">
        <v>0</v>
      </c>
      <c r="AD213" s="350" t="n">
        <v>0</v>
      </c>
      <c r="AE213" s="350" t="n">
        <v>0</v>
      </c>
      <c r="AF213" s="350" t="n">
        <v>0</v>
      </c>
      <c r="AG213" s="350" t="n">
        <v>0</v>
      </c>
      <c r="AH213" s="350" t="n">
        <v>0</v>
      </c>
      <c r="AI213" s="351" t="n">
        <v>0</v>
      </c>
      <c r="AJ213" s="351" t="n">
        <v>0</v>
      </c>
      <c r="AK213" s="351" t="n">
        <v>-0.19</v>
      </c>
      <c r="AL213" s="350" t="n">
        <v>0</v>
      </c>
      <c r="AM213" s="350"/>
      <c r="AN213" s="350"/>
      <c r="AO213" s="350" t="n">
        <v>-0.17</v>
      </c>
      <c r="AP213" s="312" t="n">
        <v>0</v>
      </c>
      <c r="AQ213" s="312" t="n">
        <v>0.12</v>
      </c>
      <c r="AR213" s="312" t="n">
        <v>0</v>
      </c>
      <c r="AS213" s="312" t="n">
        <v>-0.33</v>
      </c>
      <c r="AT213" s="312" t="n">
        <v>0</v>
      </c>
      <c r="AU213" s="312" t="n">
        <v>0</v>
      </c>
      <c r="AV213" s="312" t="n">
        <v>0</v>
      </c>
      <c r="AW213" s="312" t="n">
        <v>0</v>
      </c>
      <c r="AX213" s="312" t="n">
        <v>0</v>
      </c>
      <c r="AY213" s="312" t="n">
        <v>-0.008499999</v>
      </c>
      <c r="AZ213" s="312" t="n">
        <v>0.06</v>
      </c>
      <c r="BA213" s="312" t="n">
        <v>0.27</v>
      </c>
      <c r="BB213" s="312" t="n">
        <v>0.0175</v>
      </c>
      <c r="BC213" s="312" t="n">
        <v>-0.008499999</v>
      </c>
      <c r="BD213" s="312" t="n">
        <v>0.0087</v>
      </c>
      <c r="BE213" s="312" t="n">
        <v>0.005</v>
      </c>
      <c r="BF213" s="312" t="n">
        <v>0</v>
      </c>
      <c r="BG213" s="312" t="n">
        <v>-0.008499999</v>
      </c>
      <c r="BH213" s="312" t="n">
        <v>0.0087</v>
      </c>
      <c r="BI213" s="312" t="n">
        <v>-0.0365</v>
      </c>
      <c r="BJ213" s="312" t="n">
        <v>0.025</v>
      </c>
      <c r="BK213" s="312" t="n">
        <v>0.0075</v>
      </c>
      <c r="BL213" s="312" t="n">
        <v>0.02</v>
      </c>
      <c r="BM213" s="312" t="n">
        <v>0.016</v>
      </c>
      <c r="BN213" s="312" t="n">
        <v>0.015</v>
      </c>
      <c r="BO213" s="312" t="n">
        <v>0.7675</v>
      </c>
      <c r="BP213" s="312" t="n">
        <v>0.146</v>
      </c>
      <c r="BQ213" s="312" t="n">
        <v>0</v>
      </c>
      <c r="BR213" s="312" t="n">
        <v>0</v>
      </c>
      <c r="BS213" s="312" t="n">
        <v>0.2875</v>
      </c>
      <c r="BT213" s="312" t="n">
        <v>0.02</v>
      </c>
      <c r="BU213" s="312" t="n">
        <v>0.465</v>
      </c>
      <c r="BV213" s="312" t="n">
        <v>0.015</v>
      </c>
      <c r="BW213" s="312" t="n">
        <v>-0.028</v>
      </c>
      <c r="BX213" s="312" t="n">
        <v>0.0175</v>
      </c>
      <c r="BY213" s="312" t="n">
        <v>-0.0025</v>
      </c>
      <c r="BZ213" s="312" t="n">
        <v>0.0075</v>
      </c>
      <c r="CA213" s="312" t="n">
        <v>-0.0175</v>
      </c>
      <c r="CB213" s="312" t="n">
        <v>0.01</v>
      </c>
      <c r="CC213" s="312" t="n">
        <v>0.23</v>
      </c>
      <c r="CD213" s="312" t="n">
        <v>0</v>
      </c>
      <c r="CE213" s="349"/>
      <c r="CF213" s="336"/>
      <c r="CG213" s="311"/>
    </row>
    <row r="214" customFormat="false" ht="12.75" hidden="false" customHeight="false" outlineLevel="0" collapsed="false">
      <c r="D214" s="311" t="n">
        <v>42705</v>
      </c>
      <c r="F214" s="350" t="n">
        <v>3.824</v>
      </c>
      <c r="G214" s="351" t="n">
        <v>0.070855046063603</v>
      </c>
      <c r="H214" s="350" t="n">
        <v>0.15</v>
      </c>
      <c r="I214" s="350" t="n">
        <v>1</v>
      </c>
      <c r="J214" s="350" t="n">
        <v>1.05</v>
      </c>
      <c r="K214" s="350" t="n">
        <v>1</v>
      </c>
      <c r="L214" s="347" t="n">
        <v>1</v>
      </c>
      <c r="M214" s="347" t="n">
        <v>1.15</v>
      </c>
      <c r="N214" s="350" t="n">
        <v>1.25</v>
      </c>
      <c r="O214" s="350" t="n">
        <v>1.05</v>
      </c>
      <c r="P214" s="350" t="n">
        <v>1</v>
      </c>
      <c r="Q214" s="350" t="n">
        <v>1.35</v>
      </c>
      <c r="R214" s="351" t="n">
        <v>0.625</v>
      </c>
      <c r="S214" s="351" t="n">
        <v>1.1</v>
      </c>
      <c r="T214" s="350" t="n">
        <v>1</v>
      </c>
      <c r="U214" s="350" t="n">
        <v>0</v>
      </c>
      <c r="V214" s="350" t="n">
        <v>0</v>
      </c>
      <c r="W214" s="350" t="n">
        <v>0</v>
      </c>
      <c r="X214" s="350" t="n">
        <v>0</v>
      </c>
      <c r="Y214" s="350" t="n">
        <v>0</v>
      </c>
      <c r="Z214" s="350" t="n">
        <v>0</v>
      </c>
      <c r="AA214" s="350" t="n">
        <v>0</v>
      </c>
      <c r="AB214" s="350" t="n">
        <v>0</v>
      </c>
      <c r="AC214" s="350" t="n">
        <v>0</v>
      </c>
      <c r="AD214" s="350" t="n">
        <v>0</v>
      </c>
      <c r="AE214" s="350" t="n">
        <v>0</v>
      </c>
      <c r="AF214" s="350" t="n">
        <v>0</v>
      </c>
      <c r="AG214" s="350" t="n">
        <v>0</v>
      </c>
      <c r="AH214" s="350" t="n">
        <v>0</v>
      </c>
      <c r="AI214" s="351" t="n">
        <v>0</v>
      </c>
      <c r="AJ214" s="351" t="n">
        <v>0</v>
      </c>
      <c r="AK214" s="351" t="n">
        <v>-0.19</v>
      </c>
      <c r="AL214" s="350" t="n">
        <v>0</v>
      </c>
      <c r="AM214" s="350"/>
      <c r="AN214" s="350"/>
      <c r="AO214" s="350" t="n">
        <v>-0.17</v>
      </c>
      <c r="AP214" s="312" t="n">
        <v>0</v>
      </c>
      <c r="AQ214" s="312" t="n">
        <v>0.12</v>
      </c>
      <c r="AR214" s="312" t="n">
        <v>0</v>
      </c>
      <c r="AS214" s="312" t="n">
        <v>-0.33</v>
      </c>
      <c r="AT214" s="312" t="n">
        <v>0</v>
      </c>
      <c r="AU214" s="312" t="n">
        <v>0</v>
      </c>
      <c r="AV214" s="312" t="n">
        <v>0</v>
      </c>
      <c r="AW214" s="312" t="n">
        <v>0</v>
      </c>
      <c r="AX214" s="312" t="n">
        <v>0</v>
      </c>
      <c r="AY214" s="312" t="n">
        <v>-0.008499999</v>
      </c>
      <c r="AZ214" s="312" t="n">
        <v>0.06</v>
      </c>
      <c r="BA214" s="312" t="n">
        <v>0.305</v>
      </c>
      <c r="BB214" s="312" t="n">
        <v>0.0225</v>
      </c>
      <c r="BC214" s="312" t="n">
        <v>-0.008499999</v>
      </c>
      <c r="BD214" s="312" t="n">
        <v>0.0087</v>
      </c>
      <c r="BE214" s="312" t="n">
        <v>0.005</v>
      </c>
      <c r="BF214" s="312" t="n">
        <v>0</v>
      </c>
      <c r="BG214" s="312" t="n">
        <v>-0.008499999</v>
      </c>
      <c r="BH214" s="312" t="n">
        <v>0.0087</v>
      </c>
      <c r="BI214" s="312" t="n">
        <v>-0.0405</v>
      </c>
      <c r="BJ214" s="312" t="n">
        <v>0.025</v>
      </c>
      <c r="BK214" s="312" t="n">
        <v>0.0075</v>
      </c>
      <c r="BL214" s="312" t="n">
        <v>0.021</v>
      </c>
      <c r="BM214" s="312" t="n">
        <v>0.016</v>
      </c>
      <c r="BN214" s="312" t="n">
        <v>0.015</v>
      </c>
      <c r="BO214" s="312" t="n">
        <v>1.19</v>
      </c>
      <c r="BP214" s="312" t="n">
        <v>0.2</v>
      </c>
      <c r="BQ214" s="312" t="n">
        <v>0</v>
      </c>
      <c r="BR214" s="312" t="n">
        <v>0</v>
      </c>
      <c r="BS214" s="312" t="n">
        <v>0.3375</v>
      </c>
      <c r="BT214" s="312" t="n">
        <v>0.0225</v>
      </c>
      <c r="BU214" s="312" t="n">
        <v>0.8</v>
      </c>
      <c r="BV214" s="312" t="n">
        <v>0.0175</v>
      </c>
      <c r="BW214" s="312" t="n">
        <v>-0.0205</v>
      </c>
      <c r="BX214" s="312" t="n">
        <v>0.0175</v>
      </c>
      <c r="BY214" s="312" t="n">
        <v>-0.0025</v>
      </c>
      <c r="BZ214" s="312" t="n">
        <v>0.0075</v>
      </c>
      <c r="CA214" s="312" t="n">
        <v>-0.0175</v>
      </c>
      <c r="CB214" s="312" t="n">
        <v>0.01</v>
      </c>
      <c r="CC214" s="312" t="n">
        <v>0.26</v>
      </c>
      <c r="CD214" s="312" t="n">
        <v>0</v>
      </c>
      <c r="CE214" s="349"/>
      <c r="CF214" s="336"/>
      <c r="CG214" s="311"/>
    </row>
    <row r="215" customFormat="false" ht="12.75" hidden="false" customHeight="false" outlineLevel="0" collapsed="false">
      <c r="D215" s="311" t="n">
        <v>42736</v>
      </c>
      <c r="F215" s="350" t="n">
        <v>4.0375</v>
      </c>
      <c r="G215" s="351" t="n">
        <v>0.070859002456139</v>
      </c>
      <c r="H215" s="350" t="n">
        <v>0.15</v>
      </c>
      <c r="I215" s="350" t="n">
        <v>1</v>
      </c>
      <c r="J215" s="350" t="n">
        <v>1.05</v>
      </c>
      <c r="K215" s="350" t="n">
        <v>1</v>
      </c>
      <c r="L215" s="347" t="n">
        <v>1</v>
      </c>
      <c r="M215" s="347" t="n">
        <v>1.15</v>
      </c>
      <c r="N215" s="350" t="n">
        <v>1.45</v>
      </c>
      <c r="O215" s="350" t="n">
        <v>1.05</v>
      </c>
      <c r="P215" s="350" t="n">
        <v>1</v>
      </c>
      <c r="Q215" s="350" t="n">
        <v>1.35</v>
      </c>
      <c r="R215" s="351" t="n">
        <v>0.7</v>
      </c>
      <c r="S215" s="351" t="n">
        <v>1.1</v>
      </c>
      <c r="T215" s="350" t="n">
        <v>1</v>
      </c>
      <c r="U215" s="350" t="n">
        <v>0</v>
      </c>
      <c r="V215" s="350" t="n">
        <v>0</v>
      </c>
      <c r="W215" s="350" t="n">
        <v>0</v>
      </c>
      <c r="X215" s="350" t="n">
        <v>0</v>
      </c>
      <c r="Y215" s="350" t="n">
        <v>0</v>
      </c>
      <c r="Z215" s="350" t="n">
        <v>0</v>
      </c>
      <c r="AA215" s="350" t="n">
        <v>0</v>
      </c>
      <c r="AB215" s="350" t="n">
        <v>0</v>
      </c>
      <c r="AC215" s="350" t="n">
        <v>0</v>
      </c>
      <c r="AD215" s="350" t="n">
        <v>0</v>
      </c>
      <c r="AE215" s="350" t="n">
        <v>0</v>
      </c>
      <c r="AF215" s="350" t="n">
        <v>0</v>
      </c>
      <c r="AG215" s="350" t="n">
        <v>0</v>
      </c>
      <c r="AH215" s="350" t="n">
        <v>0</v>
      </c>
      <c r="AI215" s="351" t="n">
        <v>0</v>
      </c>
      <c r="AJ215" s="351" t="n">
        <v>0</v>
      </c>
      <c r="AK215" s="351" t="n">
        <v>-0.19</v>
      </c>
      <c r="AL215" s="350" t="n">
        <v>0</v>
      </c>
      <c r="AM215" s="350"/>
      <c r="AN215" s="350"/>
      <c r="AO215" s="350" t="n">
        <v>-0.17</v>
      </c>
      <c r="AP215" s="312" t="n">
        <v>0</v>
      </c>
      <c r="AQ215" s="312" t="n">
        <v>0.12</v>
      </c>
      <c r="AR215" s="312" t="n">
        <v>0</v>
      </c>
      <c r="AS215" s="312" t="n">
        <v>-0.33</v>
      </c>
      <c r="AT215" s="312" t="n">
        <v>0</v>
      </c>
      <c r="AU215" s="312" t="n">
        <v>0</v>
      </c>
      <c r="AV215" s="312" t="n">
        <v>0</v>
      </c>
      <c r="AW215" s="312" t="n">
        <v>0</v>
      </c>
      <c r="AX215" s="312" t="n">
        <v>0</v>
      </c>
      <c r="AY215" s="312" t="n">
        <v>-0.003999999</v>
      </c>
      <c r="AZ215" s="312" t="n">
        <v>0.06</v>
      </c>
      <c r="BA215" s="312" t="n">
        <v>0.305</v>
      </c>
      <c r="BB215" s="312" t="n">
        <v>0.0225</v>
      </c>
      <c r="BC215" s="312" t="n">
        <v>-0.003999999</v>
      </c>
      <c r="BD215" s="312" t="n">
        <v>0.0087</v>
      </c>
      <c r="BE215" s="312" t="n">
        <v>0.005</v>
      </c>
      <c r="BF215" s="312" t="n">
        <v>0</v>
      </c>
      <c r="BG215" s="312" t="n">
        <v>-0.003999999</v>
      </c>
      <c r="BH215" s="312" t="n">
        <v>0.0087</v>
      </c>
      <c r="BI215" s="312" t="n">
        <v>-0.0365</v>
      </c>
      <c r="BJ215" s="312" t="n">
        <v>0.02</v>
      </c>
      <c r="BK215" s="312" t="n">
        <v>0.0095</v>
      </c>
      <c r="BL215" s="312" t="n">
        <v>0.022</v>
      </c>
      <c r="BM215" s="312" t="n">
        <v>0.016</v>
      </c>
      <c r="BN215" s="312" t="n">
        <v>0.015</v>
      </c>
      <c r="BO215" s="312" t="n">
        <v>1.525</v>
      </c>
      <c r="BP215" s="312" t="n">
        <v>0.3</v>
      </c>
      <c r="BQ215" s="312" t="n">
        <v>0</v>
      </c>
      <c r="BR215" s="312" t="n">
        <v>0</v>
      </c>
      <c r="BS215" s="312" t="n">
        <v>0.4375</v>
      </c>
      <c r="BT215" s="312" t="n">
        <v>0.03</v>
      </c>
      <c r="BU215" s="312" t="n">
        <v>0.975</v>
      </c>
      <c r="BV215" s="312" t="n">
        <v>0.0225</v>
      </c>
      <c r="BW215" s="312" t="n">
        <v>-0.0205</v>
      </c>
      <c r="BX215" s="312" t="n">
        <v>0.0175</v>
      </c>
      <c r="BY215" s="312" t="n">
        <v>-0.0025</v>
      </c>
      <c r="BZ215" s="312" t="n">
        <v>0.0075</v>
      </c>
      <c r="CA215" s="312" t="n">
        <v>-0.0175</v>
      </c>
      <c r="CB215" s="312" t="n">
        <v>0.01</v>
      </c>
      <c r="CC215" s="312" t="n">
        <v>0.085</v>
      </c>
      <c r="CD215" s="312" t="n">
        <v>0</v>
      </c>
      <c r="CE215" s="349"/>
      <c r="CF215" s="336"/>
      <c r="CG215" s="311"/>
    </row>
    <row r="216" customFormat="false" ht="12.75" hidden="false" customHeight="false" outlineLevel="0" collapsed="false">
      <c r="D216" s="311" t="n">
        <v>42767</v>
      </c>
      <c r="F216" s="350" t="n">
        <v>3.9635</v>
      </c>
      <c r="G216" s="351" t="n">
        <v>0.07086295884868</v>
      </c>
      <c r="H216" s="350" t="n">
        <v>0.15</v>
      </c>
      <c r="I216" s="350" t="n">
        <v>1</v>
      </c>
      <c r="J216" s="350" t="n">
        <v>1.05</v>
      </c>
      <c r="K216" s="350" t="n">
        <v>1</v>
      </c>
      <c r="L216" s="347" t="n">
        <v>1</v>
      </c>
      <c r="M216" s="347" t="n">
        <v>1.15</v>
      </c>
      <c r="N216" s="350" t="n">
        <v>1.45</v>
      </c>
      <c r="O216" s="350" t="n">
        <v>1.05</v>
      </c>
      <c r="P216" s="350" t="n">
        <v>1</v>
      </c>
      <c r="Q216" s="350" t="n">
        <v>1.35</v>
      </c>
      <c r="R216" s="351" t="n">
        <v>0.7</v>
      </c>
      <c r="S216" s="351" t="n">
        <v>1.1</v>
      </c>
      <c r="T216" s="350" t="n">
        <v>1</v>
      </c>
      <c r="U216" s="350" t="n">
        <v>0</v>
      </c>
      <c r="V216" s="350" t="n">
        <v>0</v>
      </c>
      <c r="W216" s="350" t="n">
        <v>0</v>
      </c>
      <c r="X216" s="350" t="n">
        <v>0</v>
      </c>
      <c r="Y216" s="350" t="n">
        <v>0</v>
      </c>
      <c r="Z216" s="350" t="n">
        <v>0</v>
      </c>
      <c r="AA216" s="350" t="n">
        <v>0</v>
      </c>
      <c r="AB216" s="350" t="n">
        <v>0</v>
      </c>
      <c r="AC216" s="350" t="n">
        <v>0</v>
      </c>
      <c r="AD216" s="350" t="n">
        <v>0</v>
      </c>
      <c r="AE216" s="350" t="n">
        <v>0</v>
      </c>
      <c r="AF216" s="350" t="n">
        <v>0</v>
      </c>
      <c r="AG216" s="350" t="n">
        <v>0</v>
      </c>
      <c r="AH216" s="350" t="n">
        <v>0</v>
      </c>
      <c r="AI216" s="351" t="n">
        <v>0</v>
      </c>
      <c r="AJ216" s="351" t="n">
        <v>0</v>
      </c>
      <c r="AK216" s="351" t="n">
        <v>-0.19</v>
      </c>
      <c r="AL216" s="350" t="n">
        <v>0</v>
      </c>
      <c r="AM216" s="350"/>
      <c r="AN216" s="350"/>
      <c r="AO216" s="350" t="n">
        <v>-0.17</v>
      </c>
      <c r="AP216" s="312" t="n">
        <v>0</v>
      </c>
      <c r="AQ216" s="312" t="n">
        <v>0.12</v>
      </c>
      <c r="AR216" s="312" t="n">
        <v>0</v>
      </c>
      <c r="AS216" s="312" t="n">
        <v>-0.33</v>
      </c>
      <c r="AT216" s="312" t="n">
        <v>0</v>
      </c>
      <c r="AU216" s="312" t="n">
        <v>0</v>
      </c>
      <c r="AV216" s="312" t="n">
        <v>0</v>
      </c>
      <c r="AW216" s="312" t="n">
        <v>0</v>
      </c>
      <c r="AX216" s="312" t="n">
        <v>0</v>
      </c>
      <c r="AY216" s="312" t="n">
        <v>-0.003999999</v>
      </c>
      <c r="AZ216" s="312" t="n">
        <v>0.06</v>
      </c>
      <c r="BA216" s="312" t="n">
        <v>0.305</v>
      </c>
      <c r="BB216" s="312" t="n">
        <v>0.0225</v>
      </c>
      <c r="BC216" s="312" t="n">
        <v>-0.003999999</v>
      </c>
      <c r="BD216" s="312" t="n">
        <v>0.0087</v>
      </c>
      <c r="BE216" s="312" t="n">
        <v>0.005</v>
      </c>
      <c r="BF216" s="312" t="n">
        <v>0</v>
      </c>
      <c r="BG216" s="312" t="n">
        <v>-0.003999999</v>
      </c>
      <c r="BH216" s="312" t="n">
        <v>0.0087</v>
      </c>
      <c r="BI216" s="312" t="n">
        <v>-0.0395</v>
      </c>
      <c r="BJ216" s="312" t="n">
        <v>0.02</v>
      </c>
      <c r="BK216" s="312" t="n">
        <v>0.0095</v>
      </c>
      <c r="BL216" s="312" t="n">
        <v>0.023</v>
      </c>
      <c r="BM216" s="312" t="n">
        <v>0.016</v>
      </c>
      <c r="BN216" s="312" t="n">
        <v>0.015</v>
      </c>
      <c r="BO216" s="312" t="n">
        <v>1.455</v>
      </c>
      <c r="BP216" s="312" t="n">
        <v>0.3</v>
      </c>
      <c r="BQ216" s="312" t="n">
        <v>0</v>
      </c>
      <c r="BR216" s="312" t="n">
        <v>0</v>
      </c>
      <c r="BS216" s="312" t="n">
        <v>0.435</v>
      </c>
      <c r="BT216" s="312" t="n">
        <v>0.03</v>
      </c>
      <c r="BU216" s="312" t="n">
        <v>0.975</v>
      </c>
      <c r="BV216" s="312" t="n">
        <v>0.0175</v>
      </c>
      <c r="BW216" s="312" t="n">
        <v>-0.0205</v>
      </c>
      <c r="BX216" s="312" t="n">
        <v>0.0175</v>
      </c>
      <c r="BY216" s="312" t="n">
        <v>-0.0025</v>
      </c>
      <c r="BZ216" s="312" t="n">
        <v>0.0075</v>
      </c>
      <c r="CA216" s="312" t="n">
        <v>-0.0175</v>
      </c>
      <c r="CB216" s="312" t="n">
        <v>0.01</v>
      </c>
      <c r="CC216" s="312" t="n">
        <v>0.075</v>
      </c>
      <c r="CD216" s="312" t="n">
        <v>0</v>
      </c>
      <c r="CE216" s="349"/>
      <c r="CF216" s="336"/>
      <c r="CG216" s="311"/>
    </row>
    <row r="217" customFormat="false" ht="12.75" hidden="false" customHeight="false" outlineLevel="0" collapsed="false">
      <c r="D217" s="311" t="n">
        <v>42795</v>
      </c>
      <c r="F217" s="350" t="n">
        <v>3.8655</v>
      </c>
      <c r="G217" s="351" t="n">
        <v>0.070866532364529</v>
      </c>
      <c r="H217" s="350" t="n">
        <v>0.15</v>
      </c>
      <c r="I217" s="350" t="n">
        <v>0.75</v>
      </c>
      <c r="J217" s="350" t="n">
        <v>0.8</v>
      </c>
      <c r="K217" s="350" t="n">
        <v>0.75</v>
      </c>
      <c r="L217" s="347" t="n">
        <v>0.75</v>
      </c>
      <c r="M217" s="347" t="n">
        <v>0.85</v>
      </c>
      <c r="N217" s="350" t="n">
        <v>1</v>
      </c>
      <c r="O217" s="350" t="n">
        <v>0.75</v>
      </c>
      <c r="P217" s="350" t="n">
        <v>0.75</v>
      </c>
      <c r="Q217" s="350" t="n">
        <v>0.95</v>
      </c>
      <c r="R217" s="351" t="n">
        <v>0.35</v>
      </c>
      <c r="S217" s="351" t="n">
        <v>0.75</v>
      </c>
      <c r="T217" s="350" t="n">
        <v>0.75</v>
      </c>
      <c r="U217" s="350" t="n">
        <v>0</v>
      </c>
      <c r="V217" s="350" t="n">
        <v>0</v>
      </c>
      <c r="W217" s="350" t="n">
        <v>0</v>
      </c>
      <c r="X217" s="350" t="n">
        <v>0</v>
      </c>
      <c r="Y217" s="350" t="n">
        <v>0</v>
      </c>
      <c r="Z217" s="350" t="n">
        <v>0</v>
      </c>
      <c r="AA217" s="350" t="n">
        <v>0</v>
      </c>
      <c r="AB217" s="350" t="n">
        <v>0</v>
      </c>
      <c r="AC217" s="350" t="n">
        <v>0</v>
      </c>
      <c r="AD217" s="350" t="n">
        <v>0</v>
      </c>
      <c r="AE217" s="350" t="n">
        <v>0</v>
      </c>
      <c r="AF217" s="350" t="n">
        <v>0</v>
      </c>
      <c r="AG217" s="350" t="n">
        <v>0</v>
      </c>
      <c r="AH217" s="350" t="n">
        <v>0</v>
      </c>
      <c r="AI217" s="351" t="n">
        <v>0</v>
      </c>
      <c r="AJ217" s="351" t="n">
        <v>0</v>
      </c>
      <c r="AK217" s="351" t="n">
        <v>-0.19</v>
      </c>
      <c r="AL217" s="350" t="n">
        <v>0</v>
      </c>
      <c r="AM217" s="350"/>
      <c r="AN217" s="350"/>
      <c r="AO217" s="350" t="n">
        <v>-0.17</v>
      </c>
      <c r="AP217" s="312" t="n">
        <v>0</v>
      </c>
      <c r="AQ217" s="312" t="n">
        <v>0.12</v>
      </c>
      <c r="AR217" s="312" t="n">
        <v>0</v>
      </c>
      <c r="AS217" s="312" t="n">
        <v>-0.33</v>
      </c>
      <c r="AT217" s="312" t="n">
        <v>0</v>
      </c>
      <c r="AU217" s="312" t="n">
        <v>0</v>
      </c>
      <c r="AV217" s="312" t="n">
        <v>0</v>
      </c>
      <c r="AW217" s="312" t="n">
        <v>0</v>
      </c>
      <c r="AX217" s="312" t="n">
        <v>0</v>
      </c>
      <c r="AY217" s="312" t="n">
        <v>0</v>
      </c>
      <c r="AZ217" s="312" t="n">
        <v>0</v>
      </c>
      <c r="BA217" s="312" t="n">
        <v>0.265</v>
      </c>
      <c r="BB217" s="312" t="n">
        <v>0.0225</v>
      </c>
      <c r="BC217" s="312" t="n">
        <v>0</v>
      </c>
      <c r="BD217" s="312" t="n">
        <v>0</v>
      </c>
      <c r="BE217" s="312" t="n">
        <v>0</v>
      </c>
      <c r="BF217" s="312" t="n">
        <v>0</v>
      </c>
      <c r="BG217" s="312" t="n">
        <v>0</v>
      </c>
      <c r="BH217" s="312" t="n">
        <v>0</v>
      </c>
      <c r="BI217" s="312" t="n">
        <v>0</v>
      </c>
      <c r="BJ217" s="312" t="n">
        <v>0</v>
      </c>
      <c r="BK217" s="312" t="n">
        <v>0</v>
      </c>
      <c r="BL217" s="312" t="n">
        <v>0</v>
      </c>
      <c r="BM217" s="312" t="n">
        <v>0</v>
      </c>
      <c r="BN217" s="312" t="n">
        <v>0</v>
      </c>
      <c r="BO217" s="312" t="n">
        <v>0.835</v>
      </c>
      <c r="BP217" s="312" t="n">
        <v>0.16</v>
      </c>
      <c r="BQ217" s="312" t="n">
        <v>0</v>
      </c>
      <c r="BR217" s="312" t="n">
        <v>0</v>
      </c>
      <c r="BS217" s="312" t="n">
        <v>0.3025</v>
      </c>
      <c r="BT217" s="312" t="n">
        <v>0.02</v>
      </c>
      <c r="BU217" s="312" t="n">
        <v>0.6075</v>
      </c>
      <c r="BV217" s="312" t="n">
        <v>0.0025</v>
      </c>
      <c r="BW217" s="312" t="n">
        <v>-0.0205</v>
      </c>
      <c r="BX217" s="312" t="n">
        <v>0.0175</v>
      </c>
      <c r="BY217" s="312" t="n">
        <v>0.016</v>
      </c>
      <c r="BZ217" s="312" t="n">
        <v>0.0075</v>
      </c>
      <c r="CA217" s="312" t="n">
        <v>0.001</v>
      </c>
      <c r="CB217" s="312" t="n">
        <v>0.01</v>
      </c>
      <c r="CC217" s="312" t="n">
        <v>0.115</v>
      </c>
      <c r="CD217" s="312" t="n">
        <v>0</v>
      </c>
      <c r="CE217" s="349"/>
      <c r="CF217" s="336"/>
      <c r="CG217" s="311"/>
    </row>
    <row r="218" customFormat="false" ht="12.75" hidden="false" customHeight="false" outlineLevel="0" collapsed="false">
      <c r="D218" s="311" t="n">
        <v>42826</v>
      </c>
      <c r="F218" s="350" t="n">
        <v>3.7675</v>
      </c>
      <c r="G218" s="351" t="n">
        <v>0.07087048875708</v>
      </c>
      <c r="H218" s="350" t="n">
        <v>0.15</v>
      </c>
      <c r="I218" s="350" t="n">
        <v>0.4</v>
      </c>
      <c r="J218" s="350" t="n">
        <v>0.45</v>
      </c>
      <c r="K218" s="350" t="n">
        <v>0.4</v>
      </c>
      <c r="L218" s="347" t="n">
        <v>0.45</v>
      </c>
      <c r="M218" s="347" t="n">
        <v>0.45</v>
      </c>
      <c r="N218" s="350" t="n">
        <v>0.45</v>
      </c>
      <c r="O218" s="350" t="n">
        <v>0.45</v>
      </c>
      <c r="P218" s="350" t="n">
        <v>0.45</v>
      </c>
      <c r="Q218" s="350" t="n">
        <v>0.5</v>
      </c>
      <c r="R218" s="351" t="n">
        <v>0.3</v>
      </c>
      <c r="S218" s="351" t="n">
        <v>0.45</v>
      </c>
      <c r="T218" s="350" t="n">
        <v>0.4</v>
      </c>
      <c r="U218" s="350" t="n">
        <v>0</v>
      </c>
      <c r="V218" s="350" t="n">
        <v>0</v>
      </c>
      <c r="W218" s="350" t="n">
        <v>0</v>
      </c>
      <c r="X218" s="350" t="n">
        <v>0</v>
      </c>
      <c r="Y218" s="350" t="n">
        <v>0</v>
      </c>
      <c r="Z218" s="350" t="n">
        <v>0</v>
      </c>
      <c r="AA218" s="350" t="n">
        <v>0</v>
      </c>
      <c r="AB218" s="350" t="n">
        <v>0</v>
      </c>
      <c r="AC218" s="350" t="n">
        <v>0</v>
      </c>
      <c r="AD218" s="350" t="n">
        <v>0</v>
      </c>
      <c r="AE218" s="350" t="n">
        <v>0</v>
      </c>
      <c r="AF218" s="350" t="n">
        <v>0</v>
      </c>
      <c r="AG218" s="350" t="n">
        <v>0</v>
      </c>
      <c r="AH218" s="350" t="n">
        <v>0</v>
      </c>
      <c r="AI218" s="351" t="n">
        <v>0</v>
      </c>
      <c r="AJ218" s="351" t="n">
        <v>0</v>
      </c>
      <c r="AK218" s="351" t="n">
        <v>-0.19</v>
      </c>
      <c r="AL218" s="350" t="n">
        <v>0</v>
      </c>
      <c r="AM218" s="350"/>
      <c r="AN218" s="350"/>
      <c r="AO218" s="350" t="n">
        <v>-0.17</v>
      </c>
      <c r="AP218" s="312" t="n">
        <v>0</v>
      </c>
      <c r="AQ218" s="312" t="n">
        <v>0.295</v>
      </c>
      <c r="AR218" s="312" t="n">
        <v>0</v>
      </c>
      <c r="AS218" s="312" t="n">
        <v>-0.33</v>
      </c>
      <c r="AT218" s="312" t="n">
        <v>0</v>
      </c>
      <c r="AU218" s="312" t="n">
        <v>0</v>
      </c>
      <c r="AV218" s="312" t="n">
        <v>0</v>
      </c>
      <c r="AW218" s="312" t="n">
        <v>0</v>
      </c>
      <c r="AX218" s="312" t="n">
        <v>0</v>
      </c>
      <c r="AY218" s="312" t="n">
        <v>0</v>
      </c>
      <c r="AZ218" s="312" t="n">
        <v>0</v>
      </c>
      <c r="BA218" s="312" t="n">
        <v>0.195</v>
      </c>
      <c r="BB218" s="312" t="n">
        <v>0.0175</v>
      </c>
      <c r="BC218" s="312" t="n">
        <v>0</v>
      </c>
      <c r="BD218" s="312" t="n">
        <v>0</v>
      </c>
      <c r="BE218" s="312" t="n">
        <v>0</v>
      </c>
      <c r="BF218" s="312" t="n">
        <v>0</v>
      </c>
      <c r="BG218" s="312" t="n">
        <v>0</v>
      </c>
      <c r="BH218" s="312" t="n">
        <v>0</v>
      </c>
      <c r="BI218" s="312" t="n">
        <v>0</v>
      </c>
      <c r="BJ218" s="312" t="n">
        <v>0</v>
      </c>
      <c r="BK218" s="312" t="n">
        <v>0</v>
      </c>
      <c r="BL218" s="312" t="n">
        <v>0</v>
      </c>
      <c r="BM218" s="312" t="n">
        <v>0</v>
      </c>
      <c r="BN218" s="312" t="n">
        <v>0</v>
      </c>
      <c r="BO218" s="312" t="n">
        <v>0.45</v>
      </c>
      <c r="BP218" s="312" t="n">
        <v>0.02</v>
      </c>
      <c r="BQ218" s="312" t="n">
        <v>0</v>
      </c>
      <c r="BR218" s="312" t="n">
        <v>0</v>
      </c>
      <c r="BS218" s="312" t="n">
        <v>0.25</v>
      </c>
      <c r="BT218" s="312" t="n">
        <v>0.005</v>
      </c>
      <c r="BU218" s="312" t="n">
        <v>0.25</v>
      </c>
      <c r="BV218" s="312" t="n">
        <v>0.005</v>
      </c>
      <c r="BW218" s="312" t="n">
        <v>-0.013</v>
      </c>
      <c r="BX218" s="312" t="n">
        <v>0.02</v>
      </c>
      <c r="BY218" s="312" t="n">
        <v>0.016</v>
      </c>
      <c r="BZ218" s="312" t="n">
        <v>0.01</v>
      </c>
      <c r="CA218" s="312" t="n">
        <v>0.001</v>
      </c>
      <c r="CB218" s="312" t="n">
        <v>0.0125</v>
      </c>
      <c r="CC218" s="312" t="n">
        <v>0.55</v>
      </c>
      <c r="CD218" s="312" t="n">
        <v>0</v>
      </c>
      <c r="CE218" s="349"/>
      <c r="CF218" s="336"/>
      <c r="CG218" s="311"/>
    </row>
    <row r="219" customFormat="false" ht="12.75" hidden="false" customHeight="false" outlineLevel="0" collapsed="false">
      <c r="D219" s="311" t="n">
        <v>42856</v>
      </c>
      <c r="F219" s="350" t="n">
        <v>3.7665</v>
      </c>
      <c r="G219" s="351" t="n">
        <v>0.07087431752407</v>
      </c>
      <c r="H219" s="350" t="n">
        <v>0.15</v>
      </c>
      <c r="I219" s="350" t="n">
        <v>0.45</v>
      </c>
      <c r="J219" s="350" t="n">
        <v>0.5</v>
      </c>
      <c r="K219" s="350" t="n">
        <v>0.4</v>
      </c>
      <c r="L219" s="347" t="n">
        <v>0.4</v>
      </c>
      <c r="M219" s="347" t="n">
        <v>0.45</v>
      </c>
      <c r="N219" s="350" t="n">
        <v>0.5</v>
      </c>
      <c r="O219" s="350" t="n">
        <v>0.45</v>
      </c>
      <c r="P219" s="350" t="n">
        <v>0.4</v>
      </c>
      <c r="Q219" s="350" t="n">
        <v>0.45</v>
      </c>
      <c r="R219" s="351" t="n">
        <v>0.25</v>
      </c>
      <c r="S219" s="351" t="n">
        <v>0.5</v>
      </c>
      <c r="T219" s="350" t="n">
        <v>0.45</v>
      </c>
      <c r="U219" s="350" t="n">
        <v>0</v>
      </c>
      <c r="V219" s="350" t="n">
        <v>0</v>
      </c>
      <c r="W219" s="350" t="n">
        <v>0</v>
      </c>
      <c r="X219" s="350" t="n">
        <v>0</v>
      </c>
      <c r="Y219" s="350" t="n">
        <v>0</v>
      </c>
      <c r="Z219" s="350" t="n">
        <v>0</v>
      </c>
      <c r="AA219" s="350" t="n">
        <v>0</v>
      </c>
      <c r="AB219" s="350" t="n">
        <v>0</v>
      </c>
      <c r="AC219" s="350" t="n">
        <v>0</v>
      </c>
      <c r="AD219" s="350" t="n">
        <v>0</v>
      </c>
      <c r="AE219" s="350" t="n">
        <v>0</v>
      </c>
      <c r="AF219" s="350" t="n">
        <v>0</v>
      </c>
      <c r="AG219" s="350" t="n">
        <v>0</v>
      </c>
      <c r="AH219" s="350" t="n">
        <v>0</v>
      </c>
      <c r="AI219" s="351" t="n">
        <v>0</v>
      </c>
      <c r="AJ219" s="351" t="n">
        <v>0</v>
      </c>
      <c r="AK219" s="351" t="n">
        <v>-0.19</v>
      </c>
      <c r="AL219" s="350" t="n">
        <v>0</v>
      </c>
      <c r="AM219" s="350"/>
      <c r="AN219" s="350"/>
      <c r="AO219" s="350" t="n">
        <v>-0.17</v>
      </c>
      <c r="AP219" s="312" t="n">
        <v>0</v>
      </c>
      <c r="AQ219" s="312" t="n">
        <v>0.295</v>
      </c>
      <c r="AR219" s="312" t="n">
        <v>0</v>
      </c>
      <c r="AS219" s="312" t="n">
        <v>-0.33</v>
      </c>
      <c r="AT219" s="312" t="n">
        <v>0</v>
      </c>
      <c r="AU219" s="312" t="n">
        <v>0</v>
      </c>
      <c r="AV219" s="312" t="n">
        <v>0</v>
      </c>
      <c r="AW219" s="312" t="n">
        <v>0</v>
      </c>
      <c r="AX219" s="312" t="n">
        <v>0</v>
      </c>
      <c r="AY219" s="312" t="n">
        <v>0</v>
      </c>
      <c r="AZ219" s="312" t="n">
        <v>0</v>
      </c>
      <c r="BA219" s="312" t="n">
        <v>0.1825</v>
      </c>
      <c r="BB219" s="312" t="n">
        <v>0.01</v>
      </c>
      <c r="BC219" s="312" t="n">
        <v>0</v>
      </c>
      <c r="BD219" s="312" t="n">
        <v>0</v>
      </c>
      <c r="BE219" s="312" t="n">
        <v>0</v>
      </c>
      <c r="BF219" s="312" t="n">
        <v>0</v>
      </c>
      <c r="BG219" s="312" t="n">
        <v>0</v>
      </c>
      <c r="BH219" s="312" t="n">
        <v>0</v>
      </c>
      <c r="BI219" s="312" t="n">
        <v>0</v>
      </c>
      <c r="BJ219" s="312" t="n">
        <v>0</v>
      </c>
      <c r="BK219" s="312" t="n">
        <v>0</v>
      </c>
      <c r="BL219" s="312" t="n">
        <v>0</v>
      </c>
      <c r="BM219" s="312" t="n">
        <v>0</v>
      </c>
      <c r="BN219" s="312" t="n">
        <v>0</v>
      </c>
      <c r="BO219" s="312" t="n">
        <v>0.405</v>
      </c>
      <c r="BP219" s="312" t="n">
        <v>0.02</v>
      </c>
      <c r="BQ219" s="312" t="n">
        <v>0</v>
      </c>
      <c r="BR219" s="312" t="n">
        <v>0</v>
      </c>
      <c r="BS219" s="312" t="n">
        <v>0.2025</v>
      </c>
      <c r="BT219" s="312" t="n">
        <v>0.005</v>
      </c>
      <c r="BU219" s="312" t="n">
        <v>0.2025</v>
      </c>
      <c r="BV219" s="312" t="n">
        <v>0.005</v>
      </c>
      <c r="BW219" s="312" t="n">
        <v>-0.01325</v>
      </c>
      <c r="BX219" s="312" t="n">
        <v>0.02</v>
      </c>
      <c r="BY219" s="312" t="n">
        <v>0.01575</v>
      </c>
      <c r="BZ219" s="312" t="n">
        <v>0.01</v>
      </c>
      <c r="CA219" s="312" t="n">
        <v>0.000750000000000008</v>
      </c>
      <c r="CB219" s="312" t="n">
        <v>0.0125</v>
      </c>
      <c r="CC219" s="312" t="n">
        <v>0.7</v>
      </c>
      <c r="CD219" s="312" t="n">
        <v>0</v>
      </c>
      <c r="CE219" s="349"/>
      <c r="CF219" s="336"/>
      <c r="CG219" s="311"/>
    </row>
    <row r="220" customFormat="false" ht="12.75" hidden="false" customHeight="false" outlineLevel="0" collapsed="false">
      <c r="D220" s="311" t="n">
        <v>42887</v>
      </c>
      <c r="F220" s="350" t="n">
        <v>3.8125</v>
      </c>
      <c r="G220" s="351" t="n">
        <v>0.070878273916631</v>
      </c>
      <c r="H220" s="350" t="n">
        <v>0.15</v>
      </c>
      <c r="I220" s="350" t="n">
        <v>0.45</v>
      </c>
      <c r="J220" s="350" t="n">
        <v>0.5</v>
      </c>
      <c r="K220" s="350" t="n">
        <v>0.4</v>
      </c>
      <c r="L220" s="347" t="n">
        <v>0.5</v>
      </c>
      <c r="M220" s="347" t="n">
        <v>0.45</v>
      </c>
      <c r="N220" s="350" t="n">
        <v>0.5</v>
      </c>
      <c r="O220" s="350" t="n">
        <v>0.5</v>
      </c>
      <c r="P220" s="350" t="n">
        <v>0.5</v>
      </c>
      <c r="Q220" s="350" t="n">
        <v>0.5</v>
      </c>
      <c r="R220" s="351" t="n">
        <v>0.25</v>
      </c>
      <c r="S220" s="351" t="n">
        <v>0.5</v>
      </c>
      <c r="T220" s="350" t="n">
        <v>0.45</v>
      </c>
      <c r="U220" s="350" t="n">
        <v>0</v>
      </c>
      <c r="V220" s="350" t="n">
        <v>0</v>
      </c>
      <c r="W220" s="350" t="n">
        <v>0</v>
      </c>
      <c r="X220" s="350" t="n">
        <v>0</v>
      </c>
      <c r="Y220" s="350" t="n">
        <v>0</v>
      </c>
      <c r="Z220" s="350" t="n">
        <v>0</v>
      </c>
      <c r="AA220" s="350" t="n">
        <v>0</v>
      </c>
      <c r="AB220" s="350" t="n">
        <v>0</v>
      </c>
      <c r="AC220" s="350" t="n">
        <v>0</v>
      </c>
      <c r="AD220" s="350" t="n">
        <v>0</v>
      </c>
      <c r="AE220" s="350" t="n">
        <v>0</v>
      </c>
      <c r="AF220" s="350" t="n">
        <v>0</v>
      </c>
      <c r="AG220" s="350" t="n">
        <v>0</v>
      </c>
      <c r="AH220" s="350" t="n">
        <v>0</v>
      </c>
      <c r="AI220" s="351" t="n">
        <v>0</v>
      </c>
      <c r="AJ220" s="351" t="n">
        <v>0</v>
      </c>
      <c r="AK220" s="351" t="n">
        <v>-0.19</v>
      </c>
      <c r="AL220" s="350" t="n">
        <v>0</v>
      </c>
      <c r="AM220" s="350"/>
      <c r="AN220" s="350"/>
      <c r="AO220" s="350" t="n">
        <v>-0.17</v>
      </c>
      <c r="AP220" s="312" t="n">
        <v>0</v>
      </c>
      <c r="AQ220" s="312" t="n">
        <v>0.295</v>
      </c>
      <c r="AR220" s="312" t="n">
        <v>0</v>
      </c>
      <c r="AS220" s="312" t="n">
        <v>-0.33</v>
      </c>
      <c r="AT220" s="312" t="n">
        <v>0</v>
      </c>
      <c r="AU220" s="312" t="n">
        <v>0</v>
      </c>
      <c r="AV220" s="312" t="n">
        <v>0</v>
      </c>
      <c r="AW220" s="312" t="n">
        <v>0</v>
      </c>
      <c r="AX220" s="312" t="n">
        <v>0</v>
      </c>
      <c r="AY220" s="312" t="n">
        <v>0</v>
      </c>
      <c r="AZ220" s="312" t="n">
        <v>0</v>
      </c>
      <c r="BA220" s="312" t="n">
        <v>0.1825</v>
      </c>
      <c r="BB220" s="312" t="n">
        <v>0.0125</v>
      </c>
      <c r="BC220" s="312" t="n">
        <v>0</v>
      </c>
      <c r="BD220" s="312" t="n">
        <v>0</v>
      </c>
      <c r="BE220" s="312" t="n">
        <v>0</v>
      </c>
      <c r="BF220" s="312" t="n">
        <v>0</v>
      </c>
      <c r="BG220" s="312" t="n">
        <v>0</v>
      </c>
      <c r="BH220" s="312" t="n">
        <v>0</v>
      </c>
      <c r="BI220" s="312" t="n">
        <v>0</v>
      </c>
      <c r="BJ220" s="312" t="n">
        <v>0</v>
      </c>
      <c r="BK220" s="312" t="n">
        <v>0</v>
      </c>
      <c r="BL220" s="312" t="n">
        <v>0</v>
      </c>
      <c r="BM220" s="312" t="n">
        <v>0</v>
      </c>
      <c r="BN220" s="312" t="n">
        <v>0</v>
      </c>
      <c r="BO220" s="312" t="n">
        <v>0.395</v>
      </c>
      <c r="BP220" s="312" t="n">
        <v>0.035</v>
      </c>
      <c r="BQ220" s="312" t="n">
        <v>0</v>
      </c>
      <c r="BR220" s="312" t="n">
        <v>0</v>
      </c>
      <c r="BS220" s="312" t="n">
        <v>0.2025</v>
      </c>
      <c r="BT220" s="312" t="n">
        <v>0.005</v>
      </c>
      <c r="BU220" s="312" t="n">
        <v>0.2025</v>
      </c>
      <c r="BV220" s="312" t="n">
        <v>0.005</v>
      </c>
      <c r="BW220" s="312" t="n">
        <v>-0.01325</v>
      </c>
      <c r="BX220" s="312" t="n">
        <v>0.02</v>
      </c>
      <c r="BY220" s="312" t="n">
        <v>0.01575</v>
      </c>
      <c r="BZ220" s="312" t="n">
        <v>0.01</v>
      </c>
      <c r="CA220" s="312" t="n">
        <v>0.000750000000000008</v>
      </c>
      <c r="CB220" s="312" t="n">
        <v>0.0125</v>
      </c>
      <c r="CC220" s="312" t="n">
        <v>0.8</v>
      </c>
      <c r="CD220" s="312" t="n">
        <v>0</v>
      </c>
      <c r="CE220" s="349"/>
      <c r="CF220" s="336"/>
      <c r="CG220" s="311"/>
    </row>
    <row r="221" customFormat="false" ht="12.75" hidden="false" customHeight="false" outlineLevel="0" collapsed="false">
      <c r="D221" s="311" t="n">
        <v>42917</v>
      </c>
      <c r="F221" s="350" t="n">
        <v>3.8245</v>
      </c>
      <c r="G221" s="351" t="n">
        <v>0.070882102683631</v>
      </c>
      <c r="H221" s="350" t="n">
        <v>0.15</v>
      </c>
      <c r="I221" s="350" t="n">
        <v>0.5</v>
      </c>
      <c r="J221" s="350" t="n">
        <v>0.5</v>
      </c>
      <c r="K221" s="350" t="n">
        <v>0.4</v>
      </c>
      <c r="L221" s="347" t="n">
        <v>0.5</v>
      </c>
      <c r="M221" s="347" t="n">
        <v>0.5</v>
      </c>
      <c r="N221" s="350" t="n">
        <v>0.5</v>
      </c>
      <c r="O221" s="350" t="n">
        <v>0.5</v>
      </c>
      <c r="P221" s="350" t="n">
        <v>0.5</v>
      </c>
      <c r="Q221" s="350" t="n">
        <v>0.5</v>
      </c>
      <c r="R221" s="351" t="n">
        <v>0.35</v>
      </c>
      <c r="S221" s="351" t="n">
        <v>0.55</v>
      </c>
      <c r="T221" s="350" t="n">
        <v>0.5</v>
      </c>
      <c r="U221" s="350" t="n">
        <v>0</v>
      </c>
      <c r="V221" s="350" t="n">
        <v>0</v>
      </c>
      <c r="W221" s="350" t="n">
        <v>0</v>
      </c>
      <c r="X221" s="350" t="n">
        <v>0</v>
      </c>
      <c r="Y221" s="350" t="n">
        <v>0</v>
      </c>
      <c r="Z221" s="350" t="n">
        <v>0</v>
      </c>
      <c r="AA221" s="350" t="n">
        <v>0</v>
      </c>
      <c r="AB221" s="350" t="n">
        <v>0</v>
      </c>
      <c r="AC221" s="350" t="n">
        <v>0</v>
      </c>
      <c r="AD221" s="350" t="n">
        <v>0</v>
      </c>
      <c r="AE221" s="350" t="n">
        <v>0</v>
      </c>
      <c r="AF221" s="350" t="n">
        <v>0</v>
      </c>
      <c r="AG221" s="350" t="n">
        <v>0</v>
      </c>
      <c r="AH221" s="350" t="n">
        <v>0</v>
      </c>
      <c r="AI221" s="351" t="n">
        <v>0</v>
      </c>
      <c r="AJ221" s="351" t="n">
        <v>0</v>
      </c>
      <c r="AK221" s="351" t="n">
        <v>-0.19</v>
      </c>
      <c r="AL221" s="350" t="n">
        <v>0</v>
      </c>
      <c r="AM221" s="350"/>
      <c r="AN221" s="350"/>
      <c r="AO221" s="350" t="n">
        <v>-0.17</v>
      </c>
      <c r="AP221" s="312" t="n">
        <v>0</v>
      </c>
      <c r="AQ221" s="312" t="n">
        <v>0.295</v>
      </c>
      <c r="AR221" s="312" t="n">
        <v>0</v>
      </c>
      <c r="AS221" s="312" t="n">
        <v>-0.33</v>
      </c>
      <c r="AT221" s="312" t="n">
        <v>0</v>
      </c>
      <c r="AU221" s="312" t="n">
        <v>0</v>
      </c>
      <c r="AV221" s="312" t="n">
        <v>0</v>
      </c>
      <c r="AW221" s="312" t="n">
        <v>0</v>
      </c>
      <c r="AX221" s="312" t="n">
        <v>0</v>
      </c>
      <c r="AY221" s="312" t="n">
        <v>0</v>
      </c>
      <c r="AZ221" s="312" t="n">
        <v>0</v>
      </c>
      <c r="BA221" s="312" t="n">
        <v>0.1825</v>
      </c>
      <c r="BB221" s="312" t="n">
        <v>0.0125</v>
      </c>
      <c r="BC221" s="312" t="n">
        <v>0</v>
      </c>
      <c r="BD221" s="312" t="n">
        <v>0</v>
      </c>
      <c r="BE221" s="312" t="n">
        <v>0</v>
      </c>
      <c r="BF221" s="312" t="n">
        <v>0</v>
      </c>
      <c r="BG221" s="312" t="n">
        <v>0</v>
      </c>
      <c r="BH221" s="312" t="n">
        <v>0</v>
      </c>
      <c r="BI221" s="312" t="n">
        <v>0</v>
      </c>
      <c r="BJ221" s="312" t="n">
        <v>0</v>
      </c>
      <c r="BK221" s="312" t="n">
        <v>0</v>
      </c>
      <c r="BL221" s="312" t="n">
        <v>0</v>
      </c>
      <c r="BM221" s="312" t="n">
        <v>0</v>
      </c>
      <c r="BN221" s="312" t="n">
        <v>0</v>
      </c>
      <c r="BO221" s="312" t="n">
        <v>0.43</v>
      </c>
      <c r="BP221" s="312" t="n">
        <v>0.035</v>
      </c>
      <c r="BQ221" s="312" t="n">
        <v>0</v>
      </c>
      <c r="BR221" s="312" t="n">
        <v>0</v>
      </c>
      <c r="BS221" s="312" t="n">
        <v>0.215</v>
      </c>
      <c r="BT221" s="312" t="n">
        <v>0.0075</v>
      </c>
      <c r="BU221" s="312" t="n">
        <v>0.215</v>
      </c>
      <c r="BV221" s="312" t="n">
        <v>0.0075</v>
      </c>
      <c r="BW221" s="312" t="n">
        <v>-0.01325</v>
      </c>
      <c r="BX221" s="312" t="n">
        <v>0.02</v>
      </c>
      <c r="BY221" s="312" t="n">
        <v>0.01575</v>
      </c>
      <c r="BZ221" s="312" t="n">
        <v>0.01</v>
      </c>
      <c r="CA221" s="312" t="n">
        <v>0.000750000000000008</v>
      </c>
      <c r="CB221" s="312" t="n">
        <v>0.0125</v>
      </c>
      <c r="CC221" s="312" t="n">
        <v>1</v>
      </c>
      <c r="CD221" s="312" t="n">
        <v>0</v>
      </c>
      <c r="CE221" s="349"/>
      <c r="CF221" s="336"/>
      <c r="CG221" s="311"/>
    </row>
    <row r="222" customFormat="false" ht="12.75" hidden="false" customHeight="false" outlineLevel="0" collapsed="false">
      <c r="D222" s="311" t="n">
        <v>42948</v>
      </c>
      <c r="F222" s="350" t="n">
        <v>3.8455</v>
      </c>
      <c r="G222" s="351" t="n">
        <v>0.070886059076203</v>
      </c>
      <c r="H222" s="350" t="n">
        <v>0.15</v>
      </c>
      <c r="I222" s="350" t="n">
        <v>0.55</v>
      </c>
      <c r="J222" s="350" t="n">
        <v>0.55</v>
      </c>
      <c r="K222" s="350" t="n">
        <v>0.5</v>
      </c>
      <c r="L222" s="347" t="n">
        <v>0.6</v>
      </c>
      <c r="M222" s="347" t="n">
        <v>0.55</v>
      </c>
      <c r="N222" s="350" t="n">
        <v>0.6</v>
      </c>
      <c r="O222" s="350" t="n">
        <v>0.55</v>
      </c>
      <c r="P222" s="350" t="n">
        <v>0.6</v>
      </c>
      <c r="Q222" s="350" t="n">
        <v>0.45</v>
      </c>
      <c r="R222" s="351" t="n">
        <v>0.4</v>
      </c>
      <c r="S222" s="351" t="n">
        <v>0.6</v>
      </c>
      <c r="T222" s="350" t="n">
        <v>0.55</v>
      </c>
      <c r="U222" s="350" t="n">
        <v>0</v>
      </c>
      <c r="V222" s="350" t="n">
        <v>0</v>
      </c>
      <c r="W222" s="350" t="n">
        <v>0</v>
      </c>
      <c r="X222" s="350" t="n">
        <v>0</v>
      </c>
      <c r="Y222" s="350" t="n">
        <v>0</v>
      </c>
      <c r="Z222" s="350" t="n">
        <v>0</v>
      </c>
      <c r="AA222" s="350" t="n">
        <v>0</v>
      </c>
      <c r="AB222" s="350" t="n">
        <v>0</v>
      </c>
      <c r="AC222" s="350" t="n">
        <v>0</v>
      </c>
      <c r="AD222" s="350" t="n">
        <v>0</v>
      </c>
      <c r="AE222" s="350" t="n">
        <v>0</v>
      </c>
      <c r="AF222" s="350" t="n">
        <v>0</v>
      </c>
      <c r="AG222" s="350" t="n">
        <v>0</v>
      </c>
      <c r="AH222" s="350" t="n">
        <v>0</v>
      </c>
      <c r="AI222" s="351" t="n">
        <v>0</v>
      </c>
      <c r="AJ222" s="351" t="n">
        <v>0</v>
      </c>
      <c r="AK222" s="351" t="n">
        <v>-0.19</v>
      </c>
      <c r="AL222" s="350" t="n">
        <v>0</v>
      </c>
      <c r="AM222" s="350"/>
      <c r="AN222" s="350"/>
      <c r="AO222" s="350" t="n">
        <v>-0.17</v>
      </c>
      <c r="AP222" s="312" t="n">
        <v>0</v>
      </c>
      <c r="AQ222" s="312" t="n">
        <v>0.295</v>
      </c>
      <c r="AR222" s="312" t="n">
        <v>0</v>
      </c>
      <c r="AS222" s="312" t="n">
        <v>-0.33</v>
      </c>
      <c r="AT222" s="312" t="n">
        <v>0</v>
      </c>
      <c r="AU222" s="312" t="n">
        <v>0</v>
      </c>
      <c r="AV222" s="312" t="n">
        <v>0</v>
      </c>
      <c r="AW222" s="312" t="n">
        <v>0</v>
      </c>
      <c r="AX222" s="312" t="n">
        <v>0</v>
      </c>
      <c r="AY222" s="312" t="n">
        <v>0</v>
      </c>
      <c r="AZ222" s="312" t="n">
        <v>0</v>
      </c>
      <c r="BA222" s="312" t="n">
        <v>0.1825</v>
      </c>
      <c r="BB222" s="312" t="n">
        <v>0.0125</v>
      </c>
      <c r="BC222" s="312" t="n">
        <v>0</v>
      </c>
      <c r="BD222" s="312" t="n">
        <v>0</v>
      </c>
      <c r="BE222" s="312" t="n">
        <v>0</v>
      </c>
      <c r="BF222" s="312" t="n">
        <v>0</v>
      </c>
      <c r="BG222" s="312" t="n">
        <v>0</v>
      </c>
      <c r="BH222" s="312" t="n">
        <v>0</v>
      </c>
      <c r="BI222" s="312" t="n">
        <v>0</v>
      </c>
      <c r="BJ222" s="312" t="n">
        <v>0</v>
      </c>
      <c r="BK222" s="312" t="n">
        <v>0</v>
      </c>
      <c r="BL222" s="312" t="n">
        <v>0</v>
      </c>
      <c r="BM222" s="312" t="n">
        <v>0</v>
      </c>
      <c r="BN222" s="312" t="n">
        <v>0</v>
      </c>
      <c r="BO222" s="312" t="n">
        <v>0.495</v>
      </c>
      <c r="BP222" s="312" t="n">
        <v>0.035</v>
      </c>
      <c r="BQ222" s="312" t="n">
        <v>0</v>
      </c>
      <c r="BR222" s="312" t="n">
        <v>0</v>
      </c>
      <c r="BS222" s="312" t="n">
        <v>0.215</v>
      </c>
      <c r="BT222" s="312" t="n">
        <v>0.0075</v>
      </c>
      <c r="BU222" s="312" t="n">
        <v>0.215</v>
      </c>
      <c r="BV222" s="312" t="n">
        <v>0.0075</v>
      </c>
      <c r="BW222" s="312" t="n">
        <v>-0.01325</v>
      </c>
      <c r="BX222" s="312" t="n">
        <v>0.02</v>
      </c>
      <c r="BY222" s="312" t="n">
        <v>0.01325</v>
      </c>
      <c r="BZ222" s="312" t="n">
        <v>0.01</v>
      </c>
      <c r="CA222" s="312" t="n">
        <v>-0.001749999</v>
      </c>
      <c r="CB222" s="312" t="n">
        <v>0.0125</v>
      </c>
      <c r="CC222" s="312" t="n">
        <v>1</v>
      </c>
      <c r="CD222" s="312" t="n">
        <v>0</v>
      </c>
      <c r="CE222" s="349"/>
      <c r="CF222" s="336"/>
      <c r="CG222" s="311"/>
    </row>
    <row r="223" customFormat="false" ht="12.75" hidden="false" customHeight="false" outlineLevel="0" collapsed="false">
      <c r="D223" s="311" t="n">
        <v>42979</v>
      </c>
      <c r="F223" s="350" t="n">
        <v>3.8585</v>
      </c>
      <c r="G223" s="351" t="n">
        <v>0.070890015468779</v>
      </c>
      <c r="H223" s="350" t="n">
        <v>0.15</v>
      </c>
      <c r="I223" s="350" t="n">
        <v>0.55</v>
      </c>
      <c r="J223" s="350" t="n">
        <v>0.55</v>
      </c>
      <c r="K223" s="350" t="n">
        <v>0.55</v>
      </c>
      <c r="L223" s="347" t="n">
        <v>0.55</v>
      </c>
      <c r="M223" s="347" t="n">
        <v>0.55</v>
      </c>
      <c r="N223" s="350" t="n">
        <v>0.6</v>
      </c>
      <c r="O223" s="350" t="n">
        <v>0.6</v>
      </c>
      <c r="P223" s="350" t="n">
        <v>0.55</v>
      </c>
      <c r="Q223" s="350" t="n">
        <v>0.5</v>
      </c>
      <c r="R223" s="351" t="n">
        <v>0.35</v>
      </c>
      <c r="S223" s="351" t="n">
        <v>0.6</v>
      </c>
      <c r="T223" s="350" t="n">
        <v>0.55</v>
      </c>
      <c r="U223" s="350" t="n">
        <v>0</v>
      </c>
      <c r="V223" s="350" t="n">
        <v>0</v>
      </c>
      <c r="W223" s="350" t="n">
        <v>0</v>
      </c>
      <c r="X223" s="350" t="n">
        <v>0</v>
      </c>
      <c r="Y223" s="350" t="n">
        <v>0</v>
      </c>
      <c r="Z223" s="350" t="n">
        <v>0</v>
      </c>
      <c r="AA223" s="350" t="n">
        <v>0</v>
      </c>
      <c r="AB223" s="350" t="n">
        <v>0</v>
      </c>
      <c r="AC223" s="350" t="n">
        <v>0</v>
      </c>
      <c r="AD223" s="350" t="n">
        <v>0</v>
      </c>
      <c r="AE223" s="350" t="n">
        <v>0</v>
      </c>
      <c r="AF223" s="350" t="n">
        <v>0</v>
      </c>
      <c r="AG223" s="350" t="n">
        <v>0</v>
      </c>
      <c r="AH223" s="350" t="n">
        <v>0</v>
      </c>
      <c r="AI223" s="351" t="n">
        <v>0</v>
      </c>
      <c r="AJ223" s="351" t="n">
        <v>0</v>
      </c>
      <c r="AK223" s="351" t="n">
        <v>-0.19</v>
      </c>
      <c r="AL223" s="350" t="n">
        <v>0</v>
      </c>
      <c r="AM223" s="350"/>
      <c r="AN223" s="350"/>
      <c r="AO223" s="350" t="n">
        <v>-0.17</v>
      </c>
      <c r="AP223" s="312" t="n">
        <v>0</v>
      </c>
      <c r="AQ223" s="312" t="n">
        <v>0.295</v>
      </c>
      <c r="AR223" s="312" t="n">
        <v>0</v>
      </c>
      <c r="AS223" s="312" t="n">
        <v>-0.33</v>
      </c>
      <c r="AT223" s="312" t="n">
        <v>0</v>
      </c>
      <c r="AU223" s="312" t="n">
        <v>0</v>
      </c>
      <c r="AV223" s="312" t="n">
        <v>0</v>
      </c>
      <c r="AW223" s="312" t="n">
        <v>0</v>
      </c>
      <c r="AX223" s="312" t="n">
        <v>0</v>
      </c>
      <c r="AY223" s="312" t="n">
        <v>0</v>
      </c>
      <c r="AZ223" s="312" t="n">
        <v>0</v>
      </c>
      <c r="BA223" s="312" t="n">
        <v>0.1825</v>
      </c>
      <c r="BB223" s="312" t="n">
        <v>0.0125</v>
      </c>
      <c r="BC223" s="312" t="n">
        <v>0</v>
      </c>
      <c r="BD223" s="312" t="n">
        <v>0</v>
      </c>
      <c r="BE223" s="312" t="n">
        <v>0</v>
      </c>
      <c r="BF223" s="312" t="n">
        <v>0</v>
      </c>
      <c r="BG223" s="312" t="n">
        <v>0</v>
      </c>
      <c r="BH223" s="312" t="n">
        <v>0</v>
      </c>
      <c r="BI223" s="312" t="n">
        <v>0</v>
      </c>
      <c r="BJ223" s="312" t="n">
        <v>0</v>
      </c>
      <c r="BK223" s="312" t="n">
        <v>0</v>
      </c>
      <c r="BL223" s="312" t="n">
        <v>0</v>
      </c>
      <c r="BM223" s="312" t="n">
        <v>0</v>
      </c>
      <c r="BN223" s="312" t="n">
        <v>0</v>
      </c>
      <c r="BO223" s="312" t="n">
        <v>0.395</v>
      </c>
      <c r="BP223" s="312" t="n">
        <v>0.035</v>
      </c>
      <c r="BQ223" s="312" t="n">
        <v>0</v>
      </c>
      <c r="BR223" s="312" t="n">
        <v>0</v>
      </c>
      <c r="BS223" s="312" t="n">
        <v>0.195</v>
      </c>
      <c r="BT223" s="312" t="n">
        <v>0.005</v>
      </c>
      <c r="BU223" s="312" t="n">
        <v>0.195</v>
      </c>
      <c r="BV223" s="312" t="n">
        <v>0.005</v>
      </c>
      <c r="BW223" s="312" t="n">
        <v>-0.01575</v>
      </c>
      <c r="BX223" s="312" t="n">
        <v>0.02</v>
      </c>
      <c r="BY223" s="312" t="n">
        <v>0.01325</v>
      </c>
      <c r="BZ223" s="312" t="n">
        <v>0.01</v>
      </c>
      <c r="CA223" s="312" t="n">
        <v>-0.001749999</v>
      </c>
      <c r="CB223" s="312" t="n">
        <v>0.0125</v>
      </c>
      <c r="CC223" s="312" t="n">
        <v>0.6</v>
      </c>
      <c r="CD223" s="312" t="n">
        <v>0</v>
      </c>
      <c r="CE223" s="349"/>
      <c r="CF223" s="336"/>
      <c r="CG223" s="311"/>
    </row>
    <row r="224" customFormat="false" ht="12.75" hidden="false" customHeight="false" outlineLevel="0" collapsed="false">
      <c r="D224" s="311" t="n">
        <v>43009</v>
      </c>
      <c r="F224" s="350" t="n">
        <v>3.8595</v>
      </c>
      <c r="G224" s="351" t="n">
        <v>0.070893844235794</v>
      </c>
      <c r="H224" s="350" t="n">
        <v>0.15</v>
      </c>
      <c r="I224" s="350" t="n">
        <v>0.6</v>
      </c>
      <c r="J224" s="350" t="n">
        <v>0.6</v>
      </c>
      <c r="K224" s="350" t="n">
        <v>0.55</v>
      </c>
      <c r="L224" s="347" t="n">
        <v>0.6</v>
      </c>
      <c r="M224" s="347" t="n">
        <v>0.6</v>
      </c>
      <c r="N224" s="350" t="n">
        <v>0.65</v>
      </c>
      <c r="O224" s="350" t="n">
        <v>0.65</v>
      </c>
      <c r="P224" s="350" t="n">
        <v>0.6</v>
      </c>
      <c r="Q224" s="350" t="n">
        <v>0.5</v>
      </c>
      <c r="R224" s="351" t="n">
        <v>0.4</v>
      </c>
      <c r="S224" s="351" t="n">
        <v>0.65</v>
      </c>
      <c r="T224" s="350" t="n">
        <v>0.6</v>
      </c>
      <c r="U224" s="350" t="n">
        <v>0</v>
      </c>
      <c r="V224" s="350" t="n">
        <v>0</v>
      </c>
      <c r="W224" s="350" t="n">
        <v>0</v>
      </c>
      <c r="X224" s="350" t="n">
        <v>0</v>
      </c>
      <c r="Y224" s="350" t="n">
        <v>0</v>
      </c>
      <c r="Z224" s="350" t="n">
        <v>0</v>
      </c>
      <c r="AA224" s="350" t="n">
        <v>0</v>
      </c>
      <c r="AB224" s="350" t="n">
        <v>0</v>
      </c>
      <c r="AC224" s="350" t="n">
        <v>0</v>
      </c>
      <c r="AD224" s="350" t="n">
        <v>0</v>
      </c>
      <c r="AE224" s="350" t="n">
        <v>0</v>
      </c>
      <c r="AF224" s="350" t="n">
        <v>0</v>
      </c>
      <c r="AG224" s="350" t="n">
        <v>0</v>
      </c>
      <c r="AH224" s="350" t="n">
        <v>0</v>
      </c>
      <c r="AI224" s="351" t="n">
        <v>0</v>
      </c>
      <c r="AJ224" s="351" t="n">
        <v>0</v>
      </c>
      <c r="AK224" s="351" t="n">
        <v>-0.19</v>
      </c>
      <c r="AL224" s="350" t="n">
        <v>0</v>
      </c>
      <c r="AM224" s="350"/>
      <c r="AN224" s="350"/>
      <c r="AO224" s="350" t="n">
        <v>-0.17</v>
      </c>
      <c r="AP224" s="312" t="n">
        <v>0</v>
      </c>
      <c r="AQ224" s="312" t="n">
        <v>0.295</v>
      </c>
      <c r="AR224" s="312" t="n">
        <v>0</v>
      </c>
      <c r="AS224" s="312" t="n">
        <v>-0.33</v>
      </c>
      <c r="AT224" s="312" t="n">
        <v>0</v>
      </c>
      <c r="AU224" s="312" t="n">
        <v>0</v>
      </c>
      <c r="AV224" s="312" t="n">
        <v>0</v>
      </c>
      <c r="AW224" s="312" t="n">
        <v>0</v>
      </c>
      <c r="AX224" s="312" t="n">
        <v>0</v>
      </c>
      <c r="AY224" s="312" t="n">
        <v>0</v>
      </c>
      <c r="AZ224" s="312" t="n">
        <v>0</v>
      </c>
      <c r="BA224" s="312" t="n">
        <v>0.1875</v>
      </c>
      <c r="BB224" s="312" t="n">
        <v>0.0125</v>
      </c>
      <c r="BC224" s="312" t="n">
        <v>0</v>
      </c>
      <c r="BD224" s="312" t="n">
        <v>0</v>
      </c>
      <c r="BE224" s="312" t="n">
        <v>0</v>
      </c>
      <c r="BF224" s="312" t="n">
        <v>0</v>
      </c>
      <c r="BG224" s="312" t="n">
        <v>0</v>
      </c>
      <c r="BH224" s="312" t="n">
        <v>0</v>
      </c>
      <c r="BI224" s="312" t="n">
        <v>0</v>
      </c>
      <c r="BJ224" s="312" t="n">
        <v>0</v>
      </c>
      <c r="BK224" s="312" t="n">
        <v>0</v>
      </c>
      <c r="BL224" s="312" t="n">
        <v>0</v>
      </c>
      <c r="BM224" s="312" t="n">
        <v>0</v>
      </c>
      <c r="BN224" s="312" t="n">
        <v>0</v>
      </c>
      <c r="BO224" s="312" t="n">
        <v>0.461</v>
      </c>
      <c r="BP224" s="312" t="n">
        <v>0.035</v>
      </c>
      <c r="BQ224" s="312" t="n">
        <v>0</v>
      </c>
      <c r="BR224" s="312" t="n">
        <v>0</v>
      </c>
      <c r="BS224" s="312" t="n">
        <v>0.215</v>
      </c>
      <c r="BT224" s="312" t="n">
        <v>0.0025</v>
      </c>
      <c r="BU224" s="312" t="n">
        <v>0.215</v>
      </c>
      <c r="BV224" s="312" t="n">
        <v>0.0025</v>
      </c>
      <c r="BW224" s="312" t="n">
        <v>-0.01575</v>
      </c>
      <c r="BX224" s="312" t="n">
        <v>0.02</v>
      </c>
      <c r="BY224" s="312" t="n">
        <v>-0.0025</v>
      </c>
      <c r="BZ224" s="312" t="n">
        <v>0.01</v>
      </c>
      <c r="CA224" s="312" t="n">
        <v>-0.0175</v>
      </c>
      <c r="CB224" s="312" t="n">
        <v>0.0125</v>
      </c>
      <c r="CC224" s="312" t="n">
        <v>0.3</v>
      </c>
      <c r="CD224" s="312" t="n">
        <v>0</v>
      </c>
      <c r="CE224" s="349"/>
      <c r="CF224" s="336"/>
      <c r="CG224" s="311"/>
    </row>
    <row r="225" customFormat="false" ht="12.75" hidden="false" customHeight="false" outlineLevel="0" collapsed="false">
      <c r="D225" s="311" t="n">
        <v>43040</v>
      </c>
      <c r="F225" s="350" t="n">
        <v>3.8815</v>
      </c>
      <c r="G225" s="351" t="n">
        <v>0.070897800628381</v>
      </c>
      <c r="H225" s="350" t="n">
        <v>0.15</v>
      </c>
      <c r="I225" s="350" t="n">
        <v>0.8</v>
      </c>
      <c r="J225" s="350" t="n">
        <v>0.85</v>
      </c>
      <c r="K225" s="350" t="n">
        <v>0.8</v>
      </c>
      <c r="L225" s="347" t="n">
        <v>0.8</v>
      </c>
      <c r="M225" s="347" t="n">
        <v>0.9</v>
      </c>
      <c r="N225" s="350" t="n">
        <v>0.95</v>
      </c>
      <c r="O225" s="350" t="n">
        <v>0.85</v>
      </c>
      <c r="P225" s="350" t="n">
        <v>0.8</v>
      </c>
      <c r="Q225" s="350" t="n">
        <v>0.95</v>
      </c>
      <c r="R225" s="351" t="n">
        <v>0.45</v>
      </c>
      <c r="S225" s="351" t="n">
        <v>0.8</v>
      </c>
      <c r="T225" s="350" t="n">
        <v>0.8</v>
      </c>
      <c r="U225" s="350"/>
      <c r="V225" s="350"/>
      <c r="W225" s="350"/>
      <c r="X225" s="350"/>
      <c r="Y225" s="350"/>
      <c r="Z225" s="350"/>
      <c r="AA225" s="350"/>
      <c r="AB225" s="350"/>
      <c r="AC225" s="350"/>
      <c r="AD225" s="350"/>
      <c r="AE225" s="350"/>
      <c r="AF225" s="350"/>
      <c r="AG225" s="350"/>
      <c r="AH225" s="350"/>
      <c r="AI225" s="351"/>
      <c r="AJ225" s="351"/>
      <c r="AK225" s="351" t="n">
        <v>-0.19</v>
      </c>
      <c r="AL225" s="350" t="n">
        <v>0</v>
      </c>
      <c r="AM225" s="350"/>
      <c r="AN225" s="350"/>
      <c r="AO225" s="350" t="n">
        <v>-0.17</v>
      </c>
      <c r="AP225" s="312" t="n">
        <v>0</v>
      </c>
      <c r="AQ225" s="312" t="n">
        <v>0.12</v>
      </c>
      <c r="AR225" s="312" t="n">
        <v>0</v>
      </c>
      <c r="AS225" s="312" t="n">
        <v>-0.33</v>
      </c>
      <c r="AT225" s="312" t="n">
        <v>0</v>
      </c>
      <c r="AU225" s="312" t="n">
        <v>0</v>
      </c>
      <c r="AV225" s="312" t="n">
        <v>0</v>
      </c>
      <c r="AW225" s="312" t="n">
        <v>0</v>
      </c>
      <c r="AX225" s="312" t="n">
        <v>0</v>
      </c>
      <c r="AY225" s="312" t="n">
        <v>0</v>
      </c>
      <c r="AZ225" s="312" t="n">
        <v>0</v>
      </c>
      <c r="BA225" s="312" t="n">
        <v>0.27</v>
      </c>
      <c r="BB225" s="312" t="n">
        <v>0.0175</v>
      </c>
      <c r="BC225" s="312" t="n">
        <v>0</v>
      </c>
      <c r="BD225" s="312" t="n">
        <v>0</v>
      </c>
      <c r="BE225" s="312" t="n">
        <v>0</v>
      </c>
      <c r="BF225" s="312" t="n">
        <v>0</v>
      </c>
      <c r="BG225" s="312" t="n">
        <v>0</v>
      </c>
      <c r="BH225" s="312" t="n">
        <v>0</v>
      </c>
      <c r="BI225" s="312" t="n">
        <v>0</v>
      </c>
      <c r="BJ225" s="312" t="n">
        <v>0</v>
      </c>
      <c r="BK225" s="312" t="n">
        <v>0</v>
      </c>
      <c r="BL225" s="312" t="n">
        <v>0</v>
      </c>
      <c r="BM225" s="312" t="n">
        <v>0</v>
      </c>
      <c r="BN225" s="312" t="n">
        <v>0</v>
      </c>
      <c r="BO225" s="312" t="n">
        <v>0.7675</v>
      </c>
      <c r="BP225" s="312" t="n">
        <v>0.146</v>
      </c>
      <c r="BQ225" s="312" t="n">
        <v>0</v>
      </c>
      <c r="BR225" s="312" t="n">
        <v>0</v>
      </c>
      <c r="BS225" s="312" t="n">
        <v>0.2875</v>
      </c>
      <c r="BT225" s="312" t="n">
        <v>0.02</v>
      </c>
      <c r="BU225" s="312" t="n">
        <v>0.465</v>
      </c>
      <c r="BV225" s="312" t="n">
        <v>0.015</v>
      </c>
      <c r="BW225" s="312" t="n">
        <v>-0.0265</v>
      </c>
      <c r="BX225" s="312" t="n">
        <v>0.0175</v>
      </c>
      <c r="BY225" s="312" t="n">
        <v>-0.0015</v>
      </c>
      <c r="BZ225" s="312" t="n">
        <v>0.0075</v>
      </c>
      <c r="CA225" s="312" t="n">
        <v>-0.0165</v>
      </c>
      <c r="CB225" s="312" t="n">
        <v>0.01</v>
      </c>
      <c r="CC225" s="312" t="n">
        <v>0.23</v>
      </c>
      <c r="CD225" s="312" t="n">
        <v>0</v>
      </c>
      <c r="CE225" s="349"/>
      <c r="CF225" s="336"/>
      <c r="CG225" s="311"/>
    </row>
    <row r="226" customFormat="false" ht="12.75" hidden="false" customHeight="false" outlineLevel="0" collapsed="false">
      <c r="D226" s="311" t="n">
        <v>43070</v>
      </c>
      <c r="F226" s="350" t="n">
        <v>3.9255</v>
      </c>
      <c r="G226" s="351" t="n">
        <v>0.070901629395406</v>
      </c>
      <c r="H226" s="350" t="n">
        <v>0.15</v>
      </c>
      <c r="I226" s="350" t="n">
        <v>1</v>
      </c>
      <c r="J226" s="350" t="n">
        <v>1.05</v>
      </c>
      <c r="K226" s="350" t="n">
        <v>1</v>
      </c>
      <c r="L226" s="347" t="n">
        <v>1</v>
      </c>
      <c r="M226" s="347" t="n">
        <v>1.15</v>
      </c>
      <c r="N226" s="350" t="n">
        <v>1.25</v>
      </c>
      <c r="O226" s="350" t="n">
        <v>1.05</v>
      </c>
      <c r="P226" s="350" t="n">
        <v>1</v>
      </c>
      <c r="Q226" s="350" t="n">
        <v>1.35</v>
      </c>
      <c r="R226" s="351" t="n">
        <v>0.65</v>
      </c>
      <c r="S226" s="351" t="n">
        <v>1.1</v>
      </c>
      <c r="T226" s="350" t="n">
        <v>1</v>
      </c>
      <c r="U226" s="350"/>
      <c r="V226" s="350"/>
      <c r="W226" s="350"/>
      <c r="X226" s="350"/>
      <c r="Y226" s="350"/>
      <c r="Z226" s="350"/>
      <c r="AA226" s="350"/>
      <c r="AB226" s="350"/>
      <c r="AC226" s="350"/>
      <c r="AD226" s="350"/>
      <c r="AE226" s="350"/>
      <c r="AF226" s="350"/>
      <c r="AG226" s="350"/>
      <c r="AH226" s="350"/>
      <c r="AI226" s="351"/>
      <c r="AJ226" s="351"/>
      <c r="AK226" s="351" t="n">
        <v>-0.19</v>
      </c>
      <c r="AL226" s="350" t="n">
        <v>0</v>
      </c>
      <c r="AM226" s="350"/>
      <c r="AN226" s="350"/>
      <c r="AO226" s="350" t="n">
        <v>-0.17</v>
      </c>
      <c r="AP226" s="312" t="n">
        <v>0</v>
      </c>
      <c r="AQ226" s="312" t="n">
        <v>0.12</v>
      </c>
      <c r="AR226" s="312" t="n">
        <v>0</v>
      </c>
      <c r="AS226" s="312" t="n">
        <v>-0.33</v>
      </c>
      <c r="AT226" s="312" t="n">
        <v>0</v>
      </c>
      <c r="AU226" s="312" t="n">
        <v>0</v>
      </c>
      <c r="AV226" s="312" t="n">
        <v>0</v>
      </c>
      <c r="AW226" s="312" t="n">
        <v>0</v>
      </c>
      <c r="AX226" s="312" t="n">
        <v>0</v>
      </c>
      <c r="AY226" s="312" t="n">
        <v>0</v>
      </c>
      <c r="AZ226" s="312" t="n">
        <v>0</v>
      </c>
      <c r="BA226" s="312" t="n">
        <v>0.305</v>
      </c>
      <c r="BB226" s="312" t="n">
        <v>0.0225</v>
      </c>
      <c r="BC226" s="312" t="n">
        <v>0</v>
      </c>
      <c r="BD226" s="312" t="n">
        <v>0</v>
      </c>
      <c r="BE226" s="312" t="n">
        <v>0</v>
      </c>
      <c r="BF226" s="312" t="n">
        <v>0</v>
      </c>
      <c r="BG226" s="312" t="n">
        <v>0</v>
      </c>
      <c r="BH226" s="312" t="n">
        <v>0</v>
      </c>
      <c r="BI226" s="312" t="n">
        <v>0</v>
      </c>
      <c r="BJ226" s="312" t="n">
        <v>0</v>
      </c>
      <c r="BK226" s="312" t="n">
        <v>0</v>
      </c>
      <c r="BL226" s="312" t="n">
        <v>0</v>
      </c>
      <c r="BM226" s="312" t="n">
        <v>0</v>
      </c>
      <c r="BN226" s="312" t="n">
        <v>0</v>
      </c>
      <c r="BO226" s="312" t="n">
        <v>1.19</v>
      </c>
      <c r="BP226" s="312" t="n">
        <v>0.2</v>
      </c>
      <c r="BQ226" s="312" t="n">
        <v>0</v>
      </c>
      <c r="BR226" s="312" t="n">
        <v>0</v>
      </c>
      <c r="BS226" s="312" t="n">
        <v>0.3375</v>
      </c>
      <c r="BT226" s="312" t="n">
        <v>0.0225</v>
      </c>
      <c r="BU226" s="312" t="n">
        <v>0.8</v>
      </c>
      <c r="BV226" s="312" t="n">
        <v>0.0175</v>
      </c>
      <c r="BW226" s="312" t="n">
        <v>-0.019</v>
      </c>
      <c r="BX226" s="312" t="n">
        <v>0.0175</v>
      </c>
      <c r="BY226" s="312" t="n">
        <v>-0.0015</v>
      </c>
      <c r="BZ226" s="312" t="n">
        <v>0.0075</v>
      </c>
      <c r="CA226" s="312" t="n">
        <v>-0.0165</v>
      </c>
      <c r="CB226" s="312" t="n">
        <v>0.01</v>
      </c>
      <c r="CC226" s="312" t="n">
        <v>0.26</v>
      </c>
      <c r="CD226" s="312" t="n">
        <v>0</v>
      </c>
      <c r="CE226" s="349"/>
      <c r="CF226" s="336"/>
      <c r="CG226" s="311"/>
    </row>
    <row r="227" customFormat="false" ht="12.75" hidden="false" customHeight="false" outlineLevel="0" collapsed="false">
      <c r="D227" s="311" t="n">
        <v>43101</v>
      </c>
      <c r="F227" s="350" t="n">
        <v>4.1395</v>
      </c>
      <c r="G227" s="351" t="n">
        <v>0.070905585788003</v>
      </c>
      <c r="H227" s="350" t="n">
        <v>0.15</v>
      </c>
      <c r="I227" s="350" t="n">
        <v>1</v>
      </c>
      <c r="J227" s="350" t="n">
        <v>1.05</v>
      </c>
      <c r="K227" s="350" t="n">
        <v>1</v>
      </c>
      <c r="L227" s="347" t="n">
        <v>1</v>
      </c>
      <c r="M227" s="347" t="n">
        <v>1.15</v>
      </c>
      <c r="N227" s="350" t="n">
        <v>1.45</v>
      </c>
      <c r="O227" s="350" t="n">
        <v>1.05</v>
      </c>
      <c r="P227" s="350" t="n">
        <v>1</v>
      </c>
      <c r="Q227" s="350" t="n">
        <v>1.35</v>
      </c>
      <c r="R227" s="351" t="n">
        <v>0.7</v>
      </c>
      <c r="S227" s="351" t="n">
        <v>1.1</v>
      </c>
      <c r="T227" s="350" t="n">
        <v>1</v>
      </c>
      <c r="U227" s="350"/>
      <c r="V227" s="350"/>
      <c r="W227" s="350"/>
      <c r="X227" s="350"/>
      <c r="Y227" s="350"/>
      <c r="Z227" s="350"/>
      <c r="AA227" s="350"/>
      <c r="AB227" s="350"/>
      <c r="AC227" s="350"/>
      <c r="AD227" s="350"/>
      <c r="AE227" s="350"/>
      <c r="AF227" s="350"/>
      <c r="AG227" s="350"/>
      <c r="AH227" s="350"/>
      <c r="AI227" s="351"/>
      <c r="AJ227" s="351"/>
      <c r="AK227" s="351" t="n">
        <v>-0.19</v>
      </c>
      <c r="AL227" s="350" t="n">
        <v>0</v>
      </c>
      <c r="AM227" s="350"/>
      <c r="AN227" s="350"/>
      <c r="AO227" s="350" t="n">
        <v>-0.17</v>
      </c>
      <c r="AP227" s="312" t="n">
        <v>0</v>
      </c>
      <c r="AQ227" s="312" t="n">
        <v>0.12</v>
      </c>
      <c r="AR227" s="312" t="n">
        <v>0</v>
      </c>
      <c r="AS227" s="312" t="n">
        <v>-0.33</v>
      </c>
      <c r="AT227" s="312" t="n">
        <v>0</v>
      </c>
      <c r="AU227" s="312" t="n">
        <v>0</v>
      </c>
      <c r="AV227" s="312" t="n">
        <v>0</v>
      </c>
      <c r="AW227" s="312" t="n">
        <v>0</v>
      </c>
      <c r="AX227" s="312" t="n">
        <v>0</v>
      </c>
      <c r="AY227" s="312" t="n">
        <v>0</v>
      </c>
      <c r="AZ227" s="312" t="n">
        <v>0</v>
      </c>
      <c r="BA227" s="312" t="n">
        <v>0.305</v>
      </c>
      <c r="BB227" s="312" t="n">
        <v>0.0225</v>
      </c>
      <c r="BC227" s="312" t="n">
        <v>0</v>
      </c>
      <c r="BD227" s="312" t="n">
        <v>0</v>
      </c>
      <c r="BE227" s="312" t="n">
        <v>0</v>
      </c>
      <c r="BF227" s="312" t="n">
        <v>0</v>
      </c>
      <c r="BG227" s="312" t="n">
        <v>0</v>
      </c>
      <c r="BH227" s="312" t="n">
        <v>0</v>
      </c>
      <c r="BI227" s="312" t="n">
        <v>0</v>
      </c>
      <c r="BJ227" s="312" t="n">
        <v>0</v>
      </c>
      <c r="BK227" s="312" t="n">
        <v>0</v>
      </c>
      <c r="BL227" s="312" t="n">
        <v>0</v>
      </c>
      <c r="BM227" s="312" t="n">
        <v>0</v>
      </c>
      <c r="BN227" s="312" t="n">
        <v>0</v>
      </c>
      <c r="BO227" s="312" t="n">
        <v>1.525</v>
      </c>
      <c r="BP227" s="312" t="n">
        <v>0.3</v>
      </c>
      <c r="BQ227" s="312" t="n">
        <v>0</v>
      </c>
      <c r="BR227" s="312" t="n">
        <v>0</v>
      </c>
      <c r="BS227" s="312" t="n">
        <v>0.4375</v>
      </c>
      <c r="BT227" s="312" t="n">
        <v>0.03</v>
      </c>
      <c r="BU227" s="312" t="n">
        <v>0.975</v>
      </c>
      <c r="BV227" s="312" t="n">
        <v>0.0225</v>
      </c>
      <c r="BW227" s="312" t="n">
        <v>-0.019</v>
      </c>
      <c r="BX227" s="312" t="n">
        <v>0.0175</v>
      </c>
      <c r="BY227" s="312" t="n">
        <v>-0.0015</v>
      </c>
      <c r="BZ227" s="312" t="n">
        <v>0.0075</v>
      </c>
      <c r="CA227" s="312" t="n">
        <v>-0.0165</v>
      </c>
      <c r="CB227" s="312" t="n">
        <v>0.01</v>
      </c>
      <c r="CC227" s="312" t="n">
        <v>0.085</v>
      </c>
      <c r="CD227" s="312" t="n">
        <v>0</v>
      </c>
      <c r="CE227" s="349"/>
      <c r="CF227" s="336"/>
      <c r="CG227" s="311"/>
    </row>
    <row r="228" customFormat="false" ht="12.75" hidden="false" customHeight="false" outlineLevel="0" collapsed="false">
      <c r="D228" s="311" t="n">
        <v>43132</v>
      </c>
      <c r="F228" s="350" t="n">
        <v>4.0695</v>
      </c>
      <c r="G228" s="351" t="n">
        <v>0.070909542180605</v>
      </c>
      <c r="H228" s="350" t="n">
        <v>0.15</v>
      </c>
      <c r="I228" s="350" t="n">
        <v>1</v>
      </c>
      <c r="J228" s="350" t="n">
        <v>1.05</v>
      </c>
      <c r="K228" s="350" t="n">
        <v>1</v>
      </c>
      <c r="L228" s="347" t="n">
        <v>1</v>
      </c>
      <c r="M228" s="347" t="n">
        <v>1.15</v>
      </c>
      <c r="N228" s="350" t="n">
        <v>1.45</v>
      </c>
      <c r="O228" s="350" t="n">
        <v>1.05</v>
      </c>
      <c r="P228" s="350" t="n">
        <v>1</v>
      </c>
      <c r="Q228" s="350" t="n">
        <v>1.35</v>
      </c>
      <c r="R228" s="351" t="n">
        <v>0.7</v>
      </c>
      <c r="S228" s="351" t="n">
        <v>1.1</v>
      </c>
      <c r="T228" s="350" t="n">
        <v>1</v>
      </c>
      <c r="U228" s="350"/>
      <c r="V228" s="350"/>
      <c r="W228" s="350"/>
      <c r="X228" s="350"/>
      <c r="Y228" s="350"/>
      <c r="Z228" s="350"/>
      <c r="AA228" s="350"/>
      <c r="AB228" s="350"/>
      <c r="AC228" s="350"/>
      <c r="AD228" s="350"/>
      <c r="AE228" s="350"/>
      <c r="AF228" s="350"/>
      <c r="AG228" s="350"/>
      <c r="AH228" s="350"/>
      <c r="AI228" s="351"/>
      <c r="AJ228" s="351"/>
      <c r="AK228" s="351" t="n">
        <v>-0.19</v>
      </c>
      <c r="AL228" s="350" t="n">
        <v>0</v>
      </c>
      <c r="AM228" s="350"/>
      <c r="AN228" s="350"/>
      <c r="AO228" s="350" t="n">
        <v>-0.17</v>
      </c>
      <c r="AP228" s="312" t="n">
        <v>0</v>
      </c>
      <c r="AQ228" s="312" t="n">
        <v>0.12</v>
      </c>
      <c r="AR228" s="312" t="n">
        <v>0</v>
      </c>
      <c r="AS228" s="312" t="n">
        <v>-0.33</v>
      </c>
      <c r="AT228" s="312" t="n">
        <v>0</v>
      </c>
      <c r="AU228" s="312" t="n">
        <v>0</v>
      </c>
      <c r="AV228" s="312" t="n">
        <v>0</v>
      </c>
      <c r="AW228" s="312" t="n">
        <v>0</v>
      </c>
      <c r="AX228" s="312" t="n">
        <v>0</v>
      </c>
      <c r="AY228" s="312" t="n">
        <v>0</v>
      </c>
      <c r="AZ228" s="312" t="n">
        <v>0</v>
      </c>
      <c r="BA228" s="312" t="n">
        <v>0.305</v>
      </c>
      <c r="BB228" s="312" t="n">
        <v>0.0225</v>
      </c>
      <c r="BC228" s="312" t="n">
        <v>0</v>
      </c>
      <c r="BD228" s="312" t="n">
        <v>0</v>
      </c>
      <c r="BE228" s="312" t="n">
        <v>0</v>
      </c>
      <c r="BF228" s="312" t="n">
        <v>0</v>
      </c>
      <c r="BG228" s="312" t="n">
        <v>0</v>
      </c>
      <c r="BH228" s="312" t="n">
        <v>0</v>
      </c>
      <c r="BI228" s="312" t="n">
        <v>0</v>
      </c>
      <c r="BJ228" s="312" t="n">
        <v>0</v>
      </c>
      <c r="BK228" s="312" t="n">
        <v>0</v>
      </c>
      <c r="BL228" s="312" t="n">
        <v>0</v>
      </c>
      <c r="BM228" s="312" t="n">
        <v>0</v>
      </c>
      <c r="BN228" s="312" t="n">
        <v>0</v>
      </c>
      <c r="BO228" s="312" t="n">
        <v>1.455</v>
      </c>
      <c r="BP228" s="312" t="n">
        <v>0.3</v>
      </c>
      <c r="BQ228" s="312" t="n">
        <v>0</v>
      </c>
      <c r="BR228" s="312" t="n">
        <v>0</v>
      </c>
      <c r="BS228" s="312" t="n">
        <v>0.435</v>
      </c>
      <c r="BT228" s="312" t="n">
        <v>0.03</v>
      </c>
      <c r="BU228" s="312" t="n">
        <v>0.975</v>
      </c>
      <c r="BV228" s="312" t="n">
        <v>0.0175</v>
      </c>
      <c r="BW228" s="312" t="n">
        <v>-0.019</v>
      </c>
      <c r="BX228" s="312" t="n">
        <v>0.0175</v>
      </c>
      <c r="BY228" s="312" t="n">
        <v>-0.0015</v>
      </c>
      <c r="BZ228" s="312" t="n">
        <v>0.0075</v>
      </c>
      <c r="CA228" s="312" t="n">
        <v>-0.0165</v>
      </c>
      <c r="CB228" s="312" t="n">
        <v>0.01</v>
      </c>
      <c r="CC228" s="312" t="n">
        <v>0.075</v>
      </c>
      <c r="CD228" s="312" t="n">
        <v>0</v>
      </c>
      <c r="CE228" s="349"/>
      <c r="CF228" s="336"/>
      <c r="CG228" s="311"/>
    </row>
    <row r="229" customFormat="false" ht="12.75" hidden="false" customHeight="false" outlineLevel="0" collapsed="false">
      <c r="D229" s="311" t="n">
        <v>43160</v>
      </c>
      <c r="F229" s="350" t="n">
        <v>3.9745</v>
      </c>
      <c r="G229" s="351" t="n">
        <v>0.070913115696508</v>
      </c>
      <c r="H229" s="350" t="n">
        <v>0.15</v>
      </c>
      <c r="I229" s="350" t="n">
        <v>0.75</v>
      </c>
      <c r="J229" s="350" t="n">
        <v>0.8</v>
      </c>
      <c r="K229" s="350" t="n">
        <v>0.75</v>
      </c>
      <c r="L229" s="347" t="n">
        <v>0.75</v>
      </c>
      <c r="M229" s="347" t="n">
        <v>0.85</v>
      </c>
      <c r="N229" s="350" t="n">
        <v>1</v>
      </c>
      <c r="O229" s="350" t="n">
        <v>0.75</v>
      </c>
      <c r="P229" s="350" t="n">
        <v>0.75</v>
      </c>
      <c r="Q229" s="350" t="n">
        <v>0.95</v>
      </c>
      <c r="R229" s="351" t="n">
        <v>0.35</v>
      </c>
      <c r="S229" s="351" t="n">
        <v>0.75</v>
      </c>
      <c r="T229" s="350" t="n">
        <v>0.75</v>
      </c>
      <c r="U229" s="350"/>
      <c r="V229" s="350"/>
      <c r="W229" s="350"/>
      <c r="X229" s="350"/>
      <c r="Y229" s="350"/>
      <c r="Z229" s="350"/>
      <c r="AA229" s="350"/>
      <c r="AB229" s="350"/>
      <c r="AC229" s="350"/>
      <c r="AD229" s="350"/>
      <c r="AE229" s="350"/>
      <c r="AF229" s="350"/>
      <c r="AG229" s="350"/>
      <c r="AH229" s="350"/>
      <c r="AI229" s="351"/>
      <c r="AJ229" s="351"/>
      <c r="AK229" s="351" t="n">
        <v>-0.19</v>
      </c>
      <c r="AL229" s="350" t="n">
        <v>0</v>
      </c>
      <c r="AM229" s="350"/>
      <c r="AN229" s="350"/>
      <c r="AO229" s="350" t="n">
        <v>-0.17</v>
      </c>
      <c r="AP229" s="312" t="n">
        <v>0</v>
      </c>
      <c r="AQ229" s="312" t="n">
        <v>0.12</v>
      </c>
      <c r="AR229" s="312" t="n">
        <v>0</v>
      </c>
      <c r="AS229" s="312" t="n">
        <v>-0.33</v>
      </c>
      <c r="AT229" s="312" t="n">
        <v>0</v>
      </c>
      <c r="AU229" s="312" t="n">
        <v>0</v>
      </c>
      <c r="AV229" s="312" t="n">
        <v>0</v>
      </c>
      <c r="AW229" s="312" t="n">
        <v>0</v>
      </c>
      <c r="AX229" s="312" t="n">
        <v>0</v>
      </c>
      <c r="AY229" s="312" t="n">
        <v>0</v>
      </c>
      <c r="AZ229" s="312" t="n">
        <v>0</v>
      </c>
      <c r="BA229" s="312" t="n">
        <v>0.265</v>
      </c>
      <c r="BB229" s="312" t="n">
        <v>0.0225</v>
      </c>
      <c r="BC229" s="312" t="n">
        <v>0</v>
      </c>
      <c r="BD229" s="312" t="n">
        <v>0</v>
      </c>
      <c r="BE229" s="312" t="n">
        <v>0</v>
      </c>
      <c r="BF229" s="312" t="n">
        <v>0</v>
      </c>
      <c r="BG229" s="312" t="n">
        <v>0</v>
      </c>
      <c r="BH229" s="312" t="n">
        <v>0</v>
      </c>
      <c r="BI229" s="312" t="n">
        <v>0</v>
      </c>
      <c r="BJ229" s="312" t="n">
        <v>0</v>
      </c>
      <c r="BK229" s="312" t="n">
        <v>0</v>
      </c>
      <c r="BL229" s="312" t="n">
        <v>0</v>
      </c>
      <c r="BM229" s="312" t="n">
        <v>0</v>
      </c>
      <c r="BN229" s="312" t="n">
        <v>0</v>
      </c>
      <c r="BO229" s="312" t="n">
        <v>0.835</v>
      </c>
      <c r="BP229" s="312" t="n">
        <v>0.16</v>
      </c>
      <c r="BQ229" s="312" t="n">
        <v>0</v>
      </c>
      <c r="BR229" s="312" t="n">
        <v>0</v>
      </c>
      <c r="BS229" s="312" t="n">
        <v>0.3025</v>
      </c>
      <c r="BT229" s="312" t="n">
        <v>0.02</v>
      </c>
      <c r="BU229" s="312" t="n">
        <v>0.6075</v>
      </c>
      <c r="BV229" s="312" t="n">
        <v>0.0025</v>
      </c>
      <c r="BW229" s="312" t="n">
        <v>-0.019</v>
      </c>
      <c r="BX229" s="312" t="n">
        <v>0.0175</v>
      </c>
      <c r="BY229" s="312" t="n">
        <v>0.017</v>
      </c>
      <c r="BZ229" s="312" t="n">
        <v>0.0075</v>
      </c>
      <c r="CA229" s="312" t="n">
        <v>0.002</v>
      </c>
      <c r="CB229" s="312" t="n">
        <v>0.01</v>
      </c>
      <c r="CC229" s="312" t="n">
        <v>0.115</v>
      </c>
      <c r="CD229" s="312" t="n">
        <v>0</v>
      </c>
      <c r="CE229" s="349"/>
      <c r="CF229" s="336"/>
      <c r="CG229" s="311"/>
    </row>
    <row r="230" customFormat="false" ht="12.75" hidden="false" customHeight="false" outlineLevel="0" collapsed="false">
      <c r="D230" s="311" t="n">
        <v>43191</v>
      </c>
      <c r="F230" s="350" t="n">
        <v>3.8795</v>
      </c>
      <c r="G230" s="351" t="n">
        <v>0.07091707208912</v>
      </c>
      <c r="H230" s="350" t="n">
        <v>0.15</v>
      </c>
      <c r="I230" s="350" t="n">
        <v>0.4</v>
      </c>
      <c r="J230" s="350" t="n">
        <v>0.45</v>
      </c>
      <c r="K230" s="350" t="n">
        <v>0.4</v>
      </c>
      <c r="L230" s="347" t="n">
        <v>0.45</v>
      </c>
      <c r="M230" s="347" t="n">
        <v>0.45</v>
      </c>
      <c r="N230" s="350" t="n">
        <v>0.45</v>
      </c>
      <c r="O230" s="350" t="n">
        <v>0.45</v>
      </c>
      <c r="P230" s="350" t="n">
        <v>0.45</v>
      </c>
      <c r="Q230" s="350" t="n">
        <v>0.5</v>
      </c>
      <c r="R230" s="351" t="n">
        <v>0.3</v>
      </c>
      <c r="S230" s="351" t="n">
        <v>0.45</v>
      </c>
      <c r="T230" s="350" t="n">
        <v>0.4</v>
      </c>
      <c r="U230" s="350"/>
      <c r="V230" s="350"/>
      <c r="W230" s="350"/>
      <c r="X230" s="350"/>
      <c r="Y230" s="350"/>
      <c r="Z230" s="350"/>
      <c r="AA230" s="350"/>
      <c r="AB230" s="350"/>
      <c r="AC230" s="350"/>
      <c r="AD230" s="350"/>
      <c r="AE230" s="350"/>
      <c r="AF230" s="350"/>
      <c r="AG230" s="350"/>
      <c r="AH230" s="350"/>
      <c r="AI230" s="351"/>
      <c r="AJ230" s="351"/>
      <c r="AK230" s="351" t="n">
        <v>-0.19</v>
      </c>
      <c r="AL230" s="350" t="n">
        <v>0</v>
      </c>
      <c r="AM230" s="350"/>
      <c r="AN230" s="350"/>
      <c r="AO230" s="350" t="n">
        <v>-0.17</v>
      </c>
      <c r="AP230" s="312" t="n">
        <v>0</v>
      </c>
      <c r="AQ230" s="312" t="n">
        <v>0.295</v>
      </c>
      <c r="AR230" s="312" t="n">
        <v>0</v>
      </c>
      <c r="AS230" s="312" t="n">
        <v>-0.33</v>
      </c>
      <c r="AT230" s="312" t="n">
        <v>0</v>
      </c>
      <c r="AU230" s="312" t="n">
        <v>0</v>
      </c>
      <c r="AV230" s="312" t="n">
        <v>0</v>
      </c>
      <c r="AW230" s="312" t="n">
        <v>0</v>
      </c>
      <c r="AX230" s="312" t="n">
        <v>0</v>
      </c>
      <c r="AY230" s="312" t="n">
        <v>0</v>
      </c>
      <c r="AZ230" s="312" t="n">
        <v>0</v>
      </c>
      <c r="BA230" s="312" t="n">
        <v>0.195</v>
      </c>
      <c r="BB230" s="312" t="n">
        <v>0.0175</v>
      </c>
      <c r="BC230" s="312" t="n">
        <v>0</v>
      </c>
      <c r="BD230" s="312" t="n">
        <v>0</v>
      </c>
      <c r="BE230" s="312" t="n">
        <v>0</v>
      </c>
      <c r="BF230" s="312" t="n">
        <v>0</v>
      </c>
      <c r="BG230" s="312" t="n">
        <v>0</v>
      </c>
      <c r="BH230" s="312" t="n">
        <v>0</v>
      </c>
      <c r="BI230" s="312" t="n">
        <v>0</v>
      </c>
      <c r="BJ230" s="312" t="n">
        <v>0</v>
      </c>
      <c r="BK230" s="312" t="n">
        <v>0</v>
      </c>
      <c r="BL230" s="312" t="n">
        <v>0</v>
      </c>
      <c r="BM230" s="312" t="n">
        <v>0</v>
      </c>
      <c r="BN230" s="312" t="n">
        <v>0</v>
      </c>
      <c r="BO230" s="312" t="n">
        <v>0.45</v>
      </c>
      <c r="BP230" s="312" t="n">
        <v>0.02</v>
      </c>
      <c r="BQ230" s="312" t="n">
        <v>0</v>
      </c>
      <c r="BR230" s="312" t="n">
        <v>0</v>
      </c>
      <c r="BS230" s="312" t="n">
        <v>0.25</v>
      </c>
      <c r="BT230" s="312" t="n">
        <v>0.005</v>
      </c>
      <c r="BU230" s="312" t="n">
        <v>0.25</v>
      </c>
      <c r="BV230" s="312" t="n">
        <v>0.005</v>
      </c>
      <c r="BW230" s="312" t="n">
        <v>-0.0115</v>
      </c>
      <c r="BX230" s="312" t="n">
        <v>0.02</v>
      </c>
      <c r="BY230" s="312" t="n">
        <v>0.017</v>
      </c>
      <c r="BZ230" s="312" t="n">
        <v>0.01</v>
      </c>
      <c r="CA230" s="312" t="n">
        <v>0.002</v>
      </c>
      <c r="CB230" s="312" t="n">
        <v>0.0125</v>
      </c>
      <c r="CC230" s="312" t="n">
        <v>0.55</v>
      </c>
      <c r="CD230" s="312" t="n">
        <v>0</v>
      </c>
      <c r="CE230" s="349"/>
      <c r="CF230" s="336"/>
      <c r="CG230" s="311"/>
    </row>
    <row r="231" customFormat="false" ht="12.75" hidden="false" customHeight="false" outlineLevel="0" collapsed="false">
      <c r="D231" s="311" t="n">
        <v>43221</v>
      </c>
      <c r="F231" s="350" t="n">
        <v>3.8795</v>
      </c>
      <c r="G231" s="351" t="n">
        <v>0.07092090085617</v>
      </c>
      <c r="H231" s="350" t="n">
        <v>0.15</v>
      </c>
      <c r="I231" s="350" t="n">
        <v>0.45</v>
      </c>
      <c r="J231" s="350" t="n">
        <v>0.5</v>
      </c>
      <c r="K231" s="350" t="n">
        <v>0.4</v>
      </c>
      <c r="L231" s="350" t="n">
        <v>0.4</v>
      </c>
      <c r="M231" s="350" t="n">
        <v>0.45</v>
      </c>
      <c r="N231" s="350" t="n">
        <v>0.5</v>
      </c>
      <c r="O231" s="350" t="n">
        <v>0.45</v>
      </c>
      <c r="P231" s="350" t="n">
        <v>0.4</v>
      </c>
      <c r="Q231" s="350" t="n">
        <v>0.45</v>
      </c>
      <c r="R231" s="351" t="n">
        <v>0.25</v>
      </c>
      <c r="S231" s="351" t="n">
        <v>0.5</v>
      </c>
      <c r="T231" s="350" t="n">
        <v>0.45</v>
      </c>
      <c r="U231" s="350"/>
      <c r="V231" s="350"/>
      <c r="W231" s="350"/>
      <c r="X231" s="350"/>
      <c r="Y231" s="350"/>
      <c r="Z231" s="350"/>
      <c r="AA231" s="350"/>
      <c r="AB231" s="350"/>
      <c r="AC231" s="350"/>
      <c r="AD231" s="350"/>
      <c r="AE231" s="350"/>
      <c r="AF231" s="350"/>
      <c r="AG231" s="350"/>
      <c r="AH231" s="350"/>
      <c r="AI231" s="351"/>
      <c r="AJ231" s="351"/>
      <c r="AK231" s="351" t="n">
        <v>-0.19</v>
      </c>
      <c r="AL231" s="350" t="n">
        <v>0</v>
      </c>
      <c r="AM231" s="350"/>
      <c r="AN231" s="350"/>
      <c r="AO231" s="350" t="n">
        <v>-0.17</v>
      </c>
      <c r="AP231" s="312" t="n">
        <v>0</v>
      </c>
      <c r="AQ231" s="312" t="n">
        <v>0.295</v>
      </c>
      <c r="AR231" s="312" t="n">
        <v>0</v>
      </c>
      <c r="AS231" s="312" t="n">
        <v>-0.33</v>
      </c>
      <c r="AT231" s="312" t="n">
        <v>0</v>
      </c>
      <c r="AU231" s="312" t="n">
        <v>0</v>
      </c>
      <c r="AV231" s="312" t="n">
        <v>0</v>
      </c>
      <c r="AW231" s="312" t="n">
        <v>0</v>
      </c>
      <c r="AX231" s="312" t="n">
        <v>0</v>
      </c>
      <c r="AY231" s="312" t="n">
        <v>0</v>
      </c>
      <c r="AZ231" s="312" t="n">
        <v>0</v>
      </c>
      <c r="BA231" s="312" t="n">
        <v>0.1825</v>
      </c>
      <c r="BB231" s="312" t="n">
        <v>0.01</v>
      </c>
      <c r="BC231" s="312" t="n">
        <v>0</v>
      </c>
      <c r="BD231" s="312" t="n">
        <v>0</v>
      </c>
      <c r="BE231" s="312" t="n">
        <v>0</v>
      </c>
      <c r="BF231" s="312" t="n">
        <v>0</v>
      </c>
      <c r="BG231" s="312" t="n">
        <v>0</v>
      </c>
      <c r="BH231" s="312" t="n">
        <v>0</v>
      </c>
      <c r="BI231" s="312" t="n">
        <v>0</v>
      </c>
      <c r="BJ231" s="312" t="n">
        <v>0</v>
      </c>
      <c r="BK231" s="312" t="n">
        <v>0</v>
      </c>
      <c r="BL231" s="312" t="n">
        <v>0</v>
      </c>
      <c r="BM231" s="312" t="n">
        <v>0</v>
      </c>
      <c r="BN231" s="312" t="n">
        <v>0</v>
      </c>
      <c r="BO231" s="312" t="n">
        <v>0.405</v>
      </c>
      <c r="BP231" s="312" t="n">
        <v>0.02</v>
      </c>
      <c r="BQ231" s="312" t="n">
        <v>0</v>
      </c>
      <c r="BR231" s="312" t="n">
        <v>0</v>
      </c>
      <c r="BS231" s="312" t="n">
        <v>0.2025</v>
      </c>
      <c r="BT231" s="312" t="n">
        <v>0.005</v>
      </c>
      <c r="BU231" s="312" t="n">
        <v>0.2025</v>
      </c>
      <c r="BV231" s="312" t="n">
        <v>0.005</v>
      </c>
      <c r="BW231" s="312" t="n">
        <v>-0.01175</v>
      </c>
      <c r="BX231" s="312" t="n">
        <v>0.02</v>
      </c>
      <c r="BY231" s="312" t="n">
        <v>0.01675</v>
      </c>
      <c r="BZ231" s="312" t="n">
        <v>0.01</v>
      </c>
      <c r="CA231" s="312" t="n">
        <v>0.00175</v>
      </c>
      <c r="CB231" s="312" t="n">
        <v>0.0125</v>
      </c>
      <c r="CC231" s="312" t="n">
        <v>0.7</v>
      </c>
      <c r="CD231" s="312" t="n">
        <v>0</v>
      </c>
      <c r="CE231" s="349"/>
      <c r="CF231" s="336"/>
      <c r="CG231" s="311"/>
    </row>
    <row r="232" customFormat="false" ht="12.75" hidden="false" customHeight="false" outlineLevel="0" collapsed="false">
      <c r="D232" s="311" t="n">
        <v>43252</v>
      </c>
      <c r="F232" s="350" t="n">
        <v>3.9265</v>
      </c>
      <c r="G232" s="351" t="n">
        <v>0.070924857248792</v>
      </c>
      <c r="H232" s="350" t="n">
        <v>0.15</v>
      </c>
      <c r="I232" s="350" t="n">
        <v>0.45</v>
      </c>
      <c r="J232" s="350" t="n">
        <v>0.5</v>
      </c>
      <c r="K232" s="350" t="n">
        <v>0.4</v>
      </c>
      <c r="L232" s="350" t="n">
        <v>0.5</v>
      </c>
      <c r="M232" s="350" t="n">
        <v>0.45</v>
      </c>
      <c r="N232" s="350" t="n">
        <v>0.5</v>
      </c>
      <c r="O232" s="350" t="n">
        <v>0.5</v>
      </c>
      <c r="P232" s="350" t="n">
        <v>0.5</v>
      </c>
      <c r="Q232" s="350" t="n">
        <v>0.5</v>
      </c>
      <c r="R232" s="351" t="n">
        <v>0.25</v>
      </c>
      <c r="S232" s="351" t="n">
        <v>0.5</v>
      </c>
      <c r="T232" s="350" t="n">
        <v>0.45</v>
      </c>
      <c r="U232" s="350"/>
      <c r="V232" s="350"/>
      <c r="W232" s="350"/>
      <c r="X232" s="350"/>
      <c r="Y232" s="350"/>
      <c r="Z232" s="350"/>
      <c r="AA232" s="350"/>
      <c r="AB232" s="350"/>
      <c r="AC232" s="350"/>
      <c r="AD232" s="350"/>
      <c r="AE232" s="350"/>
      <c r="AF232" s="350"/>
      <c r="AG232" s="350"/>
      <c r="AH232" s="350"/>
      <c r="AI232" s="351"/>
      <c r="AJ232" s="351"/>
      <c r="AK232" s="351" t="n">
        <v>-0.19</v>
      </c>
      <c r="AL232" s="350" t="n">
        <v>0</v>
      </c>
      <c r="AM232" s="350"/>
      <c r="AN232" s="350"/>
      <c r="AO232" s="350" t="n">
        <v>-0.17</v>
      </c>
      <c r="AP232" s="312" t="n">
        <v>0</v>
      </c>
      <c r="AQ232" s="312" t="n">
        <v>0.295</v>
      </c>
      <c r="AR232" s="312" t="n">
        <v>0</v>
      </c>
      <c r="AS232" s="312" t="n">
        <v>-0.33</v>
      </c>
      <c r="AT232" s="312" t="n">
        <v>0</v>
      </c>
      <c r="AU232" s="312" t="n">
        <v>0</v>
      </c>
      <c r="AV232" s="312" t="n">
        <v>0</v>
      </c>
      <c r="AW232" s="312" t="n">
        <v>0</v>
      </c>
      <c r="AX232" s="312" t="n">
        <v>0</v>
      </c>
      <c r="AY232" s="312" t="n">
        <v>0</v>
      </c>
      <c r="AZ232" s="312" t="n">
        <v>0</v>
      </c>
      <c r="BA232" s="312" t="n">
        <v>0.1825</v>
      </c>
      <c r="BB232" s="312" t="n">
        <v>0.0125</v>
      </c>
      <c r="BC232" s="312" t="n">
        <v>0</v>
      </c>
      <c r="BD232" s="312" t="n">
        <v>0</v>
      </c>
      <c r="BE232" s="312" t="n">
        <v>0</v>
      </c>
      <c r="BF232" s="312" t="n">
        <v>0</v>
      </c>
      <c r="BG232" s="312" t="n">
        <v>0</v>
      </c>
      <c r="BH232" s="312" t="n">
        <v>0</v>
      </c>
      <c r="BI232" s="312" t="n">
        <v>0</v>
      </c>
      <c r="BJ232" s="312" t="n">
        <v>0</v>
      </c>
      <c r="BK232" s="312" t="n">
        <v>0</v>
      </c>
      <c r="BL232" s="312" t="n">
        <v>0</v>
      </c>
      <c r="BM232" s="312" t="n">
        <v>0</v>
      </c>
      <c r="BN232" s="312" t="n">
        <v>0</v>
      </c>
      <c r="BO232" s="312" t="n">
        <v>0.395</v>
      </c>
      <c r="BP232" s="312" t="n">
        <v>0.035</v>
      </c>
      <c r="BQ232" s="312" t="n">
        <v>0</v>
      </c>
      <c r="BR232" s="312" t="n">
        <v>0</v>
      </c>
      <c r="BS232" s="312" t="n">
        <v>0.2025</v>
      </c>
      <c r="BT232" s="312" t="n">
        <v>0.005</v>
      </c>
      <c r="BU232" s="312" t="n">
        <v>0.2025</v>
      </c>
      <c r="BV232" s="312" t="n">
        <v>0.005</v>
      </c>
      <c r="BW232" s="312" t="n">
        <v>-0.01175</v>
      </c>
      <c r="BX232" s="312" t="n">
        <v>0.02</v>
      </c>
      <c r="BY232" s="312" t="n">
        <v>0.01675</v>
      </c>
      <c r="BZ232" s="312" t="n">
        <v>0.01</v>
      </c>
      <c r="CA232" s="312" t="n">
        <v>0.00175</v>
      </c>
      <c r="CB232" s="312" t="n">
        <v>0.0125</v>
      </c>
      <c r="CC232" s="312" t="n">
        <v>0.8</v>
      </c>
      <c r="CD232" s="312" t="n">
        <v>0</v>
      </c>
      <c r="CE232" s="349"/>
      <c r="CF232" s="336"/>
      <c r="CG232" s="311"/>
    </row>
    <row r="233" customFormat="false" ht="12.75" hidden="false" customHeight="false" outlineLevel="0" collapsed="false">
      <c r="D233" s="311" t="n">
        <v>43282</v>
      </c>
      <c r="F233" s="350" t="n">
        <v>3.9385</v>
      </c>
      <c r="G233" s="351" t="n">
        <v>0.070928686015851</v>
      </c>
      <c r="H233" s="350" t="n">
        <v>0.15</v>
      </c>
      <c r="I233" s="350" t="n">
        <v>0.5</v>
      </c>
      <c r="J233" s="350" t="n">
        <v>0.5</v>
      </c>
      <c r="K233" s="350" t="n">
        <v>0.4</v>
      </c>
      <c r="L233" s="350" t="n">
        <v>0.5</v>
      </c>
      <c r="M233" s="350" t="n">
        <v>0.5</v>
      </c>
      <c r="N233" s="350" t="n">
        <v>0.5</v>
      </c>
      <c r="O233" s="350" t="n">
        <v>0.5</v>
      </c>
      <c r="P233" s="350" t="n">
        <v>0.5</v>
      </c>
      <c r="Q233" s="350" t="n">
        <v>0.5</v>
      </c>
      <c r="R233" s="351" t="n">
        <v>0.35</v>
      </c>
      <c r="S233" s="351" t="n">
        <v>0.55</v>
      </c>
      <c r="T233" s="350" t="n">
        <v>0.5</v>
      </c>
      <c r="U233" s="350"/>
      <c r="V233" s="350"/>
      <c r="W233" s="350"/>
      <c r="X233" s="350"/>
      <c r="Y233" s="350"/>
      <c r="Z233" s="350"/>
      <c r="AA233" s="350"/>
      <c r="AB233" s="350"/>
      <c r="AC233" s="350"/>
      <c r="AD233" s="350"/>
      <c r="AE233" s="350"/>
      <c r="AF233" s="350"/>
      <c r="AG233" s="350"/>
      <c r="AH233" s="350"/>
      <c r="AI233" s="351"/>
      <c r="AJ233" s="351"/>
      <c r="AK233" s="351" t="n">
        <v>-0.19</v>
      </c>
      <c r="AL233" s="350" t="n">
        <v>0</v>
      </c>
      <c r="AM233" s="350"/>
      <c r="AN233" s="350"/>
      <c r="AO233" s="350" t="n">
        <v>-0.17</v>
      </c>
      <c r="AP233" s="312" t="n">
        <v>0</v>
      </c>
      <c r="AQ233" s="312" t="n">
        <v>0.295</v>
      </c>
      <c r="AR233" s="312" t="n">
        <v>0</v>
      </c>
      <c r="AS233" s="312" t="n">
        <v>-0.33</v>
      </c>
      <c r="AT233" s="312" t="n">
        <v>0</v>
      </c>
      <c r="AU233" s="312" t="n">
        <v>0</v>
      </c>
      <c r="AV233" s="312" t="n">
        <v>0</v>
      </c>
      <c r="AW233" s="312" t="n">
        <v>0</v>
      </c>
      <c r="AX233" s="312" t="n">
        <v>0</v>
      </c>
      <c r="AY233" s="312" t="n">
        <v>0</v>
      </c>
      <c r="AZ233" s="312" t="n">
        <v>0</v>
      </c>
      <c r="BA233" s="312" t="n">
        <v>0.1825</v>
      </c>
      <c r="BB233" s="312" t="n">
        <v>0.0125</v>
      </c>
      <c r="BC233" s="312" t="n">
        <v>0</v>
      </c>
      <c r="BD233" s="312" t="n">
        <v>0</v>
      </c>
      <c r="BE233" s="312" t="n">
        <v>0</v>
      </c>
      <c r="BF233" s="312" t="n">
        <v>0</v>
      </c>
      <c r="BG233" s="312" t="n">
        <v>0</v>
      </c>
      <c r="BH233" s="312" t="n">
        <v>0</v>
      </c>
      <c r="BI233" s="312" t="n">
        <v>0</v>
      </c>
      <c r="BJ233" s="312" t="n">
        <v>0</v>
      </c>
      <c r="BK233" s="312" t="n">
        <v>0</v>
      </c>
      <c r="BL233" s="312" t="n">
        <v>0</v>
      </c>
      <c r="BM233" s="312" t="n">
        <v>0</v>
      </c>
      <c r="BN233" s="312" t="n">
        <v>0</v>
      </c>
      <c r="BO233" s="312" t="n">
        <v>0.43</v>
      </c>
      <c r="BP233" s="312" t="n">
        <v>0.035</v>
      </c>
      <c r="BQ233" s="312" t="n">
        <v>0</v>
      </c>
      <c r="BR233" s="312" t="n">
        <v>0</v>
      </c>
      <c r="BS233" s="312" t="n">
        <v>0.215</v>
      </c>
      <c r="BT233" s="312" t="n">
        <v>0.0075</v>
      </c>
      <c r="BU233" s="312" t="n">
        <v>0.215</v>
      </c>
      <c r="BV233" s="312" t="n">
        <v>0.0075</v>
      </c>
      <c r="BW233" s="312" t="n">
        <v>-0.01175</v>
      </c>
      <c r="BX233" s="312" t="n">
        <v>0.02</v>
      </c>
      <c r="BY233" s="312" t="n">
        <v>0.01675</v>
      </c>
      <c r="BZ233" s="312" t="n">
        <v>0.01</v>
      </c>
      <c r="CA233" s="312" t="n">
        <v>0.00175</v>
      </c>
      <c r="CB233" s="312" t="n">
        <v>0.0125</v>
      </c>
      <c r="CC233" s="312" t="n">
        <v>1</v>
      </c>
      <c r="CD233" s="312" t="n">
        <v>0</v>
      </c>
      <c r="CE233" s="349"/>
      <c r="CF233" s="336"/>
      <c r="CG233" s="311"/>
    </row>
    <row r="234" customFormat="false" ht="12.75" hidden="false" customHeight="false" outlineLevel="0" collapsed="false">
      <c r="D234" s="311" t="n">
        <v>43313</v>
      </c>
      <c r="F234" s="350" t="n">
        <v>3.9595</v>
      </c>
      <c r="G234" s="351" t="n">
        <v>0.070932642408483</v>
      </c>
      <c r="H234" s="350" t="n">
        <v>0.15</v>
      </c>
      <c r="I234" s="350" t="n">
        <v>0.55</v>
      </c>
      <c r="J234" s="350" t="n">
        <v>0.55</v>
      </c>
      <c r="K234" s="350" t="n">
        <v>0.5</v>
      </c>
      <c r="L234" s="350" t="n">
        <v>0.6</v>
      </c>
      <c r="M234" s="350" t="n">
        <v>0.55</v>
      </c>
      <c r="N234" s="350" t="n">
        <v>0.6</v>
      </c>
      <c r="O234" s="350" t="n">
        <v>0.55</v>
      </c>
      <c r="P234" s="350" t="n">
        <v>0.6</v>
      </c>
      <c r="Q234" s="350" t="n">
        <v>0.45</v>
      </c>
      <c r="R234" s="351" t="n">
        <v>0.4</v>
      </c>
      <c r="S234" s="351" t="n">
        <v>0.6</v>
      </c>
      <c r="T234" s="350" t="n">
        <v>0.55</v>
      </c>
      <c r="U234" s="350"/>
      <c r="V234" s="350"/>
      <c r="W234" s="350"/>
      <c r="X234" s="350"/>
      <c r="Y234" s="350"/>
      <c r="Z234" s="350"/>
      <c r="AA234" s="350"/>
      <c r="AB234" s="350"/>
      <c r="AC234" s="350"/>
      <c r="AD234" s="350"/>
      <c r="AE234" s="350"/>
      <c r="AF234" s="350"/>
      <c r="AG234" s="350"/>
      <c r="AH234" s="350"/>
      <c r="AI234" s="351"/>
      <c r="AJ234" s="351"/>
      <c r="AK234" s="351" t="n">
        <v>-0.19</v>
      </c>
      <c r="AL234" s="350" t="n">
        <v>0</v>
      </c>
      <c r="AM234" s="350"/>
      <c r="AN234" s="350"/>
      <c r="AO234" s="350" t="n">
        <v>-0.17</v>
      </c>
      <c r="AP234" s="312" t="n">
        <v>0</v>
      </c>
      <c r="AQ234" s="312" t="n">
        <v>0.295</v>
      </c>
      <c r="AR234" s="312" t="n">
        <v>0</v>
      </c>
      <c r="AS234" s="312" t="n">
        <v>-0.33</v>
      </c>
      <c r="AT234" s="312" t="n">
        <v>0</v>
      </c>
      <c r="AU234" s="312" t="n">
        <v>0</v>
      </c>
      <c r="AV234" s="312" t="n">
        <v>0</v>
      </c>
      <c r="AW234" s="312" t="n">
        <v>0</v>
      </c>
      <c r="AX234" s="312" t="n">
        <v>0</v>
      </c>
      <c r="AY234" s="312" t="n">
        <v>0</v>
      </c>
      <c r="AZ234" s="312" t="n">
        <v>0</v>
      </c>
      <c r="BA234" s="312" t="n">
        <v>0.1825</v>
      </c>
      <c r="BB234" s="312" t="n">
        <v>0.0125</v>
      </c>
      <c r="BC234" s="312" t="n">
        <v>0</v>
      </c>
      <c r="BD234" s="312" t="n">
        <v>0</v>
      </c>
      <c r="BE234" s="312" t="n">
        <v>0</v>
      </c>
      <c r="BF234" s="312" t="n">
        <v>0</v>
      </c>
      <c r="BG234" s="312" t="n">
        <v>0</v>
      </c>
      <c r="BH234" s="312" t="n">
        <v>0</v>
      </c>
      <c r="BI234" s="312" t="n">
        <v>0</v>
      </c>
      <c r="BJ234" s="312" t="n">
        <v>0</v>
      </c>
      <c r="BK234" s="312" t="n">
        <v>0</v>
      </c>
      <c r="BL234" s="312" t="n">
        <v>0</v>
      </c>
      <c r="BM234" s="312" t="n">
        <v>0</v>
      </c>
      <c r="BN234" s="312" t="n">
        <v>0</v>
      </c>
      <c r="BO234" s="312" t="n">
        <v>0.495</v>
      </c>
      <c r="BP234" s="312" t="n">
        <v>0.035</v>
      </c>
      <c r="BQ234" s="312" t="n">
        <v>0</v>
      </c>
      <c r="BR234" s="312" t="n">
        <v>0</v>
      </c>
      <c r="BS234" s="312" t="n">
        <v>0.215</v>
      </c>
      <c r="BT234" s="312" t="n">
        <v>0.0075</v>
      </c>
      <c r="BU234" s="312" t="n">
        <v>0.215</v>
      </c>
      <c r="BV234" s="312" t="n">
        <v>0.0075</v>
      </c>
      <c r="BW234" s="312" t="n">
        <v>-0.01175</v>
      </c>
      <c r="BX234" s="312" t="n">
        <v>0.02</v>
      </c>
      <c r="BY234" s="312" t="n">
        <v>0.01425</v>
      </c>
      <c r="BZ234" s="312" t="n">
        <v>0.01</v>
      </c>
      <c r="CA234" s="312" t="n">
        <v>0.000749999999999994</v>
      </c>
      <c r="CB234" s="312" t="n">
        <v>0.0125</v>
      </c>
      <c r="CC234" s="312" t="n">
        <v>1</v>
      </c>
      <c r="CD234" s="312" t="n">
        <v>0</v>
      </c>
      <c r="CE234" s="349"/>
      <c r="CF234" s="336"/>
      <c r="CG234" s="311"/>
    </row>
    <row r="235" customFormat="false" ht="12.75" hidden="false" customHeight="false" outlineLevel="0" collapsed="false">
      <c r="D235" s="311" t="n">
        <v>43344</v>
      </c>
      <c r="F235" s="350" t="n">
        <v>3.9715</v>
      </c>
      <c r="G235" s="351" t="n">
        <v>0.070936598801121</v>
      </c>
      <c r="H235" s="350" t="n">
        <v>0.15</v>
      </c>
      <c r="I235" s="350" t="n">
        <v>0.55</v>
      </c>
      <c r="J235" s="350" t="n">
        <v>0.55</v>
      </c>
      <c r="K235" s="350" t="n">
        <v>0.55</v>
      </c>
      <c r="L235" s="350" t="n">
        <v>0.55</v>
      </c>
      <c r="M235" s="350" t="n">
        <v>0.55</v>
      </c>
      <c r="N235" s="350" t="n">
        <v>0.6</v>
      </c>
      <c r="O235" s="350" t="n">
        <v>0.6</v>
      </c>
      <c r="P235" s="350" t="n">
        <v>0.55</v>
      </c>
      <c r="Q235" s="350" t="n">
        <v>0.5</v>
      </c>
      <c r="R235" s="351" t="n">
        <v>0.35</v>
      </c>
      <c r="S235" s="351" t="n">
        <v>0.6</v>
      </c>
      <c r="T235" s="350" t="n">
        <v>0.55</v>
      </c>
      <c r="U235" s="350"/>
      <c r="V235" s="350"/>
      <c r="W235" s="350"/>
      <c r="X235" s="350"/>
      <c r="Y235" s="350"/>
      <c r="Z235" s="350"/>
      <c r="AA235" s="350"/>
      <c r="AB235" s="350"/>
      <c r="AC235" s="350"/>
      <c r="AD235" s="350"/>
      <c r="AE235" s="350"/>
      <c r="AF235" s="350"/>
      <c r="AG235" s="350"/>
      <c r="AH235" s="350"/>
      <c r="AI235" s="351"/>
      <c r="AJ235" s="351"/>
      <c r="AK235" s="351" t="n">
        <v>-0.19</v>
      </c>
      <c r="AL235" s="350" t="n">
        <v>0</v>
      </c>
      <c r="AM235" s="350"/>
      <c r="AN235" s="350"/>
      <c r="AO235" s="350" t="n">
        <v>-0.17</v>
      </c>
      <c r="AP235" s="312" t="n">
        <v>0</v>
      </c>
      <c r="AQ235" s="312" t="n">
        <v>0.295</v>
      </c>
      <c r="AR235" s="312" t="n">
        <v>0</v>
      </c>
      <c r="AS235" s="312" t="n">
        <v>-0.33</v>
      </c>
      <c r="AT235" s="312" t="n">
        <v>0</v>
      </c>
      <c r="AU235" s="312" t="n">
        <v>0</v>
      </c>
      <c r="AV235" s="312" t="n">
        <v>0</v>
      </c>
      <c r="AW235" s="312" t="n">
        <v>0</v>
      </c>
      <c r="AX235" s="312" t="n">
        <v>0</v>
      </c>
      <c r="AY235" s="312" t="n">
        <v>0</v>
      </c>
      <c r="AZ235" s="312" t="n">
        <v>0</v>
      </c>
      <c r="BA235" s="312" t="n">
        <v>0.1825</v>
      </c>
      <c r="BB235" s="312" t="n">
        <v>0.0125</v>
      </c>
      <c r="BC235" s="312" t="n">
        <v>0</v>
      </c>
      <c r="BD235" s="312" t="n">
        <v>0</v>
      </c>
      <c r="BE235" s="312" t="n">
        <v>0</v>
      </c>
      <c r="BF235" s="312" t="n">
        <v>0</v>
      </c>
      <c r="BG235" s="312" t="n">
        <v>0</v>
      </c>
      <c r="BH235" s="312" t="n">
        <v>0</v>
      </c>
      <c r="BI235" s="312" t="n">
        <v>0</v>
      </c>
      <c r="BJ235" s="312" t="n">
        <v>0</v>
      </c>
      <c r="BK235" s="312" t="n">
        <v>0</v>
      </c>
      <c r="BL235" s="312" t="n">
        <v>0</v>
      </c>
      <c r="BM235" s="312" t="n">
        <v>0</v>
      </c>
      <c r="BN235" s="312" t="n">
        <v>0</v>
      </c>
      <c r="BO235" s="312" t="n">
        <v>0.395</v>
      </c>
      <c r="BP235" s="312" t="n">
        <v>0.035</v>
      </c>
      <c r="BQ235" s="312" t="n">
        <v>0</v>
      </c>
      <c r="BR235" s="312" t="n">
        <v>0</v>
      </c>
      <c r="BS235" s="312" t="n">
        <v>0.195</v>
      </c>
      <c r="BT235" s="312" t="n">
        <v>0.005</v>
      </c>
      <c r="BU235" s="312" t="n">
        <v>0.195</v>
      </c>
      <c r="BV235" s="312" t="n">
        <v>0.005</v>
      </c>
      <c r="BW235" s="312" t="n">
        <v>-0.01425</v>
      </c>
      <c r="BX235" s="312" t="n">
        <v>0.02</v>
      </c>
      <c r="BY235" s="312" t="n">
        <v>0.01425</v>
      </c>
      <c r="BZ235" s="312" t="n">
        <v>0.01</v>
      </c>
      <c r="CA235" s="312" t="n">
        <v>0.000749999999999994</v>
      </c>
      <c r="CB235" s="312" t="n">
        <v>0.0125</v>
      </c>
      <c r="CC235" s="312" t="n">
        <v>0.6</v>
      </c>
      <c r="CD235" s="312" t="n">
        <v>0</v>
      </c>
      <c r="CE235" s="349"/>
      <c r="CF235" s="336"/>
      <c r="CG235" s="311"/>
    </row>
    <row r="236" customFormat="false" ht="12.75" hidden="false" customHeight="false" outlineLevel="0" collapsed="false">
      <c r="D236" s="311" t="n">
        <v>43374</v>
      </c>
      <c r="F236" s="350" t="n">
        <v>3.9715</v>
      </c>
      <c r="G236" s="351" t="n">
        <v>0.070940427568195</v>
      </c>
      <c r="H236" s="350" t="n">
        <v>0.15</v>
      </c>
      <c r="I236" s="350" t="n">
        <v>0.6</v>
      </c>
      <c r="J236" s="350" t="n">
        <v>0.6</v>
      </c>
      <c r="K236" s="350" t="n">
        <v>0.55</v>
      </c>
      <c r="L236" s="350" t="n">
        <v>0.6</v>
      </c>
      <c r="M236" s="350" t="n">
        <v>0.6</v>
      </c>
      <c r="N236" s="350" t="n">
        <v>0.65</v>
      </c>
      <c r="O236" s="350" t="n">
        <v>0.65</v>
      </c>
      <c r="P236" s="350" t="n">
        <v>0.6</v>
      </c>
      <c r="Q236" s="350" t="n">
        <v>0.5</v>
      </c>
      <c r="R236" s="351" t="n">
        <v>0.4</v>
      </c>
      <c r="S236" s="351" t="n">
        <v>0.65</v>
      </c>
      <c r="T236" s="350" t="n">
        <v>0.6</v>
      </c>
      <c r="U236" s="350"/>
      <c r="V236" s="350"/>
      <c r="W236" s="350"/>
      <c r="X236" s="350"/>
      <c r="Y236" s="350"/>
      <c r="Z236" s="350"/>
      <c r="AA236" s="350"/>
      <c r="AB236" s="350"/>
      <c r="AC236" s="350"/>
      <c r="AD236" s="350"/>
      <c r="AE236" s="350"/>
      <c r="AF236" s="350"/>
      <c r="AG236" s="350"/>
      <c r="AH236" s="350"/>
      <c r="AI236" s="351"/>
      <c r="AJ236" s="351"/>
      <c r="AK236" s="351" t="n">
        <v>-0.19</v>
      </c>
      <c r="AL236" s="350" t="n">
        <v>0</v>
      </c>
      <c r="AM236" s="350"/>
      <c r="AN236" s="350"/>
      <c r="AO236" s="350" t="n">
        <v>-0.17</v>
      </c>
      <c r="AP236" s="312" t="n">
        <v>0</v>
      </c>
      <c r="AQ236" s="312" t="n">
        <v>0.295</v>
      </c>
      <c r="AR236" s="312" t="n">
        <v>0</v>
      </c>
      <c r="AS236" s="312" t="n">
        <v>-0.33</v>
      </c>
      <c r="AT236" s="312" t="n">
        <v>0</v>
      </c>
      <c r="AU236" s="312" t="n">
        <v>0</v>
      </c>
      <c r="AV236" s="312" t="n">
        <v>0</v>
      </c>
      <c r="AW236" s="312" t="n">
        <v>0</v>
      </c>
      <c r="AX236" s="312" t="n">
        <v>0</v>
      </c>
      <c r="AY236" s="312" t="n">
        <v>0</v>
      </c>
      <c r="AZ236" s="312" t="n">
        <v>0</v>
      </c>
      <c r="BA236" s="312" t="n">
        <v>0.1875</v>
      </c>
      <c r="BB236" s="312" t="n">
        <v>0.0125</v>
      </c>
      <c r="BC236" s="312" t="n">
        <v>0</v>
      </c>
      <c r="BD236" s="312" t="n">
        <v>0</v>
      </c>
      <c r="BE236" s="312" t="n">
        <v>0</v>
      </c>
      <c r="BF236" s="312" t="n">
        <v>0</v>
      </c>
      <c r="BG236" s="312" t="n">
        <v>0</v>
      </c>
      <c r="BH236" s="312" t="n">
        <v>0</v>
      </c>
      <c r="BI236" s="312" t="n">
        <v>0</v>
      </c>
      <c r="BJ236" s="312" t="n">
        <v>0</v>
      </c>
      <c r="BK236" s="312" t="n">
        <v>0</v>
      </c>
      <c r="BL236" s="312" t="n">
        <v>0</v>
      </c>
      <c r="BM236" s="312" t="n">
        <v>0</v>
      </c>
      <c r="BN236" s="312" t="n">
        <v>0</v>
      </c>
      <c r="BO236" s="312" t="n">
        <v>0.461</v>
      </c>
      <c r="BP236" s="312" t="n">
        <v>0.035</v>
      </c>
      <c r="BQ236" s="312" t="n">
        <v>0</v>
      </c>
      <c r="BR236" s="312" t="n">
        <v>0</v>
      </c>
      <c r="BS236" s="312" t="n">
        <v>0.215</v>
      </c>
      <c r="BT236" s="312" t="n">
        <v>0.0025</v>
      </c>
      <c r="BU236" s="312" t="n">
        <v>0.215</v>
      </c>
      <c r="BV236" s="312" t="n">
        <v>0.0025</v>
      </c>
      <c r="BW236" s="312" t="n">
        <v>-0.01425</v>
      </c>
      <c r="BX236" s="312" t="n">
        <v>0.02</v>
      </c>
      <c r="BY236" s="312" t="n">
        <v>-0.0015</v>
      </c>
      <c r="BZ236" s="312" t="n">
        <v>0.01</v>
      </c>
      <c r="CA236" s="312" t="n">
        <v>-0.0165</v>
      </c>
      <c r="CB236" s="312" t="n">
        <v>0.0125</v>
      </c>
      <c r="CC236" s="312" t="n">
        <v>0.3</v>
      </c>
      <c r="CD236" s="312" t="n">
        <v>0</v>
      </c>
      <c r="CE236" s="349"/>
      <c r="CF236" s="336"/>
      <c r="CG236" s="311"/>
    </row>
    <row r="237" customFormat="false" ht="12.75" hidden="false" customHeight="false" outlineLevel="0" collapsed="false">
      <c r="D237" s="311" t="n">
        <v>43405</v>
      </c>
      <c r="F237" s="350" t="n">
        <v>3.9885</v>
      </c>
      <c r="G237" s="351" t="n">
        <v>0.070944383960843</v>
      </c>
      <c r="H237" s="350" t="n">
        <v>0.15</v>
      </c>
      <c r="I237" s="350" t="n">
        <v>0.8</v>
      </c>
      <c r="J237" s="350" t="n">
        <v>0.85</v>
      </c>
      <c r="K237" s="350" t="n">
        <v>0.8</v>
      </c>
      <c r="L237" s="350" t="n">
        <v>0.8</v>
      </c>
      <c r="M237" s="350" t="n">
        <v>0.9</v>
      </c>
      <c r="N237" s="350" t="n">
        <v>0.95</v>
      </c>
      <c r="O237" s="350" t="n">
        <v>0.85</v>
      </c>
      <c r="P237" s="350" t="n">
        <v>0.8</v>
      </c>
      <c r="Q237" s="350" t="n">
        <v>0.95</v>
      </c>
      <c r="R237" s="351" t="n">
        <v>0.45</v>
      </c>
      <c r="S237" s="351" t="n">
        <v>0.8</v>
      </c>
      <c r="T237" s="350" t="n">
        <v>0.8</v>
      </c>
      <c r="U237" s="350"/>
      <c r="V237" s="350"/>
      <c r="W237" s="350"/>
      <c r="X237" s="350"/>
      <c r="Y237" s="350"/>
      <c r="Z237" s="350"/>
      <c r="AA237" s="350"/>
      <c r="AB237" s="350"/>
      <c r="AC237" s="350"/>
      <c r="AD237" s="350"/>
      <c r="AE237" s="350"/>
      <c r="AF237" s="350"/>
      <c r="AG237" s="350"/>
      <c r="AH237" s="350"/>
      <c r="AI237" s="351"/>
      <c r="AJ237" s="351"/>
      <c r="AK237" s="351" t="n">
        <v>-0.19</v>
      </c>
      <c r="AL237" s="350" t="n">
        <v>0</v>
      </c>
      <c r="AM237" s="350"/>
      <c r="AN237" s="350"/>
      <c r="AO237" s="350" t="n">
        <v>-0.17</v>
      </c>
      <c r="AP237" s="312" t="n">
        <v>0</v>
      </c>
      <c r="AQ237" s="312" t="n">
        <v>0.12</v>
      </c>
      <c r="AR237" s="312" t="n">
        <v>0</v>
      </c>
      <c r="AS237" s="312" t="n">
        <v>-0.33</v>
      </c>
      <c r="AT237" s="312" t="n">
        <v>0</v>
      </c>
      <c r="AU237" s="312" t="n">
        <v>0</v>
      </c>
      <c r="AV237" s="312" t="n">
        <v>0</v>
      </c>
      <c r="AW237" s="312" t="n">
        <v>0</v>
      </c>
      <c r="AX237" s="312" t="n">
        <v>0</v>
      </c>
      <c r="AY237" s="312" t="n">
        <v>0</v>
      </c>
      <c r="AZ237" s="312" t="n">
        <v>0</v>
      </c>
      <c r="BA237" s="312" t="n">
        <v>0.27</v>
      </c>
      <c r="BB237" s="312" t="n">
        <v>0.0175</v>
      </c>
      <c r="BC237" s="312" t="n">
        <v>0</v>
      </c>
      <c r="BD237" s="312" t="n">
        <v>0</v>
      </c>
      <c r="BE237" s="312" t="n">
        <v>0</v>
      </c>
      <c r="BF237" s="312" t="n">
        <v>0</v>
      </c>
      <c r="BG237" s="312" t="n">
        <v>0</v>
      </c>
      <c r="BH237" s="312" t="n">
        <v>0</v>
      </c>
      <c r="BI237" s="312" t="n">
        <v>0</v>
      </c>
      <c r="BJ237" s="312" t="n">
        <v>0</v>
      </c>
      <c r="BK237" s="312" t="n">
        <v>0</v>
      </c>
      <c r="BL237" s="312" t="n">
        <v>0</v>
      </c>
      <c r="BM237" s="312" t="n">
        <v>0</v>
      </c>
      <c r="BN237" s="312" t="n">
        <v>0</v>
      </c>
      <c r="BO237" s="312" t="n">
        <v>0.7675</v>
      </c>
      <c r="BP237" s="312" t="n">
        <v>0.146</v>
      </c>
      <c r="BQ237" s="312" t="n">
        <v>0</v>
      </c>
      <c r="BR237" s="312" t="n">
        <v>0</v>
      </c>
      <c r="BS237" s="312" t="n">
        <v>0.2875</v>
      </c>
      <c r="BT237" s="312" t="n">
        <v>0.02</v>
      </c>
      <c r="BU237" s="312" t="n">
        <v>0.465</v>
      </c>
      <c r="BV237" s="312" t="n">
        <v>0.015</v>
      </c>
      <c r="BW237" s="312" t="n">
        <v>-0.025</v>
      </c>
      <c r="BX237" s="312" t="n">
        <v>0.0175</v>
      </c>
      <c r="BY237" s="312" t="n">
        <v>0.000499999999999997</v>
      </c>
      <c r="BZ237" s="312" t="n">
        <v>0.0075</v>
      </c>
      <c r="CA237" s="312" t="n">
        <v>-0.0155</v>
      </c>
      <c r="CB237" s="312" t="n">
        <v>0.01</v>
      </c>
      <c r="CC237" s="312" t="n">
        <v>0.23</v>
      </c>
      <c r="CD237" s="312" t="n">
        <v>0</v>
      </c>
      <c r="CE237" s="349"/>
      <c r="CF237" s="336"/>
      <c r="CG237" s="311"/>
    </row>
    <row r="238" customFormat="false" ht="12.75" hidden="false" customHeight="false" outlineLevel="0" collapsed="false">
      <c r="D238" s="311" t="n">
        <v>43435</v>
      </c>
      <c r="F238" s="350" t="n">
        <v>4.0295</v>
      </c>
      <c r="G238" s="351" t="n">
        <v>0.070948212727926</v>
      </c>
      <c r="H238" s="350" t="n">
        <v>0.15</v>
      </c>
      <c r="I238" s="350" t="n">
        <v>1</v>
      </c>
      <c r="J238" s="350" t="n">
        <v>1.05</v>
      </c>
      <c r="K238" s="350" t="n">
        <v>1</v>
      </c>
      <c r="L238" s="350" t="n">
        <v>1</v>
      </c>
      <c r="M238" s="350" t="n">
        <v>1.15</v>
      </c>
      <c r="N238" s="350" t="n">
        <v>1.25</v>
      </c>
      <c r="O238" s="350" t="n">
        <v>1.05</v>
      </c>
      <c r="P238" s="350" t="n">
        <v>1</v>
      </c>
      <c r="Q238" s="350" t="n">
        <v>1.35</v>
      </c>
      <c r="R238" s="351" t="n">
        <v>0.65</v>
      </c>
      <c r="S238" s="351" t="n">
        <v>1.1</v>
      </c>
      <c r="T238" s="350" t="n">
        <v>1</v>
      </c>
      <c r="U238" s="350"/>
      <c r="V238" s="350"/>
      <c r="W238" s="350"/>
      <c r="X238" s="350"/>
      <c r="Y238" s="350"/>
      <c r="Z238" s="350"/>
      <c r="AA238" s="350"/>
      <c r="AB238" s="350"/>
      <c r="AC238" s="350"/>
      <c r="AD238" s="350"/>
      <c r="AE238" s="350"/>
      <c r="AF238" s="350"/>
      <c r="AG238" s="350"/>
      <c r="AH238" s="350"/>
      <c r="AI238" s="351"/>
      <c r="AJ238" s="351"/>
      <c r="AK238" s="351" t="n">
        <v>-0.19</v>
      </c>
      <c r="AL238" s="350" t="n">
        <v>0</v>
      </c>
      <c r="AM238" s="350"/>
      <c r="AN238" s="350"/>
      <c r="AO238" s="350" t="n">
        <v>-0.17</v>
      </c>
      <c r="AP238" s="312" t="n">
        <v>0</v>
      </c>
      <c r="AQ238" s="312" t="n">
        <v>0.12</v>
      </c>
      <c r="AR238" s="312" t="n">
        <v>0</v>
      </c>
      <c r="AS238" s="312" t="n">
        <v>-0.33</v>
      </c>
      <c r="AT238" s="312" t="n">
        <v>0</v>
      </c>
      <c r="AU238" s="312" t="n">
        <v>0</v>
      </c>
      <c r="AV238" s="312" t="n">
        <v>0</v>
      </c>
      <c r="AW238" s="312" t="n">
        <v>0</v>
      </c>
      <c r="AX238" s="312" t="n">
        <v>0</v>
      </c>
      <c r="AY238" s="312" t="n">
        <v>0</v>
      </c>
      <c r="AZ238" s="312" t="n">
        <v>0</v>
      </c>
      <c r="BA238" s="312" t="n">
        <v>0.305</v>
      </c>
      <c r="BB238" s="312" t="n">
        <v>0.0225</v>
      </c>
      <c r="BC238" s="312" t="n">
        <v>0</v>
      </c>
      <c r="BD238" s="312" t="n">
        <v>0</v>
      </c>
      <c r="BE238" s="312" t="n">
        <v>0</v>
      </c>
      <c r="BF238" s="312" t="n">
        <v>0</v>
      </c>
      <c r="BG238" s="312" t="n">
        <v>0</v>
      </c>
      <c r="BH238" s="312" t="n">
        <v>0</v>
      </c>
      <c r="BI238" s="312" t="n">
        <v>0</v>
      </c>
      <c r="BJ238" s="312" t="n">
        <v>0</v>
      </c>
      <c r="BK238" s="312" t="n">
        <v>0</v>
      </c>
      <c r="BL238" s="312" t="n">
        <v>0</v>
      </c>
      <c r="BM238" s="312" t="n">
        <v>0</v>
      </c>
      <c r="BN238" s="312" t="n">
        <v>0</v>
      </c>
      <c r="BO238" s="312" t="n">
        <v>1.19</v>
      </c>
      <c r="BP238" s="312" t="n">
        <v>0.2</v>
      </c>
      <c r="BQ238" s="312" t="n">
        <v>0</v>
      </c>
      <c r="BR238" s="312" t="n">
        <v>0</v>
      </c>
      <c r="BS238" s="312" t="n">
        <v>0.3375</v>
      </c>
      <c r="BT238" s="312" t="n">
        <v>0.0225</v>
      </c>
      <c r="BU238" s="312" t="n">
        <v>0.8</v>
      </c>
      <c r="BV238" s="312" t="n">
        <v>0.0175</v>
      </c>
      <c r="BW238" s="312" t="n">
        <v>-0.0175</v>
      </c>
      <c r="BX238" s="312" t="n">
        <v>0.0175</v>
      </c>
      <c r="BY238" s="312" t="n">
        <v>0.000499999999999997</v>
      </c>
      <c r="BZ238" s="312" t="n">
        <v>0.0075</v>
      </c>
      <c r="CA238" s="312" t="n">
        <v>-0.0155</v>
      </c>
      <c r="CB238" s="312" t="n">
        <v>0.01</v>
      </c>
      <c r="CC238" s="312" t="n">
        <v>0.26</v>
      </c>
      <c r="CD238" s="312" t="n">
        <v>0</v>
      </c>
      <c r="CE238" s="349"/>
      <c r="CF238" s="336"/>
      <c r="CG238" s="311"/>
    </row>
    <row r="239" customFormat="false" ht="12.75" hidden="false" customHeight="false" outlineLevel="0" collapsed="false">
      <c r="D239" s="311" t="n">
        <v>43466</v>
      </c>
      <c r="F239" s="350" t="n">
        <v>4.244</v>
      </c>
      <c r="G239" s="351" t="n">
        <v>0.070952169120584</v>
      </c>
      <c r="H239" s="350" t="n">
        <v>0.15</v>
      </c>
      <c r="I239" s="350" t="n">
        <v>1</v>
      </c>
      <c r="J239" s="350" t="n">
        <v>1.05</v>
      </c>
      <c r="K239" s="350" t="n">
        <v>1</v>
      </c>
      <c r="L239" s="350" t="n">
        <v>1</v>
      </c>
      <c r="M239" s="350" t="n">
        <v>1.15</v>
      </c>
      <c r="N239" s="350" t="n">
        <v>1.45</v>
      </c>
      <c r="O239" s="350" t="n">
        <v>1.05</v>
      </c>
      <c r="P239" s="350" t="n">
        <v>1</v>
      </c>
      <c r="Q239" s="350" t="n">
        <v>1.35</v>
      </c>
      <c r="R239" s="351" t="n">
        <v>0.7</v>
      </c>
      <c r="S239" s="351" t="n">
        <v>1.1</v>
      </c>
      <c r="T239" s="350" t="n">
        <v>1</v>
      </c>
      <c r="U239" s="350"/>
      <c r="V239" s="350"/>
      <c r="W239" s="350"/>
      <c r="X239" s="350"/>
      <c r="Y239" s="350"/>
      <c r="Z239" s="350"/>
      <c r="AA239" s="350"/>
      <c r="AB239" s="350"/>
      <c r="AC239" s="350"/>
      <c r="AD239" s="350"/>
      <c r="AE239" s="350"/>
      <c r="AF239" s="350"/>
      <c r="AG239" s="350"/>
      <c r="AH239" s="350"/>
      <c r="AI239" s="351"/>
      <c r="AJ239" s="351"/>
      <c r="AK239" s="351" t="n">
        <v>-0.19</v>
      </c>
      <c r="AL239" s="350" t="n">
        <v>0</v>
      </c>
      <c r="AM239" s="350"/>
      <c r="AN239" s="350"/>
      <c r="AO239" s="350" t="n">
        <v>-0.17</v>
      </c>
      <c r="AP239" s="312" t="n">
        <v>0</v>
      </c>
      <c r="AQ239" s="312" t="n">
        <v>0.12</v>
      </c>
      <c r="AR239" s="312" t="n">
        <v>0</v>
      </c>
      <c r="AS239" s="312" t="n">
        <v>-0.33</v>
      </c>
      <c r="AT239" s="312" t="n">
        <v>0</v>
      </c>
      <c r="AU239" s="312" t="n">
        <v>0</v>
      </c>
      <c r="AV239" s="312" t="n">
        <v>0</v>
      </c>
      <c r="AW239" s="312" t="n">
        <v>0</v>
      </c>
      <c r="AX239" s="312" t="n">
        <v>0</v>
      </c>
      <c r="AY239" s="312" t="n">
        <v>0</v>
      </c>
      <c r="AZ239" s="312" t="n">
        <v>0</v>
      </c>
      <c r="BA239" s="312" t="n">
        <v>0.305</v>
      </c>
      <c r="BB239" s="312" t="n">
        <v>0.0225</v>
      </c>
      <c r="BC239" s="312" t="n">
        <v>0</v>
      </c>
      <c r="BD239" s="312" t="n">
        <v>0</v>
      </c>
      <c r="BE239" s="312" t="n">
        <v>0</v>
      </c>
      <c r="BF239" s="312" t="n">
        <v>0</v>
      </c>
      <c r="BG239" s="312" t="n">
        <v>0</v>
      </c>
      <c r="BH239" s="312" t="n">
        <v>0</v>
      </c>
      <c r="BI239" s="312" t="n">
        <v>0</v>
      </c>
      <c r="BJ239" s="312" t="n">
        <v>0</v>
      </c>
      <c r="BK239" s="312" t="n">
        <v>0</v>
      </c>
      <c r="BL239" s="312" t="n">
        <v>0</v>
      </c>
      <c r="BM239" s="312" t="n">
        <v>0</v>
      </c>
      <c r="BN239" s="312" t="n">
        <v>0</v>
      </c>
      <c r="BO239" s="312" t="n">
        <v>1.525</v>
      </c>
      <c r="BP239" s="312" t="n">
        <v>0.3</v>
      </c>
      <c r="BQ239" s="312" t="n">
        <v>0</v>
      </c>
      <c r="BR239" s="312" t="n">
        <v>0</v>
      </c>
      <c r="BS239" s="312" t="n">
        <v>0.4375</v>
      </c>
      <c r="BT239" s="312" t="n">
        <v>0.03</v>
      </c>
      <c r="BU239" s="312" t="n">
        <v>0.975</v>
      </c>
      <c r="BV239" s="312" t="n">
        <v>0.0225</v>
      </c>
      <c r="BW239" s="312" t="n">
        <v>-0.0175</v>
      </c>
      <c r="BX239" s="312" t="n">
        <v>0.0175</v>
      </c>
      <c r="BY239" s="312" t="n">
        <v>0.000499999999999997</v>
      </c>
      <c r="BZ239" s="312" t="n">
        <v>0.0075</v>
      </c>
      <c r="CA239" s="312" t="n">
        <v>-0.0155</v>
      </c>
      <c r="CB239" s="312" t="n">
        <v>0.01</v>
      </c>
      <c r="CC239" s="312" t="n">
        <v>0.085</v>
      </c>
      <c r="CD239" s="312" t="n">
        <v>0</v>
      </c>
      <c r="CE239" s="349"/>
      <c r="CF239" s="336"/>
      <c r="CG239" s="311"/>
    </row>
    <row r="240" customFormat="false" ht="12.75" hidden="false" customHeight="false" outlineLevel="0" collapsed="false">
      <c r="D240" s="311" t="n">
        <v>43497</v>
      </c>
      <c r="F240" s="350" t="n">
        <v>4.178</v>
      </c>
      <c r="G240" s="351" t="n">
        <v>0.070956125513247</v>
      </c>
      <c r="H240" s="350" t="n">
        <v>0.15</v>
      </c>
      <c r="I240" s="350" t="n">
        <v>1</v>
      </c>
      <c r="J240" s="350" t="n">
        <v>1.05</v>
      </c>
      <c r="K240" s="350" t="n">
        <v>1</v>
      </c>
      <c r="L240" s="350" t="n">
        <v>1</v>
      </c>
      <c r="M240" s="350" t="n">
        <v>1.15</v>
      </c>
      <c r="N240" s="350" t="n">
        <v>1.45</v>
      </c>
      <c r="O240" s="350" t="n">
        <v>1.05</v>
      </c>
      <c r="P240" s="350" t="n">
        <v>1</v>
      </c>
      <c r="Q240" s="350" t="n">
        <v>1.35</v>
      </c>
      <c r="R240" s="351" t="n">
        <v>0.7</v>
      </c>
      <c r="S240" s="351" t="n">
        <v>1.1</v>
      </c>
      <c r="T240" s="350" t="n">
        <v>1</v>
      </c>
      <c r="U240" s="350"/>
      <c r="V240" s="350"/>
      <c r="W240" s="350"/>
      <c r="X240" s="350"/>
      <c r="Y240" s="350"/>
      <c r="Z240" s="350"/>
      <c r="AA240" s="350"/>
      <c r="AB240" s="350"/>
      <c r="AC240" s="350"/>
      <c r="AD240" s="350"/>
      <c r="AE240" s="350"/>
      <c r="AF240" s="350"/>
      <c r="AG240" s="350"/>
      <c r="AH240" s="350"/>
      <c r="AI240" s="351"/>
      <c r="AJ240" s="351"/>
      <c r="AK240" s="351" t="n">
        <v>0</v>
      </c>
      <c r="AL240" s="350" t="n">
        <v>0</v>
      </c>
      <c r="AM240" s="350"/>
      <c r="AN240" s="350"/>
      <c r="AO240" s="350" t="n">
        <v>-0.17</v>
      </c>
      <c r="AP240" s="312" t="n">
        <v>0</v>
      </c>
      <c r="AQ240" s="312" t="n">
        <v>0.31</v>
      </c>
      <c r="AR240" s="312" t="n">
        <v>0</v>
      </c>
      <c r="AS240" s="312" t="n">
        <v>-0.33</v>
      </c>
      <c r="AT240" s="312" t="n">
        <v>0</v>
      </c>
      <c r="AU240" s="312" t="n">
        <v>0</v>
      </c>
      <c r="AV240" s="312" t="n">
        <v>0</v>
      </c>
      <c r="AW240" s="312" t="n">
        <v>0</v>
      </c>
      <c r="AX240" s="312" t="n">
        <v>0</v>
      </c>
      <c r="AY240" s="312" t="n">
        <v>0</v>
      </c>
      <c r="AZ240" s="312" t="n">
        <v>0</v>
      </c>
      <c r="BA240" s="312" t="n">
        <v>0.305</v>
      </c>
      <c r="BB240" s="312" t="n">
        <v>0.0225</v>
      </c>
      <c r="BC240" s="312" t="n">
        <v>0</v>
      </c>
      <c r="BD240" s="312" t="n">
        <v>0</v>
      </c>
      <c r="BE240" s="312" t="n">
        <v>0</v>
      </c>
      <c r="BF240" s="312" t="n">
        <v>0</v>
      </c>
      <c r="BG240" s="312" t="n">
        <v>0</v>
      </c>
      <c r="BH240" s="312" t="n">
        <v>0</v>
      </c>
      <c r="BI240" s="312" t="n">
        <v>0</v>
      </c>
      <c r="BJ240" s="312" t="n">
        <v>0</v>
      </c>
      <c r="BK240" s="312" t="n">
        <v>0</v>
      </c>
      <c r="BL240" s="312" t="n">
        <v>0</v>
      </c>
      <c r="BM240" s="312" t="n">
        <v>0</v>
      </c>
      <c r="BN240" s="312" t="n">
        <v>0</v>
      </c>
      <c r="BO240" s="312" t="n">
        <v>1.455</v>
      </c>
      <c r="BP240" s="312" t="n">
        <v>0.3</v>
      </c>
      <c r="BQ240" s="312" t="n">
        <v>0</v>
      </c>
      <c r="BR240" s="312" t="n">
        <v>0</v>
      </c>
      <c r="BS240" s="312" t="n">
        <v>0.435</v>
      </c>
      <c r="BT240" s="312" t="n">
        <v>0.03</v>
      </c>
      <c r="BU240" s="312" t="n">
        <v>0.975</v>
      </c>
      <c r="BV240" s="312" t="n">
        <v>0.0175</v>
      </c>
      <c r="BW240" s="312" t="n">
        <v>-0.0175</v>
      </c>
      <c r="BX240" s="312" t="n">
        <v>0.0175</v>
      </c>
      <c r="BY240" s="312" t="n">
        <v>0.000499999999999997</v>
      </c>
      <c r="BZ240" s="312" t="n">
        <v>0.0075</v>
      </c>
      <c r="CA240" s="312" t="n">
        <v>-0.0155</v>
      </c>
      <c r="CB240" s="312" t="n">
        <v>0.01</v>
      </c>
      <c r="CC240" s="312" t="n">
        <v>0.075</v>
      </c>
      <c r="CD240" s="312" t="n">
        <v>0</v>
      </c>
      <c r="CE240" s="349"/>
      <c r="CF240" s="336"/>
      <c r="CG240" s="311"/>
    </row>
    <row r="241" customFormat="false" ht="12.75" hidden="false" customHeight="false" outlineLevel="0" collapsed="false">
      <c r="D241" s="311" t="n">
        <v>43525</v>
      </c>
      <c r="F241" s="350" t="n">
        <v>4.086</v>
      </c>
      <c r="G241" s="351" t="n">
        <v>0.070959699029206</v>
      </c>
      <c r="H241" s="350" t="n">
        <v>0.15</v>
      </c>
      <c r="I241" s="350" t="n">
        <v>0.75</v>
      </c>
      <c r="J241" s="350" t="n">
        <v>0.8</v>
      </c>
      <c r="K241" s="350" t="n">
        <v>0.75</v>
      </c>
      <c r="L241" s="350" t="n">
        <v>0.75</v>
      </c>
      <c r="M241" s="350" t="n">
        <v>0.85</v>
      </c>
      <c r="N241" s="350" t="n">
        <v>1</v>
      </c>
      <c r="O241" s="350" t="n">
        <v>0.75</v>
      </c>
      <c r="P241" s="350" t="n">
        <v>0.75</v>
      </c>
      <c r="Q241" s="350" t="n">
        <v>0.95</v>
      </c>
      <c r="R241" s="351" t="n">
        <v>0.35</v>
      </c>
      <c r="S241" s="351" t="n">
        <v>0.75</v>
      </c>
      <c r="T241" s="350" t="n">
        <v>0.75</v>
      </c>
      <c r="U241" s="350"/>
      <c r="V241" s="350"/>
      <c r="W241" s="350"/>
      <c r="X241" s="350"/>
      <c r="Y241" s="350"/>
      <c r="Z241" s="350"/>
      <c r="AA241" s="350"/>
      <c r="AB241" s="350"/>
      <c r="AC241" s="350"/>
      <c r="AD241" s="350"/>
      <c r="AE241" s="350"/>
      <c r="AF241" s="350"/>
      <c r="AG241" s="350"/>
      <c r="AH241" s="350"/>
      <c r="AI241" s="351"/>
      <c r="AJ241" s="351"/>
      <c r="AK241" s="351" t="n">
        <v>0</v>
      </c>
      <c r="AL241" s="350" t="n">
        <v>0</v>
      </c>
      <c r="AM241" s="350"/>
      <c r="AN241" s="350"/>
      <c r="AO241" s="350" t="n">
        <v>-0.17</v>
      </c>
      <c r="AP241" s="312" t="n">
        <v>0</v>
      </c>
      <c r="AQ241" s="312" t="n">
        <v>0.31</v>
      </c>
      <c r="AR241" s="312" t="n">
        <v>0</v>
      </c>
      <c r="AS241" s="312" t="n">
        <v>-0.33</v>
      </c>
      <c r="AT241" s="312" t="n">
        <v>0</v>
      </c>
      <c r="AU241" s="312" t="n">
        <v>0</v>
      </c>
      <c r="AV241" s="312" t="n">
        <v>0</v>
      </c>
      <c r="AW241" s="312" t="n">
        <v>0</v>
      </c>
      <c r="AX241" s="312" t="n">
        <v>0</v>
      </c>
      <c r="AY241" s="312" t="n">
        <v>0</v>
      </c>
      <c r="AZ241" s="312" t="n">
        <v>0</v>
      </c>
      <c r="BA241" s="312" t="n">
        <v>0.265</v>
      </c>
      <c r="BB241" s="312" t="n">
        <v>0.0225</v>
      </c>
      <c r="BC241" s="312" t="n">
        <v>0</v>
      </c>
      <c r="BD241" s="312" t="n">
        <v>0</v>
      </c>
      <c r="BE241" s="312" t="n">
        <v>0</v>
      </c>
      <c r="BF241" s="312" t="n">
        <v>0</v>
      </c>
      <c r="BG241" s="312" t="n">
        <v>0</v>
      </c>
      <c r="BH241" s="312" t="n">
        <v>0</v>
      </c>
      <c r="BI241" s="312" t="n">
        <v>0</v>
      </c>
      <c r="BJ241" s="312" t="n">
        <v>0</v>
      </c>
      <c r="BK241" s="312" t="n">
        <v>0</v>
      </c>
      <c r="BL241" s="312" t="n">
        <v>0</v>
      </c>
      <c r="BM241" s="312" t="n">
        <v>0</v>
      </c>
      <c r="BN241" s="312" t="n">
        <v>0</v>
      </c>
      <c r="BO241" s="312" t="n">
        <v>0.835</v>
      </c>
      <c r="BP241" s="312" t="n">
        <v>0.16</v>
      </c>
      <c r="BQ241" s="312" t="n">
        <v>0</v>
      </c>
      <c r="BR241" s="312" t="n">
        <v>0</v>
      </c>
      <c r="BS241" s="312" t="n">
        <v>0.3025</v>
      </c>
      <c r="BT241" s="312" t="n">
        <v>0.02</v>
      </c>
      <c r="BU241" s="312" t="n">
        <v>0.6075</v>
      </c>
      <c r="BV241" s="312" t="n">
        <v>0.0025</v>
      </c>
      <c r="BW241" s="312" t="n">
        <v>-0.0175</v>
      </c>
      <c r="BX241" s="312" t="n">
        <v>0.0175</v>
      </c>
      <c r="BY241" s="312" t="n">
        <v>0.018</v>
      </c>
      <c r="BZ241" s="312" t="n">
        <v>0.0075</v>
      </c>
      <c r="CA241" s="312" t="n">
        <v>0.003</v>
      </c>
      <c r="CB241" s="312" t="n">
        <v>0.01</v>
      </c>
      <c r="CC241" s="312" t="n">
        <v>0.115</v>
      </c>
      <c r="CD241" s="312" t="n">
        <v>0</v>
      </c>
      <c r="CE241" s="349"/>
      <c r="CF241" s="336"/>
      <c r="CG241" s="311"/>
    </row>
    <row r="242" customFormat="false" ht="12.75" hidden="false" customHeight="false" outlineLevel="0" collapsed="false">
      <c r="D242" s="311" t="n">
        <v>43556</v>
      </c>
      <c r="F242" s="350" t="n">
        <v>3.994</v>
      </c>
      <c r="G242" s="351" t="n">
        <v>0.070963655421879</v>
      </c>
      <c r="H242" s="350" t="n">
        <v>0.15</v>
      </c>
      <c r="I242" s="350" t="n">
        <v>0.4</v>
      </c>
      <c r="J242" s="350" t="n">
        <v>0.45</v>
      </c>
      <c r="K242" s="350" t="n">
        <v>0.4</v>
      </c>
      <c r="L242" s="350" t="n">
        <v>0.45</v>
      </c>
      <c r="M242" s="350" t="n">
        <v>0.45</v>
      </c>
      <c r="N242" s="350" t="n">
        <v>0.45</v>
      </c>
      <c r="O242" s="350" t="n">
        <v>0.45</v>
      </c>
      <c r="P242" s="350" t="n">
        <v>0.45</v>
      </c>
      <c r="Q242" s="350" t="n">
        <v>0.5</v>
      </c>
      <c r="R242" s="351" t="n">
        <v>0.3</v>
      </c>
      <c r="S242" s="351" t="n">
        <v>0.45</v>
      </c>
      <c r="T242" s="350" t="n">
        <v>0.4</v>
      </c>
      <c r="U242" s="350"/>
      <c r="V242" s="350"/>
      <c r="W242" s="350"/>
      <c r="X242" s="350"/>
      <c r="Y242" s="350"/>
      <c r="Z242" s="350"/>
      <c r="AA242" s="350"/>
      <c r="AB242" s="350"/>
      <c r="AC242" s="350"/>
      <c r="AD242" s="350"/>
      <c r="AE242" s="350"/>
      <c r="AF242" s="350"/>
      <c r="AG242" s="350"/>
      <c r="AH242" s="350"/>
      <c r="AI242" s="351"/>
      <c r="AJ242" s="351"/>
      <c r="AK242" s="351" t="n">
        <v>0</v>
      </c>
      <c r="AL242" s="350" t="n">
        <v>0</v>
      </c>
      <c r="AM242" s="350"/>
      <c r="AN242" s="350"/>
      <c r="AO242" s="350" t="n">
        <v>-0.17</v>
      </c>
      <c r="AP242" s="312" t="n">
        <v>0</v>
      </c>
      <c r="AQ242" s="312" t="n">
        <v>0.3775</v>
      </c>
      <c r="AR242" s="312" t="n">
        <v>0</v>
      </c>
      <c r="AS242" s="312" t="n">
        <v>-0.33</v>
      </c>
      <c r="AT242" s="312" t="n">
        <v>0</v>
      </c>
      <c r="AU242" s="312" t="n">
        <v>0</v>
      </c>
      <c r="AV242" s="312" t="n">
        <v>0</v>
      </c>
      <c r="AW242" s="312" t="n">
        <v>0</v>
      </c>
      <c r="AX242" s="312" t="n">
        <v>0</v>
      </c>
      <c r="AY242" s="312" t="n">
        <v>0</v>
      </c>
      <c r="AZ242" s="312" t="n">
        <v>0</v>
      </c>
      <c r="BA242" s="312" t="n">
        <v>0.195</v>
      </c>
      <c r="BB242" s="312" t="n">
        <v>0.0175</v>
      </c>
      <c r="BC242" s="312" t="n">
        <v>0</v>
      </c>
      <c r="BD242" s="312" t="n">
        <v>0</v>
      </c>
      <c r="BE242" s="312" t="n">
        <v>0</v>
      </c>
      <c r="BF242" s="312" t="n">
        <v>0</v>
      </c>
      <c r="BG242" s="312" t="n">
        <v>0</v>
      </c>
      <c r="BH242" s="312" t="n">
        <v>0</v>
      </c>
      <c r="BI242" s="312" t="n">
        <v>0</v>
      </c>
      <c r="BJ242" s="312" t="n">
        <v>0</v>
      </c>
      <c r="BK242" s="312" t="n">
        <v>0</v>
      </c>
      <c r="BL242" s="312" t="n">
        <v>0</v>
      </c>
      <c r="BM242" s="312" t="n">
        <v>0</v>
      </c>
      <c r="BN242" s="312" t="n">
        <v>0</v>
      </c>
      <c r="BO242" s="312" t="n">
        <v>0.45</v>
      </c>
      <c r="BP242" s="312" t="n">
        <v>0.02</v>
      </c>
      <c r="BQ242" s="312" t="n">
        <v>0</v>
      </c>
      <c r="BR242" s="312" t="n">
        <v>0</v>
      </c>
      <c r="BS242" s="312" t="n">
        <v>0.25</v>
      </c>
      <c r="BT242" s="312" t="n">
        <v>0.005</v>
      </c>
      <c r="BU242" s="312" t="n">
        <v>0.25</v>
      </c>
      <c r="BV242" s="312" t="n">
        <v>0.005</v>
      </c>
      <c r="BW242" s="312" t="n">
        <v>-0.01</v>
      </c>
      <c r="BX242" s="312" t="n">
        <v>0.02</v>
      </c>
      <c r="BY242" s="312" t="n">
        <v>0.018</v>
      </c>
      <c r="BZ242" s="312" t="n">
        <v>0.01</v>
      </c>
      <c r="CA242" s="312" t="n">
        <v>0.003</v>
      </c>
      <c r="CB242" s="312" t="n">
        <v>0.0125</v>
      </c>
      <c r="CC242" s="312" t="n">
        <v>0.55</v>
      </c>
      <c r="CD242" s="312" t="n">
        <v>0</v>
      </c>
      <c r="CE242" s="349"/>
      <c r="CF242" s="336"/>
      <c r="CG242" s="311"/>
    </row>
    <row r="243" customFormat="false" ht="12.75" hidden="false" customHeight="false" outlineLevel="0" collapsed="false">
      <c r="D243" s="311" t="n">
        <v>43586</v>
      </c>
      <c r="F243" s="350" t="n">
        <v>3.995</v>
      </c>
      <c r="G243" s="351" t="n">
        <v>0.070967484188987</v>
      </c>
      <c r="H243" s="350" t="n">
        <v>0.15</v>
      </c>
      <c r="I243" s="350" t="n">
        <v>0.45</v>
      </c>
      <c r="J243" s="350" t="n">
        <v>0.5</v>
      </c>
      <c r="K243" s="350" t="n">
        <v>0.4</v>
      </c>
      <c r="L243" s="350" t="n">
        <v>0.4</v>
      </c>
      <c r="M243" s="350" t="n">
        <v>0.45</v>
      </c>
      <c r="N243" s="350" t="n">
        <v>0.5</v>
      </c>
      <c r="O243" s="350" t="n">
        <v>0.45</v>
      </c>
      <c r="P243" s="350" t="n">
        <v>0.4</v>
      </c>
      <c r="Q243" s="350" t="n">
        <v>0.45</v>
      </c>
      <c r="R243" s="351" t="n">
        <v>0.25</v>
      </c>
      <c r="S243" s="351" t="n">
        <v>0.5</v>
      </c>
      <c r="T243" s="350" t="n">
        <v>0.45</v>
      </c>
      <c r="U243" s="350"/>
      <c r="V243" s="350"/>
      <c r="W243" s="350"/>
      <c r="X243" s="350"/>
      <c r="Y243" s="350"/>
      <c r="Z243" s="350"/>
      <c r="AA243" s="350"/>
      <c r="AB243" s="350"/>
      <c r="AC243" s="350"/>
      <c r="AD243" s="350"/>
      <c r="AE243" s="350"/>
      <c r="AF243" s="350"/>
      <c r="AG243" s="350"/>
      <c r="AH243" s="350"/>
      <c r="AI243" s="351"/>
      <c r="AJ243" s="351"/>
      <c r="AK243" s="351" t="n">
        <v>0</v>
      </c>
      <c r="AL243" s="350" t="n">
        <v>0</v>
      </c>
      <c r="AM243" s="350"/>
      <c r="AN243" s="350"/>
      <c r="AO243" s="350" t="n">
        <v>-0.17</v>
      </c>
      <c r="AP243" s="312" t="n">
        <v>0</v>
      </c>
      <c r="AQ243" s="312" t="n">
        <v>0.3775</v>
      </c>
      <c r="AR243" s="312" t="n">
        <v>0</v>
      </c>
      <c r="AS243" s="312" t="n">
        <v>-0.33</v>
      </c>
      <c r="AT243" s="312" t="n">
        <v>0</v>
      </c>
      <c r="AU243" s="312" t="n">
        <v>0</v>
      </c>
      <c r="AV243" s="312" t="n">
        <v>0</v>
      </c>
      <c r="AW243" s="312" t="n">
        <v>0</v>
      </c>
      <c r="AX243" s="312" t="n">
        <v>0</v>
      </c>
      <c r="AY243" s="312" t="n">
        <v>0</v>
      </c>
      <c r="AZ243" s="312" t="n">
        <v>0</v>
      </c>
      <c r="BA243" s="312" t="n">
        <v>0.1825</v>
      </c>
      <c r="BB243" s="312" t="n">
        <v>0.01</v>
      </c>
      <c r="BC243" s="312" t="n">
        <v>0</v>
      </c>
      <c r="BD243" s="312" t="n">
        <v>0</v>
      </c>
      <c r="BE243" s="312" t="n">
        <v>0</v>
      </c>
      <c r="BF243" s="312" t="n">
        <v>0</v>
      </c>
      <c r="BG243" s="312" t="n">
        <v>0</v>
      </c>
      <c r="BH243" s="312" t="n">
        <v>0</v>
      </c>
      <c r="BI243" s="312" t="n">
        <v>0</v>
      </c>
      <c r="BJ243" s="312" t="n">
        <v>0</v>
      </c>
      <c r="BK243" s="312" t="n">
        <v>0</v>
      </c>
      <c r="BL243" s="312" t="n">
        <v>0</v>
      </c>
      <c r="BM243" s="312" t="n">
        <v>0</v>
      </c>
      <c r="BN243" s="312" t="n">
        <v>0</v>
      </c>
      <c r="BO243" s="312" t="n">
        <v>0.405</v>
      </c>
      <c r="BP243" s="312" t="n">
        <v>0.02</v>
      </c>
      <c r="BQ243" s="312" t="n">
        <v>0</v>
      </c>
      <c r="BR243" s="312" t="n">
        <v>0</v>
      </c>
      <c r="BS243" s="312" t="n">
        <v>0.2025</v>
      </c>
      <c r="BT243" s="312" t="n">
        <v>0.005</v>
      </c>
      <c r="BU243" s="312" t="n">
        <v>0.2025</v>
      </c>
      <c r="BV243" s="312" t="n">
        <v>0.005</v>
      </c>
      <c r="BW243" s="312" t="n">
        <v>-0.01025</v>
      </c>
      <c r="BX243" s="312" t="n">
        <v>0.02</v>
      </c>
      <c r="BY243" s="312" t="n">
        <v>0.01775</v>
      </c>
      <c r="BZ243" s="312" t="n">
        <v>0.01</v>
      </c>
      <c r="CA243" s="312" t="n">
        <v>0.00275</v>
      </c>
      <c r="CB243" s="312" t="n">
        <v>0.0125</v>
      </c>
      <c r="CC243" s="312" t="n">
        <v>0.7</v>
      </c>
      <c r="CD243" s="312" t="n">
        <v>0</v>
      </c>
      <c r="CE243" s="349"/>
      <c r="CF243" s="336"/>
      <c r="CG243" s="311"/>
    </row>
    <row r="244" customFormat="false" ht="12.75" hidden="false" customHeight="false" outlineLevel="0" collapsed="false">
      <c r="D244" s="311" t="n">
        <v>43617</v>
      </c>
      <c r="F244" s="350" t="n">
        <v>4.043</v>
      </c>
      <c r="G244" s="351" t="n">
        <v>0.07097144058167</v>
      </c>
      <c r="H244" s="350" t="n">
        <v>0.15</v>
      </c>
      <c r="I244" s="350" t="n">
        <v>0.45</v>
      </c>
      <c r="J244" s="350" t="n">
        <v>0.5</v>
      </c>
      <c r="K244" s="350" t="n">
        <v>0.4</v>
      </c>
      <c r="L244" s="350" t="n">
        <v>0.5</v>
      </c>
      <c r="M244" s="350" t="n">
        <v>0.45</v>
      </c>
      <c r="N244" s="350" t="n">
        <v>0.5</v>
      </c>
      <c r="O244" s="350" t="n">
        <v>0.5</v>
      </c>
      <c r="P244" s="350" t="n">
        <v>0.5</v>
      </c>
      <c r="Q244" s="350" t="n">
        <v>0.5</v>
      </c>
      <c r="R244" s="351" t="n">
        <v>0.25</v>
      </c>
      <c r="S244" s="351" t="n">
        <v>0.5</v>
      </c>
      <c r="T244" s="350" t="n">
        <v>0.45</v>
      </c>
      <c r="U244" s="350"/>
      <c r="V244" s="350"/>
      <c r="W244" s="350"/>
      <c r="X244" s="350"/>
      <c r="Y244" s="350"/>
      <c r="Z244" s="350"/>
      <c r="AA244" s="350"/>
      <c r="AB244" s="350"/>
      <c r="AC244" s="350"/>
      <c r="AD244" s="350"/>
      <c r="AE244" s="350"/>
      <c r="AF244" s="350"/>
      <c r="AG244" s="350"/>
      <c r="AH244" s="350"/>
      <c r="AI244" s="351"/>
      <c r="AJ244" s="351"/>
      <c r="AK244" s="351" t="n">
        <v>0</v>
      </c>
      <c r="AL244" s="350" t="n">
        <v>0</v>
      </c>
      <c r="AM244" s="350"/>
      <c r="AN244" s="350"/>
      <c r="AO244" s="350" t="n">
        <v>-0.17</v>
      </c>
      <c r="AP244" s="312" t="n">
        <v>0</v>
      </c>
      <c r="AQ244" s="312" t="n">
        <v>0.3775</v>
      </c>
      <c r="AR244" s="312" t="n">
        <v>0</v>
      </c>
      <c r="AS244" s="312" t="n">
        <v>-0.33</v>
      </c>
      <c r="AT244" s="312" t="n">
        <v>0</v>
      </c>
      <c r="AU244" s="312" t="n">
        <v>0</v>
      </c>
      <c r="AV244" s="312" t="n">
        <v>0</v>
      </c>
      <c r="AW244" s="312" t="n">
        <v>0</v>
      </c>
      <c r="AX244" s="312" t="n">
        <v>0</v>
      </c>
      <c r="AY244" s="312" t="n">
        <v>0</v>
      </c>
      <c r="AZ244" s="312" t="n">
        <v>0</v>
      </c>
      <c r="BA244" s="312" t="n">
        <v>0.1825</v>
      </c>
      <c r="BB244" s="312" t="n">
        <v>0.0125</v>
      </c>
      <c r="BC244" s="312" t="n">
        <v>0</v>
      </c>
      <c r="BD244" s="312" t="n">
        <v>0</v>
      </c>
      <c r="BE244" s="312" t="n">
        <v>0</v>
      </c>
      <c r="BF244" s="312" t="n">
        <v>0</v>
      </c>
      <c r="BG244" s="312" t="n">
        <v>0</v>
      </c>
      <c r="BH244" s="312" t="n">
        <v>0</v>
      </c>
      <c r="BI244" s="312" t="n">
        <v>0</v>
      </c>
      <c r="BJ244" s="312" t="n">
        <v>0</v>
      </c>
      <c r="BK244" s="312" t="n">
        <v>0</v>
      </c>
      <c r="BL244" s="312" t="n">
        <v>0</v>
      </c>
      <c r="BM244" s="312" t="n">
        <v>0</v>
      </c>
      <c r="BN244" s="312" t="n">
        <v>0</v>
      </c>
      <c r="BO244" s="312" t="n">
        <v>0.395</v>
      </c>
      <c r="BP244" s="312" t="n">
        <v>0.035</v>
      </c>
      <c r="BQ244" s="312" t="n">
        <v>0</v>
      </c>
      <c r="BR244" s="312" t="n">
        <v>0</v>
      </c>
      <c r="BS244" s="312" t="n">
        <v>0.2025</v>
      </c>
      <c r="BT244" s="312" t="n">
        <v>0.005</v>
      </c>
      <c r="BU244" s="312" t="n">
        <v>0.2025</v>
      </c>
      <c r="BV244" s="312" t="n">
        <v>0.005</v>
      </c>
      <c r="BW244" s="312" t="n">
        <v>-0.01025</v>
      </c>
      <c r="BX244" s="312" t="n">
        <v>0.02</v>
      </c>
      <c r="BY244" s="312" t="n">
        <v>0.01775</v>
      </c>
      <c r="BZ244" s="312" t="n">
        <v>0.01</v>
      </c>
      <c r="CA244" s="312" t="n">
        <v>0.00275</v>
      </c>
      <c r="CB244" s="312" t="n">
        <v>0.0125</v>
      </c>
      <c r="CC244" s="312" t="n">
        <v>0.8</v>
      </c>
      <c r="CD244" s="312" t="n">
        <v>0</v>
      </c>
      <c r="CE244" s="349"/>
      <c r="CF244" s="336"/>
      <c r="CG244" s="311"/>
    </row>
    <row r="245" customFormat="false" ht="12.75" hidden="false" customHeight="false" outlineLevel="0" collapsed="false">
      <c r="D245" s="311" t="n">
        <v>43647</v>
      </c>
      <c r="F245" s="350" t="n">
        <v>4.055</v>
      </c>
      <c r="G245" s="351" t="n">
        <v>0.070975269348788</v>
      </c>
      <c r="H245" s="350" t="n">
        <v>0.15</v>
      </c>
      <c r="I245" s="350" t="n">
        <v>0.5</v>
      </c>
      <c r="J245" s="350" t="n">
        <v>0.5</v>
      </c>
      <c r="K245" s="350" t="n">
        <v>0.4</v>
      </c>
      <c r="L245" s="350" t="n">
        <v>0.5</v>
      </c>
      <c r="M245" s="350" t="n">
        <v>0.5</v>
      </c>
      <c r="N245" s="350" t="n">
        <v>0.5</v>
      </c>
      <c r="O245" s="350" t="n">
        <v>0.5</v>
      </c>
      <c r="P245" s="350" t="n">
        <v>0.5</v>
      </c>
      <c r="Q245" s="350" t="n">
        <v>0.5</v>
      </c>
      <c r="R245" s="351" t="n">
        <v>0.35</v>
      </c>
      <c r="S245" s="351" t="n">
        <v>0.55</v>
      </c>
      <c r="T245" s="350" t="n">
        <v>0.5</v>
      </c>
      <c r="U245" s="350"/>
      <c r="V245" s="350"/>
      <c r="W245" s="350"/>
      <c r="X245" s="350"/>
      <c r="Y245" s="350"/>
      <c r="Z245" s="350"/>
      <c r="AA245" s="350"/>
      <c r="AB245" s="350"/>
      <c r="AC245" s="350"/>
      <c r="AD245" s="350"/>
      <c r="AE245" s="350"/>
      <c r="AF245" s="350"/>
      <c r="AG245" s="350"/>
      <c r="AH245" s="350"/>
      <c r="AI245" s="351"/>
      <c r="AJ245" s="351"/>
      <c r="AK245" s="351" t="n">
        <v>0</v>
      </c>
      <c r="AL245" s="350" t="n">
        <v>0</v>
      </c>
      <c r="AM245" s="350"/>
      <c r="AN245" s="350"/>
      <c r="AO245" s="350" t="n">
        <v>-0.17</v>
      </c>
      <c r="AP245" s="312" t="n">
        <v>0</v>
      </c>
      <c r="AQ245" s="312" t="n">
        <v>0.3775</v>
      </c>
      <c r="AR245" s="312" t="n">
        <v>0</v>
      </c>
      <c r="AS245" s="312" t="n">
        <v>-0.33</v>
      </c>
      <c r="AT245" s="312" t="n">
        <v>0</v>
      </c>
      <c r="AU245" s="312" t="n">
        <v>0</v>
      </c>
      <c r="AV245" s="312" t="n">
        <v>0</v>
      </c>
      <c r="AW245" s="312" t="n">
        <v>0</v>
      </c>
      <c r="AX245" s="312" t="n">
        <v>0</v>
      </c>
      <c r="AY245" s="312" t="n">
        <v>0</v>
      </c>
      <c r="AZ245" s="312" t="n">
        <v>0</v>
      </c>
      <c r="BA245" s="312" t="n">
        <v>0.1825</v>
      </c>
      <c r="BB245" s="312" t="n">
        <v>0.0125</v>
      </c>
      <c r="BC245" s="312" t="n">
        <v>0</v>
      </c>
      <c r="BD245" s="312" t="n">
        <v>0</v>
      </c>
      <c r="BE245" s="312" t="n">
        <v>0</v>
      </c>
      <c r="BF245" s="312" t="n">
        <v>0</v>
      </c>
      <c r="BG245" s="312" t="n">
        <v>0</v>
      </c>
      <c r="BH245" s="312" t="n">
        <v>0</v>
      </c>
      <c r="BI245" s="312" t="n">
        <v>0</v>
      </c>
      <c r="BJ245" s="312" t="n">
        <v>0</v>
      </c>
      <c r="BK245" s="312" t="n">
        <v>0</v>
      </c>
      <c r="BL245" s="312" t="n">
        <v>0</v>
      </c>
      <c r="BM245" s="312" t="n">
        <v>0</v>
      </c>
      <c r="BN245" s="312" t="n">
        <v>0</v>
      </c>
      <c r="BO245" s="312" t="n">
        <v>0.43</v>
      </c>
      <c r="BP245" s="312" t="n">
        <v>0.035</v>
      </c>
      <c r="BQ245" s="312" t="n">
        <v>0</v>
      </c>
      <c r="BR245" s="312" t="n">
        <v>0</v>
      </c>
      <c r="BS245" s="312" t="n">
        <v>0.215</v>
      </c>
      <c r="BT245" s="312" t="n">
        <v>0.0075</v>
      </c>
      <c r="BU245" s="312" t="n">
        <v>0.215</v>
      </c>
      <c r="BV245" s="312" t="n">
        <v>0.0075</v>
      </c>
      <c r="BW245" s="312" t="n">
        <v>-0.01025</v>
      </c>
      <c r="BX245" s="312" t="n">
        <v>0.02</v>
      </c>
      <c r="BY245" s="312" t="n">
        <v>0.01775</v>
      </c>
      <c r="BZ245" s="312" t="n">
        <v>0.01</v>
      </c>
      <c r="CA245" s="312" t="n">
        <v>0.00275</v>
      </c>
      <c r="CB245" s="312" t="n">
        <v>0.0125</v>
      </c>
      <c r="CC245" s="312" t="n">
        <v>1</v>
      </c>
      <c r="CD245" s="312" t="n">
        <v>0</v>
      </c>
      <c r="CE245" s="349"/>
      <c r="CF245" s="336"/>
      <c r="CG245" s="311"/>
    </row>
    <row r="246" customFormat="false" ht="12.75" hidden="false" customHeight="false" outlineLevel="0" collapsed="false">
      <c r="D246" s="311" t="n">
        <v>43678</v>
      </c>
      <c r="F246" s="350" t="n">
        <v>4.076</v>
      </c>
      <c r="G246" s="351" t="n">
        <v>0.070979225741481</v>
      </c>
      <c r="H246" s="350" t="n">
        <v>0.15</v>
      </c>
      <c r="I246" s="350" t="n">
        <v>0.55</v>
      </c>
      <c r="J246" s="350" t="n">
        <v>0.55</v>
      </c>
      <c r="K246" s="350" t="n">
        <v>0.5</v>
      </c>
      <c r="L246" s="350" t="n">
        <v>0.6</v>
      </c>
      <c r="M246" s="350" t="n">
        <v>0.55</v>
      </c>
      <c r="N246" s="350" t="n">
        <v>0.6</v>
      </c>
      <c r="O246" s="350" t="n">
        <v>0.55</v>
      </c>
      <c r="P246" s="350" t="n">
        <v>0.6</v>
      </c>
      <c r="Q246" s="350" t="n">
        <v>0.45</v>
      </c>
      <c r="R246" s="351" t="n">
        <v>0.4</v>
      </c>
      <c r="S246" s="351" t="n">
        <v>0.6</v>
      </c>
      <c r="T246" s="350" t="n">
        <v>0.55</v>
      </c>
      <c r="U246" s="350"/>
      <c r="V246" s="350"/>
      <c r="W246" s="350"/>
      <c r="X246" s="350"/>
      <c r="Y246" s="350"/>
      <c r="Z246" s="350"/>
      <c r="AA246" s="350"/>
      <c r="AB246" s="350"/>
      <c r="AC246" s="350"/>
      <c r="AD246" s="350"/>
      <c r="AE246" s="350"/>
      <c r="AF246" s="350"/>
      <c r="AG246" s="350"/>
      <c r="AH246" s="350"/>
      <c r="AI246" s="351"/>
      <c r="AJ246" s="351"/>
      <c r="AK246" s="351" t="n">
        <v>0</v>
      </c>
      <c r="AL246" s="350" t="n">
        <v>0</v>
      </c>
      <c r="AM246" s="350"/>
      <c r="AN246" s="350"/>
      <c r="AO246" s="350" t="n">
        <v>-0.17</v>
      </c>
      <c r="AP246" s="312" t="n">
        <v>0</v>
      </c>
      <c r="AQ246" s="312" t="n">
        <v>0.3775</v>
      </c>
      <c r="AR246" s="312" t="n">
        <v>0</v>
      </c>
      <c r="AS246" s="312" t="n">
        <v>-0.33</v>
      </c>
      <c r="AT246" s="312" t="n">
        <v>0</v>
      </c>
      <c r="AU246" s="312" t="n">
        <v>0</v>
      </c>
      <c r="AV246" s="312" t="n">
        <v>0</v>
      </c>
      <c r="AW246" s="312" t="n">
        <v>0</v>
      </c>
      <c r="AX246" s="312" t="n">
        <v>0</v>
      </c>
      <c r="AY246" s="312" t="n">
        <v>0</v>
      </c>
      <c r="AZ246" s="312" t="n">
        <v>0</v>
      </c>
      <c r="BA246" s="312" t="n">
        <v>0.1825</v>
      </c>
      <c r="BB246" s="312" t="n">
        <v>0.0125</v>
      </c>
      <c r="BC246" s="312" t="n">
        <v>0</v>
      </c>
      <c r="BD246" s="312" t="n">
        <v>0</v>
      </c>
      <c r="BE246" s="312" t="n">
        <v>0</v>
      </c>
      <c r="BF246" s="312" t="n">
        <v>0</v>
      </c>
      <c r="BG246" s="312" t="n">
        <v>0</v>
      </c>
      <c r="BH246" s="312" t="n">
        <v>0</v>
      </c>
      <c r="BI246" s="312" t="n">
        <v>0</v>
      </c>
      <c r="BJ246" s="312" t="n">
        <v>0</v>
      </c>
      <c r="BK246" s="312" t="n">
        <v>0</v>
      </c>
      <c r="BL246" s="312" t="n">
        <v>0</v>
      </c>
      <c r="BM246" s="312" t="n">
        <v>0</v>
      </c>
      <c r="BN246" s="312" t="n">
        <v>0</v>
      </c>
      <c r="BO246" s="312" t="n">
        <v>0.495</v>
      </c>
      <c r="BP246" s="312" t="n">
        <v>0.035</v>
      </c>
      <c r="BQ246" s="312" t="n">
        <v>0</v>
      </c>
      <c r="BR246" s="312" t="n">
        <v>0</v>
      </c>
      <c r="BS246" s="312" t="n">
        <v>0.215</v>
      </c>
      <c r="BT246" s="312" t="n">
        <v>0.0075</v>
      </c>
      <c r="BU246" s="312" t="n">
        <v>0.215</v>
      </c>
      <c r="BV246" s="312" t="n">
        <v>0.0075</v>
      </c>
      <c r="BW246" s="312" t="n">
        <v>-0.01025</v>
      </c>
      <c r="BX246" s="312" t="n">
        <v>0.02</v>
      </c>
      <c r="BY246" s="312" t="n">
        <v>0.01525</v>
      </c>
      <c r="BZ246" s="312" t="n">
        <v>0.01</v>
      </c>
      <c r="CA246" s="312" t="n">
        <v>0.000250000000000007</v>
      </c>
      <c r="CB246" s="312" t="n">
        <v>0.0125</v>
      </c>
      <c r="CC246" s="312" t="n">
        <v>1</v>
      </c>
      <c r="CD246" s="312" t="n">
        <v>0</v>
      </c>
      <c r="CE246" s="349"/>
      <c r="CF246" s="336"/>
      <c r="CG246" s="311"/>
    </row>
    <row r="247" customFormat="false" ht="12.75" hidden="false" customHeight="false" outlineLevel="0" collapsed="false">
      <c r="D247" s="311" t="n">
        <v>43709</v>
      </c>
      <c r="F247" s="350" t="n">
        <v>4.087</v>
      </c>
      <c r="G247" s="351" t="n">
        <v>0.07098318213418</v>
      </c>
      <c r="H247" s="350" t="n">
        <v>0.15</v>
      </c>
      <c r="I247" s="350" t="n">
        <v>0.55</v>
      </c>
      <c r="J247" s="350" t="n">
        <v>0.55</v>
      </c>
      <c r="K247" s="350" t="n">
        <v>0.55</v>
      </c>
      <c r="L247" s="350" t="n">
        <v>0.55</v>
      </c>
      <c r="M247" s="350" t="n">
        <v>0.55</v>
      </c>
      <c r="N247" s="350" t="n">
        <v>0.6</v>
      </c>
      <c r="O247" s="350" t="n">
        <v>0.6</v>
      </c>
      <c r="P247" s="350" t="n">
        <v>0.55</v>
      </c>
      <c r="Q247" s="350" t="n">
        <v>0.5</v>
      </c>
      <c r="R247" s="351" t="n">
        <v>0.35</v>
      </c>
      <c r="S247" s="351" t="n">
        <v>0.6</v>
      </c>
      <c r="T247" s="350" t="n">
        <v>0.55</v>
      </c>
      <c r="U247" s="350"/>
      <c r="V247" s="350"/>
      <c r="W247" s="350"/>
      <c r="X247" s="350"/>
      <c r="Y247" s="350"/>
      <c r="Z247" s="350"/>
      <c r="AA247" s="350"/>
      <c r="AB247" s="350"/>
      <c r="AC247" s="350"/>
      <c r="AD247" s="350"/>
      <c r="AE247" s="350"/>
      <c r="AF247" s="350"/>
      <c r="AG247" s="350"/>
      <c r="AH247" s="350"/>
      <c r="AI247" s="351"/>
      <c r="AJ247" s="351"/>
      <c r="AK247" s="351" t="n">
        <v>0</v>
      </c>
      <c r="AL247" s="350" t="n">
        <v>0</v>
      </c>
      <c r="AM247" s="350"/>
      <c r="AN247" s="350"/>
      <c r="AO247" s="350" t="n">
        <v>-0.17</v>
      </c>
      <c r="AP247" s="312" t="n">
        <v>0</v>
      </c>
      <c r="AQ247" s="312" t="n">
        <v>0.3775</v>
      </c>
      <c r="AR247" s="312" t="n">
        <v>0</v>
      </c>
      <c r="AS247" s="312" t="n">
        <v>-0.33</v>
      </c>
      <c r="AT247" s="312" t="n">
        <v>0</v>
      </c>
      <c r="AU247" s="312" t="n">
        <v>0</v>
      </c>
      <c r="AV247" s="312" t="n">
        <v>0</v>
      </c>
      <c r="AW247" s="312" t="n">
        <v>0</v>
      </c>
      <c r="AX247" s="312" t="n">
        <v>0</v>
      </c>
      <c r="AY247" s="312" t="n">
        <v>0</v>
      </c>
      <c r="AZ247" s="312" t="n">
        <v>0</v>
      </c>
      <c r="BA247" s="312" t="n">
        <v>0.1825</v>
      </c>
      <c r="BB247" s="312" t="n">
        <v>0.0125</v>
      </c>
      <c r="BC247" s="312" t="n">
        <v>0</v>
      </c>
      <c r="BD247" s="312" t="n">
        <v>0</v>
      </c>
      <c r="BE247" s="312" t="n">
        <v>0</v>
      </c>
      <c r="BF247" s="312" t="n">
        <v>0</v>
      </c>
      <c r="BG247" s="312" t="n">
        <v>0</v>
      </c>
      <c r="BH247" s="312" t="n">
        <v>0</v>
      </c>
      <c r="BI247" s="312" t="n">
        <v>0</v>
      </c>
      <c r="BJ247" s="312" t="n">
        <v>0</v>
      </c>
      <c r="BK247" s="312" t="n">
        <v>0</v>
      </c>
      <c r="BL247" s="312" t="n">
        <v>0</v>
      </c>
      <c r="BM247" s="312" t="n">
        <v>0</v>
      </c>
      <c r="BN247" s="312" t="n">
        <v>0</v>
      </c>
      <c r="BO247" s="312" t="n">
        <v>0.395</v>
      </c>
      <c r="BP247" s="312" t="n">
        <v>0.035</v>
      </c>
      <c r="BQ247" s="312" t="n">
        <v>0</v>
      </c>
      <c r="BR247" s="312" t="n">
        <v>0</v>
      </c>
      <c r="BS247" s="312" t="n">
        <v>0.195</v>
      </c>
      <c r="BT247" s="312" t="n">
        <v>0.005</v>
      </c>
      <c r="BU247" s="312" t="n">
        <v>0.195</v>
      </c>
      <c r="BV247" s="312" t="n">
        <v>0.005</v>
      </c>
      <c r="BW247" s="312" t="n">
        <v>-0.01275</v>
      </c>
      <c r="BX247" s="312" t="n">
        <v>0.02</v>
      </c>
      <c r="BY247" s="312" t="n">
        <v>0.01525</v>
      </c>
      <c r="BZ247" s="312" t="n">
        <v>0.01</v>
      </c>
      <c r="CA247" s="312" t="n">
        <v>0.000250000000000007</v>
      </c>
      <c r="CB247" s="312" t="n">
        <v>0.0125</v>
      </c>
      <c r="CC247" s="312" t="n">
        <v>0.6</v>
      </c>
      <c r="CD247" s="312" t="n">
        <v>0</v>
      </c>
      <c r="CE247" s="349"/>
      <c r="CF247" s="336"/>
      <c r="CG247" s="311"/>
    </row>
    <row r="248" customFormat="false" ht="12.75" hidden="false" customHeight="false" outlineLevel="0" collapsed="false">
      <c r="D248" s="311" t="n">
        <v>43739</v>
      </c>
      <c r="F248" s="350" t="n">
        <v>4.086</v>
      </c>
      <c r="G248" s="351" t="n">
        <v>0.070987010901313</v>
      </c>
      <c r="H248" s="350" t="n">
        <v>0.15</v>
      </c>
      <c r="I248" s="350" t="n">
        <v>0.6</v>
      </c>
      <c r="J248" s="350" t="n">
        <v>0.6</v>
      </c>
      <c r="K248" s="350" t="n">
        <v>0.55</v>
      </c>
      <c r="L248" s="350" t="n">
        <v>0.6</v>
      </c>
      <c r="M248" s="350" t="n">
        <v>0.6</v>
      </c>
      <c r="N248" s="350" t="n">
        <v>0.65</v>
      </c>
      <c r="O248" s="350" t="n">
        <v>0.65</v>
      </c>
      <c r="P248" s="350" t="n">
        <v>0.6</v>
      </c>
      <c r="Q248" s="350" t="n">
        <v>0.5</v>
      </c>
      <c r="R248" s="351" t="n">
        <v>0.4</v>
      </c>
      <c r="S248" s="351" t="n">
        <v>0.65</v>
      </c>
      <c r="T248" s="350" t="n">
        <v>0.6</v>
      </c>
      <c r="U248" s="350"/>
      <c r="V248" s="350"/>
      <c r="W248" s="350"/>
      <c r="X248" s="350"/>
      <c r="Y248" s="350"/>
      <c r="Z248" s="350"/>
      <c r="AA248" s="350"/>
      <c r="AB248" s="350"/>
      <c r="AC248" s="350"/>
      <c r="AD248" s="350"/>
      <c r="AE248" s="350"/>
      <c r="AF248" s="350"/>
      <c r="AG248" s="350"/>
      <c r="AH248" s="350"/>
      <c r="AI248" s="351"/>
      <c r="AJ248" s="351"/>
      <c r="AK248" s="351" t="n">
        <v>0</v>
      </c>
      <c r="AL248" s="350" t="n">
        <v>0</v>
      </c>
      <c r="AM248" s="350"/>
      <c r="AN248" s="350"/>
      <c r="AO248" s="350" t="n">
        <v>-0.17</v>
      </c>
      <c r="AP248" s="312" t="n">
        <v>0</v>
      </c>
      <c r="AQ248" s="312" t="n">
        <v>0.3775</v>
      </c>
      <c r="AR248" s="312" t="n">
        <v>0</v>
      </c>
      <c r="AS248" s="312" t="n">
        <v>-0.33</v>
      </c>
      <c r="AT248" s="312" t="n">
        <v>0</v>
      </c>
      <c r="AU248" s="312" t="n">
        <v>0</v>
      </c>
      <c r="AV248" s="312" t="n">
        <v>0</v>
      </c>
      <c r="AW248" s="312" t="n">
        <v>0</v>
      </c>
      <c r="AX248" s="312" t="n">
        <v>0</v>
      </c>
      <c r="AY248" s="312" t="n">
        <v>0</v>
      </c>
      <c r="AZ248" s="312" t="n">
        <v>0</v>
      </c>
      <c r="BA248" s="312" t="n">
        <v>0.1875</v>
      </c>
      <c r="BB248" s="312" t="n">
        <v>0.0125</v>
      </c>
      <c r="BC248" s="312" t="n">
        <v>0</v>
      </c>
      <c r="BD248" s="312" t="n">
        <v>0</v>
      </c>
      <c r="BE248" s="312" t="n">
        <v>0</v>
      </c>
      <c r="BF248" s="312" t="n">
        <v>0</v>
      </c>
      <c r="BG248" s="312" t="n">
        <v>0</v>
      </c>
      <c r="BH248" s="312" t="n">
        <v>0</v>
      </c>
      <c r="BI248" s="312" t="n">
        <v>0</v>
      </c>
      <c r="BJ248" s="312" t="n">
        <v>0</v>
      </c>
      <c r="BK248" s="312" t="n">
        <v>0</v>
      </c>
      <c r="BL248" s="312" t="n">
        <v>0</v>
      </c>
      <c r="BM248" s="312" t="n">
        <v>0</v>
      </c>
      <c r="BN248" s="312" t="n">
        <v>0</v>
      </c>
      <c r="BO248" s="312" t="n">
        <v>0.461</v>
      </c>
      <c r="BP248" s="312" t="n">
        <v>0.035</v>
      </c>
      <c r="BQ248" s="312" t="n">
        <v>0</v>
      </c>
      <c r="BR248" s="312" t="n">
        <v>0</v>
      </c>
      <c r="BS248" s="312" t="n">
        <v>0.215</v>
      </c>
      <c r="BT248" s="312" t="n">
        <v>0.0025</v>
      </c>
      <c r="BU248" s="312" t="n">
        <v>0.215</v>
      </c>
      <c r="BV248" s="312" t="n">
        <v>0.0025</v>
      </c>
      <c r="BW248" s="312" t="n">
        <v>-0.01275</v>
      </c>
      <c r="BX248" s="312" t="n">
        <v>0.02</v>
      </c>
      <c r="BY248" s="312" t="n">
        <v>0.000499999999999997</v>
      </c>
      <c r="BZ248" s="312" t="n">
        <v>0.01</v>
      </c>
      <c r="CA248" s="312" t="n">
        <v>-0.0155</v>
      </c>
      <c r="CB248" s="312" t="n">
        <v>0.0125</v>
      </c>
      <c r="CC248" s="312" t="n">
        <v>0.3</v>
      </c>
      <c r="CD248" s="312" t="n">
        <v>0</v>
      </c>
      <c r="CE248" s="349"/>
      <c r="CF248" s="336"/>
      <c r="CG248" s="311"/>
    </row>
    <row r="249" customFormat="false" ht="12.75" hidden="false" customHeight="false" outlineLevel="0" collapsed="false">
      <c r="D249" s="311" t="n">
        <v>43770</v>
      </c>
      <c r="F249" s="350" t="n">
        <v>4.098</v>
      </c>
      <c r="G249" s="351" t="n">
        <v>0.070990967294022</v>
      </c>
      <c r="H249" s="350" t="n">
        <v>0.15</v>
      </c>
      <c r="I249" s="350" t="n">
        <v>0.8</v>
      </c>
      <c r="J249" s="350" t="n">
        <v>0.85</v>
      </c>
      <c r="K249" s="350" t="n">
        <v>0.8</v>
      </c>
      <c r="L249" s="350" t="n">
        <v>0.8</v>
      </c>
      <c r="M249" s="350" t="n">
        <v>0.9</v>
      </c>
      <c r="N249" s="350" t="n">
        <v>0.95</v>
      </c>
      <c r="O249" s="350" t="n">
        <v>0.85</v>
      </c>
      <c r="P249" s="350" t="n">
        <v>0.8</v>
      </c>
      <c r="Q249" s="350" t="n">
        <v>0.95</v>
      </c>
      <c r="R249" s="351" t="n">
        <v>0.45</v>
      </c>
      <c r="S249" s="351" t="n">
        <v>0.8</v>
      </c>
      <c r="T249" s="350" t="n">
        <v>0.8</v>
      </c>
      <c r="U249" s="350"/>
      <c r="V249" s="350"/>
      <c r="W249" s="350"/>
      <c r="X249" s="350"/>
      <c r="Y249" s="350"/>
      <c r="Z249" s="350"/>
      <c r="AA249" s="350"/>
      <c r="AB249" s="350"/>
      <c r="AC249" s="350"/>
      <c r="AD249" s="350"/>
      <c r="AE249" s="350"/>
      <c r="AF249" s="350"/>
      <c r="AG249" s="350"/>
      <c r="AH249" s="350"/>
      <c r="AI249" s="351"/>
      <c r="AJ249" s="351"/>
      <c r="AK249" s="351" t="n">
        <v>0</v>
      </c>
      <c r="AL249" s="350" t="n">
        <v>0</v>
      </c>
      <c r="AM249" s="350"/>
      <c r="AN249" s="350"/>
      <c r="AO249" s="350" t="n">
        <v>-0.17</v>
      </c>
      <c r="AP249" s="312" t="n">
        <v>0</v>
      </c>
      <c r="AQ249" s="312" t="n">
        <v>0.31</v>
      </c>
      <c r="AR249" s="312" t="n">
        <v>0</v>
      </c>
      <c r="AS249" s="312" t="n">
        <v>-0.33</v>
      </c>
      <c r="AT249" s="312" t="n">
        <v>0</v>
      </c>
      <c r="AU249" s="312" t="n">
        <v>0</v>
      </c>
      <c r="AV249" s="312" t="n">
        <v>0</v>
      </c>
      <c r="AW249" s="312" t="n">
        <v>0</v>
      </c>
      <c r="AX249" s="312" t="n">
        <v>0</v>
      </c>
      <c r="AY249" s="312" t="n">
        <v>0</v>
      </c>
      <c r="AZ249" s="312" t="n">
        <v>0</v>
      </c>
      <c r="BA249" s="312" t="n">
        <v>0.27</v>
      </c>
      <c r="BB249" s="312" t="n">
        <v>0.0175</v>
      </c>
      <c r="BC249" s="312" t="n">
        <v>0</v>
      </c>
      <c r="BD249" s="312" t="n">
        <v>0</v>
      </c>
      <c r="BE249" s="312" t="n">
        <v>0</v>
      </c>
      <c r="BF249" s="312" t="n">
        <v>0</v>
      </c>
      <c r="BG249" s="312" t="n">
        <v>0</v>
      </c>
      <c r="BH249" s="312" t="n">
        <v>0</v>
      </c>
      <c r="BI249" s="312" t="n">
        <v>0</v>
      </c>
      <c r="BJ249" s="312" t="n">
        <v>0</v>
      </c>
      <c r="BK249" s="312" t="n">
        <v>0</v>
      </c>
      <c r="BL249" s="312" t="n">
        <v>0</v>
      </c>
      <c r="BM249" s="312" t="n">
        <v>0</v>
      </c>
      <c r="BN249" s="312" t="n">
        <v>0</v>
      </c>
      <c r="BO249" s="312" t="n">
        <v>0.7675</v>
      </c>
      <c r="BP249" s="312" t="n">
        <v>0.146</v>
      </c>
      <c r="BQ249" s="312" t="n">
        <v>0</v>
      </c>
      <c r="BR249" s="312" t="n">
        <v>0</v>
      </c>
      <c r="BS249" s="312" t="n">
        <v>0.2875</v>
      </c>
      <c r="BT249" s="312" t="n">
        <v>0.02</v>
      </c>
      <c r="BU249" s="312" t="n">
        <v>0.465</v>
      </c>
      <c r="BV249" s="312" t="n">
        <v>0.015</v>
      </c>
      <c r="BW249" s="312" t="n">
        <v>-0.0235</v>
      </c>
      <c r="BX249" s="312" t="n">
        <v>0.0175</v>
      </c>
      <c r="BY249" s="312" t="n">
        <v>0.000500000000000003</v>
      </c>
      <c r="BZ249" s="312" t="n">
        <v>0.0075</v>
      </c>
      <c r="CA249" s="312" t="n">
        <v>-0.0145</v>
      </c>
      <c r="CB249" s="312" t="n">
        <v>0.01</v>
      </c>
      <c r="CC249" s="312" t="n">
        <v>0.23</v>
      </c>
      <c r="CD249" s="312" t="n">
        <v>0</v>
      </c>
      <c r="CE249" s="349"/>
      <c r="CF249" s="336"/>
      <c r="CG249" s="311"/>
    </row>
    <row r="250" customFormat="false" ht="12.75" hidden="false" customHeight="false" outlineLevel="0" collapsed="false">
      <c r="D250" s="311" t="n">
        <v>43800</v>
      </c>
      <c r="F250" s="350" t="n">
        <v>4.136</v>
      </c>
      <c r="G250" s="351" t="n">
        <v>0.070994796061164</v>
      </c>
      <c r="H250" s="350" t="n">
        <v>0.15</v>
      </c>
      <c r="I250" s="350" t="n">
        <v>1</v>
      </c>
      <c r="J250" s="350" t="n">
        <v>1.05</v>
      </c>
      <c r="K250" s="350" t="n">
        <v>1</v>
      </c>
      <c r="L250" s="350" t="n">
        <v>1</v>
      </c>
      <c r="M250" s="350" t="n">
        <v>1.15</v>
      </c>
      <c r="N250" s="350" t="n">
        <v>1.25</v>
      </c>
      <c r="O250" s="350" t="n">
        <v>1.05</v>
      </c>
      <c r="P250" s="350" t="n">
        <v>1</v>
      </c>
      <c r="Q250" s="350" t="n">
        <v>1.35</v>
      </c>
      <c r="R250" s="351" t="n">
        <v>0.65</v>
      </c>
      <c r="S250" s="351" t="n">
        <v>1.1</v>
      </c>
      <c r="T250" s="350" t="n">
        <v>1</v>
      </c>
      <c r="U250" s="350"/>
      <c r="V250" s="350"/>
      <c r="W250" s="350"/>
      <c r="X250" s="350"/>
      <c r="Y250" s="350"/>
      <c r="Z250" s="350"/>
      <c r="AA250" s="350"/>
      <c r="AB250" s="350"/>
      <c r="AC250" s="350"/>
      <c r="AD250" s="350"/>
      <c r="AE250" s="350"/>
      <c r="AF250" s="350"/>
      <c r="AG250" s="350"/>
      <c r="AH250" s="350"/>
      <c r="AI250" s="351"/>
      <c r="AJ250" s="351"/>
      <c r="AK250" s="351" t="n">
        <v>0</v>
      </c>
      <c r="AL250" s="350" t="n">
        <v>0</v>
      </c>
      <c r="AM250" s="350"/>
      <c r="AN250" s="350"/>
      <c r="AO250" s="350" t="n">
        <v>-0.17</v>
      </c>
      <c r="AP250" s="312" t="n">
        <v>0</v>
      </c>
      <c r="AQ250" s="312" t="n">
        <v>0.31</v>
      </c>
      <c r="AR250" s="312" t="n">
        <v>0</v>
      </c>
      <c r="AS250" s="312" t="n">
        <v>-0.33</v>
      </c>
      <c r="AT250" s="312" t="n">
        <v>0</v>
      </c>
      <c r="AU250" s="312" t="n">
        <v>0</v>
      </c>
      <c r="AV250" s="312" t="n">
        <v>0</v>
      </c>
      <c r="AW250" s="312" t="n">
        <v>0</v>
      </c>
      <c r="AX250" s="312" t="n">
        <v>0</v>
      </c>
      <c r="AY250" s="312" t="n">
        <v>0</v>
      </c>
      <c r="AZ250" s="312" t="n">
        <v>0</v>
      </c>
      <c r="BA250" s="312" t="n">
        <v>0.305</v>
      </c>
      <c r="BB250" s="312" t="n">
        <v>0.0225</v>
      </c>
      <c r="BC250" s="312" t="n">
        <v>0</v>
      </c>
      <c r="BD250" s="312" t="n">
        <v>0</v>
      </c>
      <c r="BE250" s="312" t="n">
        <v>0</v>
      </c>
      <c r="BF250" s="312" t="n">
        <v>0</v>
      </c>
      <c r="BG250" s="312" t="n">
        <v>0</v>
      </c>
      <c r="BH250" s="312" t="n">
        <v>0</v>
      </c>
      <c r="BI250" s="312" t="n">
        <v>0</v>
      </c>
      <c r="BJ250" s="312" t="n">
        <v>0</v>
      </c>
      <c r="BK250" s="312" t="n">
        <v>0</v>
      </c>
      <c r="BL250" s="312" t="n">
        <v>0</v>
      </c>
      <c r="BM250" s="312" t="n">
        <v>0</v>
      </c>
      <c r="BN250" s="312" t="n">
        <v>0</v>
      </c>
      <c r="BO250" s="312" t="n">
        <v>1.19</v>
      </c>
      <c r="BP250" s="312" t="n">
        <v>0.2</v>
      </c>
      <c r="BQ250" s="312" t="n">
        <v>0</v>
      </c>
      <c r="BR250" s="312" t="n">
        <v>0</v>
      </c>
      <c r="BS250" s="312" t="n">
        <v>0.3375</v>
      </c>
      <c r="BT250" s="312" t="n">
        <v>0.0225</v>
      </c>
      <c r="BU250" s="312" t="n">
        <v>0.8</v>
      </c>
      <c r="BV250" s="312" t="n">
        <v>0.0175</v>
      </c>
      <c r="BW250" s="312" t="n">
        <v>-0.016</v>
      </c>
      <c r="BX250" s="312" t="n">
        <v>0.0175</v>
      </c>
      <c r="BY250" s="312" t="n">
        <v>0.000500000000000003</v>
      </c>
      <c r="BZ250" s="312" t="n">
        <v>0.0075</v>
      </c>
      <c r="CA250" s="312" t="n">
        <v>-0.0145</v>
      </c>
      <c r="CB250" s="312" t="n">
        <v>0.01</v>
      </c>
      <c r="CC250" s="312" t="n">
        <v>0.26</v>
      </c>
      <c r="CD250" s="312" t="n">
        <v>0</v>
      </c>
      <c r="CE250" s="349"/>
      <c r="CF250" s="336"/>
      <c r="CG250" s="311"/>
    </row>
    <row r="251" customFormat="false" ht="12.75" hidden="false" customHeight="false" outlineLevel="0" collapsed="false">
      <c r="D251" s="311" t="n">
        <v>43831</v>
      </c>
      <c r="F251" s="350" t="n">
        <v>4.351</v>
      </c>
      <c r="G251" s="351" t="n">
        <v>0.070998752453883</v>
      </c>
      <c r="H251" s="350" t="n">
        <v>0.15</v>
      </c>
      <c r="I251" s="350" t="n">
        <v>1</v>
      </c>
      <c r="J251" s="350" t="n">
        <v>1.05</v>
      </c>
      <c r="K251" s="350" t="n">
        <v>1</v>
      </c>
      <c r="L251" s="350" t="n">
        <v>1</v>
      </c>
      <c r="M251" s="350" t="n">
        <v>1.15</v>
      </c>
      <c r="N251" s="350" t="n">
        <v>1.45</v>
      </c>
      <c r="O251" s="350" t="n">
        <v>1.05</v>
      </c>
      <c r="P251" s="350" t="n">
        <v>1</v>
      </c>
      <c r="Q251" s="350" t="n">
        <v>1.35</v>
      </c>
      <c r="R251" s="351" t="n">
        <v>0.7</v>
      </c>
      <c r="S251" s="351" t="n">
        <v>1.1</v>
      </c>
      <c r="T251" s="350" t="n">
        <v>1</v>
      </c>
      <c r="U251" s="350"/>
      <c r="V251" s="350"/>
      <c r="W251" s="350"/>
      <c r="X251" s="350"/>
      <c r="Y251" s="350"/>
      <c r="Z251" s="350"/>
      <c r="AA251" s="350"/>
      <c r="AB251" s="350"/>
      <c r="AC251" s="350"/>
      <c r="AD251" s="350"/>
      <c r="AE251" s="350"/>
      <c r="AF251" s="350"/>
      <c r="AG251" s="350"/>
      <c r="AH251" s="350"/>
      <c r="AI251" s="351"/>
      <c r="AJ251" s="351"/>
      <c r="AK251" s="351" t="n">
        <v>0</v>
      </c>
      <c r="AL251" s="350" t="n">
        <v>0</v>
      </c>
      <c r="AM251" s="350"/>
      <c r="AN251" s="350"/>
      <c r="AO251" s="350" t="n">
        <v>-0.17</v>
      </c>
      <c r="AP251" s="312" t="n">
        <v>0</v>
      </c>
      <c r="AQ251" s="312" t="n">
        <v>0.31</v>
      </c>
      <c r="AR251" s="312" t="n">
        <v>0</v>
      </c>
      <c r="AS251" s="312" t="n">
        <v>-0.33</v>
      </c>
      <c r="AT251" s="312" t="n">
        <v>0</v>
      </c>
      <c r="AU251" s="312" t="n">
        <v>0</v>
      </c>
      <c r="AV251" s="312" t="n">
        <v>0</v>
      </c>
      <c r="AW251" s="312" t="n">
        <v>0</v>
      </c>
      <c r="AX251" s="312" t="n">
        <v>0</v>
      </c>
      <c r="AY251" s="312" t="n">
        <v>0</v>
      </c>
      <c r="AZ251" s="312" t="n">
        <v>0</v>
      </c>
      <c r="BA251" s="312" t="n">
        <v>0.305</v>
      </c>
      <c r="BB251" s="312" t="n">
        <v>0.0225</v>
      </c>
      <c r="BC251" s="312" t="n">
        <v>0</v>
      </c>
      <c r="BD251" s="312" t="n">
        <v>0</v>
      </c>
      <c r="BE251" s="312" t="n">
        <v>0</v>
      </c>
      <c r="BF251" s="312" t="n">
        <v>0</v>
      </c>
      <c r="BG251" s="312" t="n">
        <v>0</v>
      </c>
      <c r="BH251" s="312" t="n">
        <v>0</v>
      </c>
      <c r="BI251" s="312" t="n">
        <v>0</v>
      </c>
      <c r="BJ251" s="312" t="n">
        <v>0</v>
      </c>
      <c r="BK251" s="312" t="n">
        <v>0</v>
      </c>
      <c r="BL251" s="312" t="n">
        <v>0</v>
      </c>
      <c r="BM251" s="312" t="n">
        <v>0</v>
      </c>
      <c r="BN251" s="312" t="n">
        <v>0</v>
      </c>
      <c r="BO251" s="312" t="n">
        <v>1.525</v>
      </c>
      <c r="BP251" s="312" t="n">
        <v>0.3</v>
      </c>
      <c r="BQ251" s="312" t="n">
        <v>0</v>
      </c>
      <c r="BR251" s="312" t="n">
        <v>0</v>
      </c>
      <c r="BS251" s="312" t="n">
        <v>0.4375</v>
      </c>
      <c r="BT251" s="312" t="n">
        <v>0.03</v>
      </c>
      <c r="BU251" s="312" t="n">
        <v>0.975</v>
      </c>
      <c r="BV251" s="312" t="n">
        <v>0.0225</v>
      </c>
      <c r="BW251" s="312" t="n">
        <v>-0.016</v>
      </c>
      <c r="BX251" s="312" t="n">
        <v>0.0175</v>
      </c>
      <c r="BY251" s="312" t="n">
        <v>0.000500000000000003</v>
      </c>
      <c r="BZ251" s="312" t="n">
        <v>0.0075</v>
      </c>
      <c r="CA251" s="312" t="n">
        <v>-0.0145</v>
      </c>
      <c r="CB251" s="312" t="n">
        <v>0.01</v>
      </c>
      <c r="CC251" s="312" t="n">
        <v>0.085</v>
      </c>
      <c r="CD251" s="312" t="n">
        <v>0</v>
      </c>
      <c r="CE251" s="349"/>
      <c r="CF251" s="336"/>
      <c r="CG251" s="311"/>
    </row>
    <row r="252" customFormat="false" ht="12.75" hidden="false" customHeight="false" outlineLevel="0" collapsed="false">
      <c r="D252" s="311" t="n">
        <v>43862</v>
      </c>
      <c r="F252" s="350" t="n">
        <v>4.289</v>
      </c>
      <c r="G252" s="351" t="n">
        <v>0.071002708846607</v>
      </c>
      <c r="H252" s="350" t="n">
        <v>0.15</v>
      </c>
      <c r="I252" s="350" t="n">
        <v>1</v>
      </c>
      <c r="J252" s="350" t="n">
        <v>1.05</v>
      </c>
      <c r="K252" s="350" t="n">
        <v>1</v>
      </c>
      <c r="L252" s="350" t="n">
        <v>1</v>
      </c>
      <c r="M252" s="350" t="n">
        <v>1.15</v>
      </c>
      <c r="N252" s="350" t="n">
        <v>1.45</v>
      </c>
      <c r="O252" s="350" t="n">
        <v>1.05</v>
      </c>
      <c r="P252" s="350" t="n">
        <v>1</v>
      </c>
      <c r="Q252" s="350" t="n">
        <v>1.35</v>
      </c>
      <c r="R252" s="351" t="n">
        <v>0.7</v>
      </c>
      <c r="S252" s="351" t="n">
        <v>1.1</v>
      </c>
      <c r="T252" s="350" t="n">
        <v>1</v>
      </c>
      <c r="U252" s="350"/>
      <c r="V252" s="350"/>
      <c r="W252" s="350"/>
      <c r="X252" s="350"/>
      <c r="Y252" s="350"/>
      <c r="Z252" s="350"/>
      <c r="AA252" s="350"/>
      <c r="AB252" s="350"/>
      <c r="AC252" s="350"/>
      <c r="AD252" s="350"/>
      <c r="AE252" s="350"/>
      <c r="AF252" s="350"/>
      <c r="AG252" s="350"/>
      <c r="AH252" s="350"/>
      <c r="AI252" s="351"/>
      <c r="AJ252" s="351"/>
      <c r="AK252" s="351" t="n">
        <v>0</v>
      </c>
      <c r="AL252" s="350" t="n">
        <v>0</v>
      </c>
      <c r="AM252" s="350"/>
      <c r="AN252" s="350"/>
      <c r="AO252" s="350" t="n">
        <v>-0.17</v>
      </c>
      <c r="AP252" s="312" t="n">
        <v>0</v>
      </c>
      <c r="AQ252" s="312" t="n">
        <v>0.31</v>
      </c>
      <c r="AR252" s="312" t="n">
        <v>0</v>
      </c>
      <c r="AS252" s="312" t="n">
        <v>-0.33</v>
      </c>
      <c r="AT252" s="312" t="n">
        <v>0</v>
      </c>
      <c r="AU252" s="312" t="n">
        <v>0</v>
      </c>
      <c r="AV252" s="312" t="n">
        <v>0</v>
      </c>
      <c r="AW252" s="312" t="n">
        <v>0</v>
      </c>
      <c r="AX252" s="312" t="n">
        <v>0</v>
      </c>
      <c r="AY252" s="312" t="n">
        <v>0</v>
      </c>
      <c r="AZ252" s="312" t="n">
        <v>0</v>
      </c>
      <c r="BA252" s="312" t="n">
        <v>0.305</v>
      </c>
      <c r="BB252" s="312" t="n">
        <v>0.0225</v>
      </c>
      <c r="BC252" s="312" t="n">
        <v>0</v>
      </c>
      <c r="BD252" s="312" t="n">
        <v>0</v>
      </c>
      <c r="BE252" s="312" t="n">
        <v>0</v>
      </c>
      <c r="BF252" s="312" t="n">
        <v>0</v>
      </c>
      <c r="BG252" s="312" t="n">
        <v>0</v>
      </c>
      <c r="BH252" s="312" t="n">
        <v>0</v>
      </c>
      <c r="BI252" s="312" t="n">
        <v>0</v>
      </c>
      <c r="BJ252" s="312" t="n">
        <v>0</v>
      </c>
      <c r="BK252" s="312" t="n">
        <v>0</v>
      </c>
      <c r="BL252" s="312" t="n">
        <v>0</v>
      </c>
      <c r="BM252" s="312" t="n">
        <v>0</v>
      </c>
      <c r="BN252" s="312" t="n">
        <v>0</v>
      </c>
      <c r="BO252" s="312" t="n">
        <v>1.455</v>
      </c>
      <c r="BP252" s="312" t="n">
        <v>0.3</v>
      </c>
      <c r="BQ252" s="312" t="n">
        <v>0</v>
      </c>
      <c r="BR252" s="312" t="n">
        <v>0</v>
      </c>
      <c r="BS252" s="312" t="n">
        <v>0.435</v>
      </c>
      <c r="BT252" s="312" t="n">
        <v>0.03</v>
      </c>
      <c r="BU252" s="312" t="n">
        <v>0.975</v>
      </c>
      <c r="BV252" s="312" t="n">
        <v>0.0175</v>
      </c>
      <c r="BW252" s="312" t="n">
        <v>-0.016</v>
      </c>
      <c r="BX252" s="312" t="n">
        <v>0.0175</v>
      </c>
      <c r="BY252" s="312" t="n">
        <v>0.000500000000000003</v>
      </c>
      <c r="BZ252" s="312" t="n">
        <v>0.0075</v>
      </c>
      <c r="CA252" s="312" t="n">
        <v>-0.0145</v>
      </c>
      <c r="CB252" s="312" t="n">
        <v>0.01</v>
      </c>
      <c r="CC252" s="312" t="n">
        <v>0.075</v>
      </c>
      <c r="CD252" s="312" t="n">
        <v>0</v>
      </c>
      <c r="CE252" s="349"/>
      <c r="CF252" s="336"/>
      <c r="CG252" s="311"/>
    </row>
    <row r="253" customFormat="false" ht="12.75" hidden="false" customHeight="false" outlineLevel="0" collapsed="false">
      <c r="D253" s="311" t="n">
        <v>43891</v>
      </c>
      <c r="F253" s="350" t="n">
        <v>4.2</v>
      </c>
      <c r="G253" s="351" t="n">
        <v>0.071006409988192</v>
      </c>
      <c r="H253" s="350" t="n">
        <v>0.15</v>
      </c>
      <c r="I253" s="350" t="n">
        <v>0.75</v>
      </c>
      <c r="J253" s="350" t="n">
        <v>0.8</v>
      </c>
      <c r="K253" s="350" t="n">
        <v>0.75</v>
      </c>
      <c r="L253" s="350" t="n">
        <v>0.75</v>
      </c>
      <c r="M253" s="350" t="n">
        <v>0.85</v>
      </c>
      <c r="N253" s="350" t="n">
        <v>1</v>
      </c>
      <c r="O253" s="350" t="n">
        <v>0.75</v>
      </c>
      <c r="P253" s="350" t="n">
        <v>0.75</v>
      </c>
      <c r="Q253" s="350" t="n">
        <v>0.95</v>
      </c>
      <c r="R253" s="351" t="n">
        <v>0.35</v>
      </c>
      <c r="S253" s="351" t="n">
        <v>0.75</v>
      </c>
      <c r="T253" s="350" t="n">
        <v>0.75</v>
      </c>
      <c r="U253" s="350"/>
      <c r="V253" s="350"/>
      <c r="W253" s="350"/>
      <c r="X253" s="350"/>
      <c r="Y253" s="350"/>
      <c r="Z253" s="350"/>
      <c r="AA253" s="350"/>
      <c r="AB253" s="350"/>
      <c r="AC253" s="350"/>
      <c r="AD253" s="350"/>
      <c r="AE253" s="350"/>
      <c r="AF253" s="350"/>
      <c r="AG253" s="350"/>
      <c r="AH253" s="350"/>
      <c r="AI253" s="351"/>
      <c r="AJ253" s="351"/>
      <c r="AK253" s="351" t="n">
        <v>0</v>
      </c>
      <c r="AL253" s="350" t="n">
        <v>0</v>
      </c>
      <c r="AM253" s="350"/>
      <c r="AN253" s="350"/>
      <c r="AO253" s="350" t="n">
        <v>-0.17</v>
      </c>
      <c r="AP253" s="312" t="n">
        <v>0</v>
      </c>
      <c r="AQ253" s="312" t="n">
        <v>0.31</v>
      </c>
      <c r="AR253" s="312" t="n">
        <v>0</v>
      </c>
      <c r="AS253" s="312" t="n">
        <v>-0.33</v>
      </c>
      <c r="AT253" s="312" t="n">
        <v>0</v>
      </c>
      <c r="AU253" s="312" t="n">
        <v>0</v>
      </c>
      <c r="AV253" s="312" t="n">
        <v>0</v>
      </c>
      <c r="AW253" s="312" t="n">
        <v>0</v>
      </c>
      <c r="AX253" s="312" t="n">
        <v>0</v>
      </c>
      <c r="AY253" s="312" t="n">
        <v>0</v>
      </c>
      <c r="AZ253" s="312" t="n">
        <v>0</v>
      </c>
      <c r="BA253" s="312" t="n">
        <v>0.265</v>
      </c>
      <c r="BB253" s="312" t="n">
        <v>0.0225</v>
      </c>
      <c r="BC253" s="312" t="n">
        <v>0</v>
      </c>
      <c r="BD253" s="312" t="n">
        <v>0</v>
      </c>
      <c r="BE253" s="312" t="n">
        <v>0</v>
      </c>
      <c r="BF253" s="312" t="n">
        <v>0</v>
      </c>
      <c r="BG253" s="312" t="n">
        <v>0</v>
      </c>
      <c r="BH253" s="312" t="n">
        <v>0</v>
      </c>
      <c r="BI253" s="312" t="n">
        <v>0</v>
      </c>
      <c r="BJ253" s="312" t="n">
        <v>0</v>
      </c>
      <c r="BK253" s="312" t="n">
        <v>0</v>
      </c>
      <c r="BL253" s="312" t="n">
        <v>0</v>
      </c>
      <c r="BM253" s="312" t="n">
        <v>0</v>
      </c>
      <c r="BN253" s="312" t="n">
        <v>0</v>
      </c>
      <c r="BO253" s="312" t="n">
        <v>0.835</v>
      </c>
      <c r="BP253" s="312" t="n">
        <v>0.16</v>
      </c>
      <c r="BQ253" s="312" t="n">
        <v>0</v>
      </c>
      <c r="BR253" s="312" t="n">
        <v>0</v>
      </c>
      <c r="BS253" s="312" t="n">
        <v>0.3025</v>
      </c>
      <c r="BT253" s="312" t="n">
        <v>0.02</v>
      </c>
      <c r="BU253" s="312" t="n">
        <v>0.6075</v>
      </c>
      <c r="BV253" s="312" t="n">
        <v>0.0025</v>
      </c>
      <c r="BW253" s="312" t="n">
        <v>-0.016</v>
      </c>
      <c r="BX253" s="312" t="n">
        <v>0.0175</v>
      </c>
      <c r="BY253" s="312" t="n">
        <v>0.019</v>
      </c>
      <c r="BZ253" s="312" t="n">
        <v>0.0075</v>
      </c>
      <c r="CA253" s="312" t="n">
        <v>0.004</v>
      </c>
      <c r="CB253" s="312" t="n">
        <v>0.01</v>
      </c>
      <c r="CC253" s="312" t="n">
        <v>0.115</v>
      </c>
      <c r="CD253" s="312" t="n">
        <v>0</v>
      </c>
      <c r="CE253" s="349"/>
      <c r="CF253" s="336"/>
      <c r="CG253" s="311"/>
    </row>
    <row r="254" customFormat="false" ht="12.75" hidden="false" customHeight="false" outlineLevel="0" collapsed="false">
      <c r="D254" s="311" t="n">
        <v>43922</v>
      </c>
      <c r="F254" s="350" t="n">
        <v>4.111</v>
      </c>
      <c r="G254" s="351" t="n">
        <v>0.071010366380927</v>
      </c>
      <c r="H254" s="350" t="n">
        <v>0.15</v>
      </c>
      <c r="I254" s="350" t="n">
        <v>0.4</v>
      </c>
      <c r="J254" s="350" t="n">
        <v>0.45</v>
      </c>
      <c r="K254" s="350" t="n">
        <v>0.4</v>
      </c>
      <c r="L254" s="350" t="n">
        <v>0.45</v>
      </c>
      <c r="M254" s="350" t="n">
        <v>0.45</v>
      </c>
      <c r="N254" s="350" t="n">
        <v>0.45</v>
      </c>
      <c r="O254" s="350" t="n">
        <v>0.45</v>
      </c>
      <c r="P254" s="350" t="n">
        <v>0.45</v>
      </c>
      <c r="Q254" s="350" t="n">
        <v>0.5</v>
      </c>
      <c r="R254" s="351" t="n">
        <v>0.3</v>
      </c>
      <c r="S254" s="351" t="n">
        <v>0.45</v>
      </c>
      <c r="T254" s="350" t="n">
        <v>0.4</v>
      </c>
      <c r="U254" s="350"/>
      <c r="V254" s="350"/>
      <c r="W254" s="350"/>
      <c r="X254" s="350"/>
      <c r="Y254" s="350"/>
      <c r="Z254" s="350"/>
      <c r="AA254" s="350"/>
      <c r="AB254" s="350"/>
      <c r="AC254" s="350"/>
      <c r="AD254" s="350"/>
      <c r="AE254" s="350"/>
      <c r="AF254" s="350"/>
      <c r="AG254" s="350"/>
      <c r="AH254" s="350"/>
      <c r="AI254" s="351"/>
      <c r="AJ254" s="351"/>
      <c r="AK254" s="351" t="n">
        <v>0</v>
      </c>
      <c r="AL254" s="350" t="n">
        <v>0</v>
      </c>
      <c r="AM254" s="350"/>
      <c r="AN254" s="350"/>
      <c r="AO254" s="350" t="n">
        <v>-0.17</v>
      </c>
      <c r="AP254" s="312" t="n">
        <v>0</v>
      </c>
      <c r="AQ254" s="312" t="n">
        <v>0.3775</v>
      </c>
      <c r="AR254" s="312" t="n">
        <v>0</v>
      </c>
      <c r="AS254" s="312" t="n">
        <v>-0.33</v>
      </c>
      <c r="AT254" s="312" t="n">
        <v>0</v>
      </c>
      <c r="AU254" s="312" t="n">
        <v>0</v>
      </c>
      <c r="AV254" s="312" t="n">
        <v>0</v>
      </c>
      <c r="AW254" s="312" t="n">
        <v>0</v>
      </c>
      <c r="AX254" s="312" t="n">
        <v>0</v>
      </c>
      <c r="AY254" s="312" t="n">
        <v>0</v>
      </c>
      <c r="AZ254" s="312" t="n">
        <v>0</v>
      </c>
      <c r="BA254" s="312" t="n">
        <v>0.195</v>
      </c>
      <c r="BB254" s="312" t="n">
        <v>0.0175</v>
      </c>
      <c r="BC254" s="312" t="n">
        <v>0</v>
      </c>
      <c r="BD254" s="312" t="n">
        <v>0</v>
      </c>
      <c r="BE254" s="312" t="n">
        <v>0</v>
      </c>
      <c r="BF254" s="312" t="n">
        <v>0</v>
      </c>
      <c r="BG254" s="312" t="n">
        <v>0</v>
      </c>
      <c r="BH254" s="312" t="n">
        <v>0</v>
      </c>
      <c r="BI254" s="312" t="n">
        <v>0</v>
      </c>
      <c r="BJ254" s="312" t="n">
        <v>0</v>
      </c>
      <c r="BK254" s="312" t="n">
        <v>0</v>
      </c>
      <c r="BL254" s="312" t="n">
        <v>0</v>
      </c>
      <c r="BM254" s="312" t="n">
        <v>0</v>
      </c>
      <c r="BN254" s="312" t="n">
        <v>0</v>
      </c>
      <c r="BO254" s="312" t="n">
        <v>0.45</v>
      </c>
      <c r="BP254" s="312" t="n">
        <v>0.02</v>
      </c>
      <c r="BQ254" s="312" t="n">
        <v>0</v>
      </c>
      <c r="BR254" s="312" t="n">
        <v>0</v>
      </c>
      <c r="BS254" s="312" t="n">
        <v>0.25</v>
      </c>
      <c r="BT254" s="312" t="n">
        <v>0.005</v>
      </c>
      <c r="BU254" s="312" t="n">
        <v>0.25</v>
      </c>
      <c r="BV254" s="312" t="n">
        <v>0.005</v>
      </c>
      <c r="BW254" s="312" t="n">
        <v>-0.0085</v>
      </c>
      <c r="BX254" s="312" t="n">
        <v>0.02</v>
      </c>
      <c r="BY254" s="312" t="n">
        <v>0.019</v>
      </c>
      <c r="BZ254" s="312" t="n">
        <v>0.01</v>
      </c>
      <c r="CA254" s="312" t="n">
        <v>0.004</v>
      </c>
      <c r="CB254" s="312" t="n">
        <v>0.0125</v>
      </c>
      <c r="CC254" s="312" t="n">
        <v>0.55</v>
      </c>
      <c r="CD254" s="312" t="n">
        <v>0</v>
      </c>
      <c r="CE254" s="349"/>
      <c r="CF254" s="336"/>
      <c r="CG254" s="311"/>
    </row>
    <row r="255" customFormat="false" ht="12.75" hidden="false" customHeight="false" outlineLevel="0" collapsed="false">
      <c r="D255" s="311" t="n">
        <v>43952</v>
      </c>
      <c r="F255" s="350" t="n">
        <v>4.113</v>
      </c>
      <c r="G255" s="351" t="n">
        <v>0.071014195148093</v>
      </c>
      <c r="H255" s="350" t="n">
        <v>0.15</v>
      </c>
      <c r="I255" s="350" t="n">
        <v>0.45</v>
      </c>
      <c r="J255" s="350" t="n">
        <v>0.5</v>
      </c>
      <c r="K255" s="350" t="n">
        <v>0.4</v>
      </c>
      <c r="L255" s="350" t="n">
        <v>0.4</v>
      </c>
      <c r="M255" s="350" t="n">
        <v>0.45</v>
      </c>
      <c r="N255" s="350" t="n">
        <v>0.5</v>
      </c>
      <c r="O255" s="350" t="n">
        <v>0.45</v>
      </c>
      <c r="P255" s="350" t="n">
        <v>0.4</v>
      </c>
      <c r="Q255" s="350" t="n">
        <v>0.45</v>
      </c>
      <c r="R255" s="351" t="n">
        <v>0.25</v>
      </c>
      <c r="S255" s="351" t="n">
        <v>0.5</v>
      </c>
      <c r="T255" s="350" t="n">
        <v>0.45</v>
      </c>
      <c r="U255" s="350"/>
      <c r="V255" s="350"/>
      <c r="W255" s="350"/>
      <c r="X255" s="350"/>
      <c r="Y255" s="350"/>
      <c r="Z255" s="350"/>
      <c r="AA255" s="350"/>
      <c r="AB255" s="350"/>
      <c r="AC255" s="350"/>
      <c r="AD255" s="350"/>
      <c r="AE255" s="350"/>
      <c r="AF255" s="350"/>
      <c r="AG255" s="350"/>
      <c r="AH255" s="350"/>
      <c r="AI255" s="351"/>
      <c r="AJ255" s="351"/>
      <c r="AK255" s="351" t="n">
        <v>0</v>
      </c>
      <c r="AL255" s="350" t="n">
        <v>0</v>
      </c>
      <c r="AM255" s="350"/>
      <c r="AN255" s="350"/>
      <c r="AO255" s="350" t="n">
        <v>-0.17</v>
      </c>
      <c r="AP255" s="312" t="n">
        <v>0</v>
      </c>
      <c r="AQ255" s="312" t="n">
        <v>0.3775</v>
      </c>
      <c r="AR255" s="312" t="n">
        <v>0</v>
      </c>
      <c r="AS255" s="312" t="n">
        <v>-0.33</v>
      </c>
      <c r="AT255" s="312" t="n">
        <v>0</v>
      </c>
      <c r="AU255" s="312" t="n">
        <v>0</v>
      </c>
      <c r="AV255" s="312" t="n">
        <v>0</v>
      </c>
      <c r="AW255" s="312" t="n">
        <v>0</v>
      </c>
      <c r="AX255" s="312" t="n">
        <v>0</v>
      </c>
      <c r="AY255" s="312" t="n">
        <v>0</v>
      </c>
      <c r="AZ255" s="312" t="n">
        <v>0</v>
      </c>
      <c r="BA255" s="312" t="n">
        <v>0.1825</v>
      </c>
      <c r="BB255" s="312" t="n">
        <v>0.01</v>
      </c>
      <c r="BC255" s="312" t="n">
        <v>0</v>
      </c>
      <c r="BD255" s="312" t="n">
        <v>0</v>
      </c>
      <c r="BE255" s="312" t="n">
        <v>0</v>
      </c>
      <c r="BF255" s="312" t="n">
        <v>0</v>
      </c>
      <c r="BG255" s="312" t="n">
        <v>0</v>
      </c>
      <c r="BH255" s="312" t="n">
        <v>0</v>
      </c>
      <c r="BI255" s="312" t="n">
        <v>0</v>
      </c>
      <c r="BJ255" s="312" t="n">
        <v>0</v>
      </c>
      <c r="BK255" s="312" t="n">
        <v>0</v>
      </c>
      <c r="BL255" s="312" t="n">
        <v>0</v>
      </c>
      <c r="BM255" s="312" t="n">
        <v>0</v>
      </c>
      <c r="BN255" s="312" t="n">
        <v>0</v>
      </c>
      <c r="BO255" s="312" t="n">
        <v>0.405</v>
      </c>
      <c r="BP255" s="312" t="n">
        <v>0.02</v>
      </c>
      <c r="BQ255" s="312" t="n">
        <v>0</v>
      </c>
      <c r="BR255" s="312" t="n">
        <v>0</v>
      </c>
      <c r="BS255" s="312" t="n">
        <v>0.2025</v>
      </c>
      <c r="BT255" s="312" t="n">
        <v>0.005</v>
      </c>
      <c r="BU255" s="312" t="n">
        <v>0.2025</v>
      </c>
      <c r="BV255" s="312" t="n">
        <v>0.005</v>
      </c>
      <c r="BW255" s="312" t="n">
        <v>-0.00875</v>
      </c>
      <c r="BX255" s="312" t="n">
        <v>0.02</v>
      </c>
      <c r="BY255" s="312" t="n">
        <v>0.01875</v>
      </c>
      <c r="BZ255" s="312" t="n">
        <v>0.01</v>
      </c>
      <c r="CA255" s="312" t="n">
        <v>0.00375</v>
      </c>
      <c r="CB255" s="312" t="n">
        <v>0.0125</v>
      </c>
      <c r="CC255" s="312" t="n">
        <v>0.7</v>
      </c>
      <c r="CD255" s="312" t="n">
        <v>0</v>
      </c>
      <c r="CE255" s="349"/>
      <c r="CF255" s="336"/>
      <c r="CG255" s="311"/>
    </row>
    <row r="256" customFormat="false" ht="12.75" hidden="false" customHeight="false" outlineLevel="0" collapsed="false">
      <c r="D256" s="311" t="n">
        <v>43983</v>
      </c>
      <c r="F256" s="350" t="n">
        <v>4.162</v>
      </c>
      <c r="G256" s="351" t="n">
        <v>0.071018151540838</v>
      </c>
      <c r="H256" s="350" t="n">
        <v>0.15</v>
      </c>
      <c r="I256" s="350" t="n">
        <v>0.45</v>
      </c>
      <c r="J256" s="350" t="n">
        <v>0.5</v>
      </c>
      <c r="K256" s="350" t="n">
        <v>0.4</v>
      </c>
      <c r="L256" s="350" t="n">
        <v>0.5</v>
      </c>
      <c r="M256" s="350" t="n">
        <v>0.45</v>
      </c>
      <c r="N256" s="350" t="n">
        <v>0.5</v>
      </c>
      <c r="O256" s="350" t="n">
        <v>0.5</v>
      </c>
      <c r="P256" s="350" t="n">
        <v>0.5</v>
      </c>
      <c r="Q256" s="350" t="n">
        <v>0.5</v>
      </c>
      <c r="R256" s="351" t="n">
        <v>0.25</v>
      </c>
      <c r="S256" s="351" t="n">
        <v>0.5</v>
      </c>
      <c r="T256" s="350" t="n">
        <v>0.45</v>
      </c>
      <c r="U256" s="350"/>
      <c r="V256" s="350"/>
      <c r="W256" s="350"/>
      <c r="X256" s="350"/>
      <c r="Y256" s="350"/>
      <c r="Z256" s="350"/>
      <c r="AA256" s="350"/>
      <c r="AB256" s="350"/>
      <c r="AC256" s="350"/>
      <c r="AD256" s="350"/>
      <c r="AE256" s="350"/>
      <c r="AF256" s="350"/>
      <c r="AG256" s="350"/>
      <c r="AH256" s="350"/>
      <c r="AI256" s="351"/>
      <c r="AJ256" s="351"/>
      <c r="AK256" s="351" t="n">
        <v>0</v>
      </c>
      <c r="AL256" s="350" t="n">
        <v>0</v>
      </c>
      <c r="AM256" s="350"/>
      <c r="AN256" s="350"/>
      <c r="AO256" s="350" t="n">
        <v>-0.17</v>
      </c>
      <c r="AP256" s="312" t="n">
        <v>0</v>
      </c>
      <c r="AQ256" s="312" t="n">
        <v>0.3775</v>
      </c>
      <c r="AR256" s="312" t="n">
        <v>0</v>
      </c>
      <c r="AS256" s="312" t="n">
        <v>-0.33</v>
      </c>
      <c r="AT256" s="312" t="n">
        <v>0</v>
      </c>
      <c r="AU256" s="312" t="n">
        <v>0</v>
      </c>
      <c r="AV256" s="312" t="n">
        <v>0</v>
      </c>
      <c r="AW256" s="312" t="n">
        <v>0</v>
      </c>
      <c r="AX256" s="312" t="n">
        <v>0</v>
      </c>
      <c r="AY256" s="312" t="n">
        <v>0</v>
      </c>
      <c r="AZ256" s="312" t="n">
        <v>0</v>
      </c>
      <c r="BA256" s="312" t="n">
        <v>0.1825</v>
      </c>
      <c r="BB256" s="312" t="n">
        <v>0.0125</v>
      </c>
      <c r="BC256" s="312" t="n">
        <v>0</v>
      </c>
      <c r="BD256" s="312" t="n">
        <v>0</v>
      </c>
      <c r="BE256" s="312" t="n">
        <v>0</v>
      </c>
      <c r="BF256" s="312" t="n">
        <v>0</v>
      </c>
      <c r="BG256" s="312" t="n">
        <v>0</v>
      </c>
      <c r="BH256" s="312" t="n">
        <v>0</v>
      </c>
      <c r="BI256" s="312" t="n">
        <v>0</v>
      </c>
      <c r="BJ256" s="312" t="n">
        <v>0</v>
      </c>
      <c r="BK256" s="312" t="n">
        <v>0</v>
      </c>
      <c r="BL256" s="312" t="n">
        <v>0</v>
      </c>
      <c r="BM256" s="312" t="n">
        <v>0</v>
      </c>
      <c r="BN256" s="312" t="n">
        <v>0</v>
      </c>
      <c r="BO256" s="312" t="n">
        <v>0.395</v>
      </c>
      <c r="BP256" s="312" t="n">
        <v>0.035</v>
      </c>
      <c r="BQ256" s="312" t="n">
        <v>0</v>
      </c>
      <c r="BR256" s="312" t="n">
        <v>0</v>
      </c>
      <c r="BS256" s="312" t="n">
        <v>0.2025</v>
      </c>
      <c r="BT256" s="312" t="n">
        <v>0.005</v>
      </c>
      <c r="BU256" s="312" t="n">
        <v>0.2025</v>
      </c>
      <c r="BV256" s="312" t="n">
        <v>0.005</v>
      </c>
      <c r="BW256" s="312" t="n">
        <v>-0.00875</v>
      </c>
      <c r="BX256" s="312" t="n">
        <v>0.02</v>
      </c>
      <c r="BY256" s="312" t="n">
        <v>0.01875</v>
      </c>
      <c r="BZ256" s="312" t="n">
        <v>0.01</v>
      </c>
      <c r="CA256" s="312" t="n">
        <v>0.00375</v>
      </c>
      <c r="CB256" s="312" t="n">
        <v>0.0125</v>
      </c>
      <c r="CC256" s="312" t="n">
        <v>0.8</v>
      </c>
      <c r="CD256" s="312" t="n">
        <v>0</v>
      </c>
      <c r="CE256" s="349"/>
      <c r="CF256" s="336"/>
      <c r="CG256" s="311"/>
    </row>
    <row r="257" customFormat="false" ht="12.75" hidden="false" customHeight="false" outlineLevel="0" collapsed="false">
      <c r="D257" s="311" t="n">
        <v>44013</v>
      </c>
      <c r="F257" s="350" t="n">
        <v>4.174</v>
      </c>
      <c r="G257" s="351" t="n">
        <v>0.071021980308015</v>
      </c>
      <c r="H257" s="350" t="n">
        <v>0.15</v>
      </c>
      <c r="I257" s="350" t="n">
        <v>0.5</v>
      </c>
      <c r="J257" s="350" t="n">
        <v>0.5</v>
      </c>
      <c r="K257" s="350" t="n">
        <v>0.4</v>
      </c>
      <c r="L257" s="350" t="n">
        <v>0.5</v>
      </c>
      <c r="M257" s="350" t="n">
        <v>0.5</v>
      </c>
      <c r="N257" s="350" t="n">
        <v>0.5</v>
      </c>
      <c r="O257" s="350" t="n">
        <v>0.5</v>
      </c>
      <c r="P257" s="350" t="n">
        <v>0.5</v>
      </c>
      <c r="Q257" s="350" t="n">
        <v>0.5</v>
      </c>
      <c r="R257" s="351" t="n">
        <v>0.35</v>
      </c>
      <c r="S257" s="351" t="n">
        <v>0.55</v>
      </c>
      <c r="T257" s="350" t="n">
        <v>0.5</v>
      </c>
      <c r="U257" s="350"/>
      <c r="V257" s="350"/>
      <c r="W257" s="350"/>
      <c r="X257" s="350"/>
      <c r="Y257" s="350"/>
      <c r="Z257" s="350"/>
      <c r="AA257" s="350"/>
      <c r="AB257" s="350"/>
      <c r="AC257" s="350"/>
      <c r="AD257" s="350"/>
      <c r="AE257" s="350"/>
      <c r="AF257" s="350"/>
      <c r="AG257" s="350"/>
      <c r="AH257" s="350"/>
      <c r="AI257" s="351"/>
      <c r="AJ257" s="351"/>
      <c r="AK257" s="351" t="n">
        <v>0</v>
      </c>
      <c r="AL257" s="350" t="n">
        <v>0</v>
      </c>
      <c r="AM257" s="350"/>
      <c r="AN257" s="350"/>
      <c r="AO257" s="350" t="n">
        <v>-0.17</v>
      </c>
      <c r="AP257" s="312" t="n">
        <v>0</v>
      </c>
      <c r="AQ257" s="312" t="n">
        <v>0.3775</v>
      </c>
      <c r="AR257" s="312" t="n">
        <v>0</v>
      </c>
      <c r="AS257" s="312" t="n">
        <v>-0.33</v>
      </c>
      <c r="AT257" s="312" t="n">
        <v>0</v>
      </c>
      <c r="AU257" s="312" t="n">
        <v>0</v>
      </c>
      <c r="AV257" s="312" t="n">
        <v>0</v>
      </c>
      <c r="AW257" s="312" t="n">
        <v>0</v>
      </c>
      <c r="AX257" s="312" t="n">
        <v>0</v>
      </c>
      <c r="AY257" s="312" t="n">
        <v>0</v>
      </c>
      <c r="AZ257" s="312" t="n">
        <v>0</v>
      </c>
      <c r="BA257" s="312" t="n">
        <v>0.1825</v>
      </c>
      <c r="BB257" s="312" t="n">
        <v>0.0125</v>
      </c>
      <c r="BC257" s="312" t="n">
        <v>0</v>
      </c>
      <c r="BD257" s="312" t="n">
        <v>0</v>
      </c>
      <c r="BE257" s="312" t="n">
        <v>0</v>
      </c>
      <c r="BF257" s="312" t="n">
        <v>0</v>
      </c>
      <c r="BG257" s="312" t="n">
        <v>0</v>
      </c>
      <c r="BH257" s="312" t="n">
        <v>0</v>
      </c>
      <c r="BI257" s="312" t="n">
        <v>0</v>
      </c>
      <c r="BJ257" s="312" t="n">
        <v>0</v>
      </c>
      <c r="BK257" s="312" t="n">
        <v>0</v>
      </c>
      <c r="BL257" s="312" t="n">
        <v>0</v>
      </c>
      <c r="BM257" s="312" t="n">
        <v>0</v>
      </c>
      <c r="BN257" s="312" t="n">
        <v>0</v>
      </c>
      <c r="BO257" s="312" t="n">
        <v>0.43</v>
      </c>
      <c r="BP257" s="312" t="n">
        <v>0.035</v>
      </c>
      <c r="BQ257" s="312" t="n">
        <v>0</v>
      </c>
      <c r="BR257" s="312" t="n">
        <v>0</v>
      </c>
      <c r="BS257" s="312" t="n">
        <v>0.215</v>
      </c>
      <c r="BT257" s="312" t="n">
        <v>0.0075</v>
      </c>
      <c r="BU257" s="312" t="n">
        <v>0.215</v>
      </c>
      <c r="BV257" s="312" t="n">
        <v>0.0075</v>
      </c>
      <c r="BW257" s="312" t="n">
        <v>-0.00875</v>
      </c>
      <c r="BX257" s="312" t="n">
        <v>0.02</v>
      </c>
      <c r="BY257" s="312" t="n">
        <v>0.01875</v>
      </c>
      <c r="BZ257" s="312" t="n">
        <v>0.01</v>
      </c>
      <c r="CA257" s="312" t="n">
        <v>0.00375</v>
      </c>
      <c r="CB257" s="312" t="n">
        <v>0.0125</v>
      </c>
      <c r="CC257" s="312" t="n">
        <v>1</v>
      </c>
      <c r="CD257" s="312" t="n">
        <v>0</v>
      </c>
      <c r="CE257" s="349"/>
      <c r="CF257" s="336"/>
      <c r="CG257" s="311"/>
    </row>
    <row r="258" customFormat="false" ht="12.75" hidden="false" customHeight="false" outlineLevel="0" collapsed="false">
      <c r="D258" s="311" t="n">
        <v>44044</v>
      </c>
      <c r="F258" s="350" t="n">
        <v>4.195</v>
      </c>
      <c r="G258" s="351" t="n">
        <v>0.071025936700769</v>
      </c>
      <c r="H258" s="350" t="n">
        <v>0.15</v>
      </c>
      <c r="I258" s="350" t="n">
        <v>0.55</v>
      </c>
      <c r="J258" s="350" t="n">
        <v>0.55</v>
      </c>
      <c r="K258" s="350" t="n">
        <v>0.5</v>
      </c>
      <c r="L258" s="350" t="n">
        <v>0.6</v>
      </c>
      <c r="M258" s="350" t="n">
        <v>0.55</v>
      </c>
      <c r="N258" s="350" t="n">
        <v>0.6</v>
      </c>
      <c r="O258" s="350" t="n">
        <v>0.55</v>
      </c>
      <c r="P258" s="350" t="n">
        <v>0.6</v>
      </c>
      <c r="Q258" s="350" t="n">
        <v>0.45</v>
      </c>
      <c r="R258" s="351" t="n">
        <v>0.4</v>
      </c>
      <c r="S258" s="351" t="n">
        <v>0.6</v>
      </c>
      <c r="T258" s="350" t="n">
        <v>0.55</v>
      </c>
      <c r="U258" s="350"/>
      <c r="V258" s="350"/>
      <c r="W258" s="350"/>
      <c r="X258" s="350"/>
      <c r="Y258" s="350"/>
      <c r="Z258" s="350"/>
      <c r="AA258" s="350"/>
      <c r="AB258" s="350"/>
      <c r="AC258" s="350"/>
      <c r="AD258" s="350"/>
      <c r="AE258" s="350"/>
      <c r="AF258" s="350"/>
      <c r="AG258" s="350"/>
      <c r="AH258" s="350"/>
      <c r="AI258" s="351"/>
      <c r="AJ258" s="351"/>
      <c r="AK258" s="351" t="n">
        <v>0</v>
      </c>
      <c r="AL258" s="350" t="n">
        <v>0</v>
      </c>
      <c r="AM258" s="350"/>
      <c r="AN258" s="350"/>
      <c r="AO258" s="350" t="n">
        <v>-0.17</v>
      </c>
      <c r="AP258" s="312" t="n">
        <v>0</v>
      </c>
      <c r="AQ258" s="312" t="n">
        <v>0.3775</v>
      </c>
      <c r="AR258" s="312" t="n">
        <v>0</v>
      </c>
      <c r="AS258" s="312" t="n">
        <v>-0.33</v>
      </c>
      <c r="AT258" s="312" t="n">
        <v>0</v>
      </c>
      <c r="AU258" s="312" t="n">
        <v>0</v>
      </c>
      <c r="AV258" s="312" t="n">
        <v>0</v>
      </c>
      <c r="AW258" s="312" t="n">
        <v>0</v>
      </c>
      <c r="AX258" s="312" t="n">
        <v>0</v>
      </c>
      <c r="AY258" s="312" t="n">
        <v>0</v>
      </c>
      <c r="AZ258" s="312" t="n">
        <v>0</v>
      </c>
      <c r="BA258" s="312" t="n">
        <v>0.1825</v>
      </c>
      <c r="BB258" s="312" t="n">
        <v>0.0125</v>
      </c>
      <c r="BC258" s="312" t="n">
        <v>0</v>
      </c>
      <c r="BD258" s="312" t="n">
        <v>0</v>
      </c>
      <c r="BE258" s="312" t="n">
        <v>0</v>
      </c>
      <c r="BF258" s="312" t="n">
        <v>0</v>
      </c>
      <c r="BG258" s="312" t="n">
        <v>0</v>
      </c>
      <c r="BH258" s="312" t="n">
        <v>0</v>
      </c>
      <c r="BI258" s="312" t="n">
        <v>0</v>
      </c>
      <c r="BJ258" s="312" t="n">
        <v>0</v>
      </c>
      <c r="BK258" s="312" t="n">
        <v>0</v>
      </c>
      <c r="BL258" s="312" t="n">
        <v>0</v>
      </c>
      <c r="BM258" s="312" t="n">
        <v>0</v>
      </c>
      <c r="BN258" s="312" t="n">
        <v>0</v>
      </c>
      <c r="BO258" s="312" t="n">
        <v>0.495</v>
      </c>
      <c r="BP258" s="312" t="n">
        <v>0.035</v>
      </c>
      <c r="BQ258" s="312" t="n">
        <v>0</v>
      </c>
      <c r="BR258" s="312" t="n">
        <v>0</v>
      </c>
      <c r="BS258" s="312" t="n">
        <v>0.215</v>
      </c>
      <c r="BT258" s="312" t="n">
        <v>0.0075</v>
      </c>
      <c r="BU258" s="312" t="n">
        <v>0.215</v>
      </c>
      <c r="BV258" s="312" t="n">
        <v>0.0075</v>
      </c>
      <c r="BW258" s="312" t="n">
        <v>-0.00875</v>
      </c>
      <c r="BX258" s="312" t="n">
        <v>0.02</v>
      </c>
      <c r="BY258" s="312" t="n">
        <v>0.01625</v>
      </c>
      <c r="BZ258" s="312" t="n">
        <v>0.01</v>
      </c>
      <c r="CA258" s="312" t="n">
        <v>0.00125</v>
      </c>
      <c r="CB258" s="312" t="n">
        <v>0.0125</v>
      </c>
      <c r="CC258" s="312" t="n">
        <v>1</v>
      </c>
      <c r="CD258" s="312" t="n">
        <v>0</v>
      </c>
      <c r="CE258" s="349"/>
      <c r="CF258" s="336"/>
      <c r="CG258" s="311"/>
    </row>
    <row r="259" customFormat="false" ht="12.75" hidden="false" customHeight="false" outlineLevel="0" collapsed="false">
      <c r="D259" s="311" t="n">
        <v>44075</v>
      </c>
      <c r="F259" s="350" t="n">
        <v>4.205</v>
      </c>
      <c r="G259" s="351" t="n">
        <v>0.071024230923309</v>
      </c>
      <c r="H259" s="350" t="n">
        <v>0.15</v>
      </c>
      <c r="I259" s="350" t="n">
        <v>0.55</v>
      </c>
      <c r="J259" s="350" t="n">
        <v>0.55</v>
      </c>
      <c r="K259" s="350" t="n">
        <v>0.55</v>
      </c>
      <c r="L259" s="350" t="n">
        <v>0.55</v>
      </c>
      <c r="M259" s="350" t="n">
        <v>0.55</v>
      </c>
      <c r="N259" s="350" t="n">
        <v>0.6</v>
      </c>
      <c r="O259" s="350" t="n">
        <v>0.6</v>
      </c>
      <c r="P259" s="350" t="n">
        <v>0.55</v>
      </c>
      <c r="Q259" s="350" t="n">
        <v>0.5</v>
      </c>
      <c r="R259" s="351" t="n">
        <v>0.35</v>
      </c>
      <c r="S259" s="351" t="n">
        <v>0.6</v>
      </c>
      <c r="T259" s="350" t="n">
        <v>0.55</v>
      </c>
      <c r="U259" s="350"/>
      <c r="V259" s="350"/>
      <c r="W259" s="350"/>
      <c r="X259" s="350"/>
      <c r="Y259" s="350"/>
      <c r="Z259" s="350"/>
      <c r="AA259" s="350"/>
      <c r="AB259" s="350"/>
      <c r="AC259" s="350"/>
      <c r="AD259" s="350"/>
      <c r="AE259" s="350"/>
      <c r="AF259" s="350"/>
      <c r="AG259" s="350"/>
      <c r="AH259" s="350"/>
      <c r="AI259" s="351"/>
      <c r="AJ259" s="351"/>
      <c r="AK259" s="351" t="n">
        <v>0</v>
      </c>
      <c r="AL259" s="350" t="n">
        <v>0</v>
      </c>
      <c r="AM259" s="350"/>
      <c r="AN259" s="350"/>
      <c r="AO259" s="350" t="n">
        <v>-0.17</v>
      </c>
      <c r="AP259" s="312" t="n">
        <v>0</v>
      </c>
      <c r="AQ259" s="312" t="n">
        <v>0.3775</v>
      </c>
      <c r="AR259" s="312" t="n">
        <v>0</v>
      </c>
      <c r="AS259" s="312" t="n">
        <v>-0.33</v>
      </c>
      <c r="AT259" s="312" t="n">
        <v>0</v>
      </c>
      <c r="AU259" s="312" t="n">
        <v>0</v>
      </c>
      <c r="AV259" s="312" t="n">
        <v>0</v>
      </c>
      <c r="AW259" s="312" t="n">
        <v>0</v>
      </c>
      <c r="AX259" s="312" t="n">
        <v>0</v>
      </c>
      <c r="AY259" s="312" t="n">
        <v>0</v>
      </c>
      <c r="AZ259" s="312" t="n">
        <v>0</v>
      </c>
      <c r="BA259" s="312" t="n">
        <v>0.1825</v>
      </c>
      <c r="BB259" s="312" t="n">
        <v>0.0125</v>
      </c>
      <c r="BC259" s="312" t="n">
        <v>0</v>
      </c>
      <c r="BD259" s="312" t="n">
        <v>0</v>
      </c>
      <c r="BE259" s="312" t="n">
        <v>0</v>
      </c>
      <c r="BF259" s="312" t="n">
        <v>0</v>
      </c>
      <c r="BG259" s="312" t="n">
        <v>0</v>
      </c>
      <c r="BH259" s="312" t="n">
        <v>0</v>
      </c>
      <c r="BI259" s="312" t="n">
        <v>0</v>
      </c>
      <c r="BJ259" s="312" t="n">
        <v>0</v>
      </c>
      <c r="BK259" s="312" t="n">
        <v>0</v>
      </c>
      <c r="BL259" s="312" t="n">
        <v>0</v>
      </c>
      <c r="BM259" s="312" t="n">
        <v>0</v>
      </c>
      <c r="BN259" s="312" t="n">
        <v>0</v>
      </c>
      <c r="BO259" s="312" t="n">
        <v>0.395</v>
      </c>
      <c r="BP259" s="312" t="n">
        <v>0.035</v>
      </c>
      <c r="BQ259" s="312" t="n">
        <v>0</v>
      </c>
      <c r="BR259" s="312" t="n">
        <v>0</v>
      </c>
      <c r="BS259" s="312" t="n">
        <v>0.195</v>
      </c>
      <c r="BT259" s="312" t="n">
        <v>0.005</v>
      </c>
      <c r="BU259" s="312" t="n">
        <v>0.195</v>
      </c>
      <c r="BV259" s="312" t="n">
        <v>0.005</v>
      </c>
      <c r="BW259" s="312" t="n">
        <v>-0.01125</v>
      </c>
      <c r="BX259" s="312" t="n">
        <v>0.02</v>
      </c>
      <c r="BY259" s="312" t="n">
        <v>0.01625</v>
      </c>
      <c r="BZ259" s="312" t="n">
        <v>0.01</v>
      </c>
      <c r="CA259" s="312" t="n">
        <v>0.00125</v>
      </c>
      <c r="CB259" s="312" t="n">
        <v>0.0125</v>
      </c>
      <c r="CC259" s="312" t="n">
        <v>0.6</v>
      </c>
      <c r="CD259" s="312" t="n">
        <v>0</v>
      </c>
      <c r="CE259" s="349"/>
      <c r="CF259" s="336"/>
      <c r="CG259" s="311"/>
    </row>
    <row r="260" customFormat="false" ht="12.75" hidden="false" customHeight="false" outlineLevel="0" collapsed="false">
      <c r="D260" s="311" t="n">
        <v>44105</v>
      </c>
      <c r="F260" s="350" t="n">
        <v>4.203</v>
      </c>
      <c r="G260" s="351" t="n">
        <v>0.071016735350071</v>
      </c>
      <c r="H260" s="350" t="n">
        <v>0.15</v>
      </c>
      <c r="I260" s="350" t="n">
        <v>0.6</v>
      </c>
      <c r="J260" s="350" t="n">
        <v>0.6</v>
      </c>
      <c r="K260" s="350" t="n">
        <v>0.55</v>
      </c>
      <c r="L260" s="350" t="n">
        <v>0.6</v>
      </c>
      <c r="M260" s="350" t="n">
        <v>0.6</v>
      </c>
      <c r="N260" s="350" t="n">
        <v>0.65</v>
      </c>
      <c r="O260" s="350" t="n">
        <v>0.65</v>
      </c>
      <c r="P260" s="350" t="n">
        <v>0.6</v>
      </c>
      <c r="Q260" s="350" t="n">
        <v>0.5</v>
      </c>
      <c r="R260" s="351" t="n">
        <v>0.4</v>
      </c>
      <c r="S260" s="351" t="n">
        <v>0.65</v>
      </c>
      <c r="T260" s="350" t="n">
        <v>0.6</v>
      </c>
      <c r="U260" s="350"/>
      <c r="V260" s="350"/>
      <c r="W260" s="350"/>
      <c r="X260" s="350"/>
      <c r="Y260" s="350"/>
      <c r="Z260" s="350"/>
      <c r="AA260" s="350"/>
      <c r="AB260" s="350"/>
      <c r="AC260" s="350"/>
      <c r="AD260" s="350"/>
      <c r="AE260" s="350"/>
      <c r="AF260" s="350"/>
      <c r="AG260" s="350"/>
      <c r="AH260" s="350"/>
      <c r="AI260" s="351"/>
      <c r="AJ260" s="351"/>
      <c r="AK260" s="351" t="n">
        <v>0</v>
      </c>
      <c r="AL260" s="350" t="n">
        <v>0</v>
      </c>
      <c r="AM260" s="350"/>
      <c r="AN260" s="350"/>
      <c r="AO260" s="350" t="n">
        <v>-0.17</v>
      </c>
      <c r="AP260" s="312" t="n">
        <v>0</v>
      </c>
      <c r="AQ260" s="312" t="n">
        <v>0.3775</v>
      </c>
      <c r="AR260" s="312" t="n">
        <v>0</v>
      </c>
      <c r="AS260" s="312" t="n">
        <v>-0.33</v>
      </c>
      <c r="AT260" s="312" t="n">
        <v>0</v>
      </c>
      <c r="AU260" s="312" t="n">
        <v>0</v>
      </c>
      <c r="AV260" s="312" t="n">
        <v>0</v>
      </c>
      <c r="AW260" s="312" t="n">
        <v>0</v>
      </c>
      <c r="AX260" s="312" t="n">
        <v>0</v>
      </c>
      <c r="AY260" s="312" t="n">
        <v>0</v>
      </c>
      <c r="AZ260" s="312" t="n">
        <v>0</v>
      </c>
      <c r="BA260" s="312" t="n">
        <v>0.1875</v>
      </c>
      <c r="BB260" s="312" t="n">
        <v>0.0125</v>
      </c>
      <c r="BC260" s="312" t="n">
        <v>0</v>
      </c>
      <c r="BD260" s="312" t="n">
        <v>0</v>
      </c>
      <c r="BE260" s="312" t="n">
        <v>0</v>
      </c>
      <c r="BF260" s="312" t="n">
        <v>0</v>
      </c>
      <c r="BG260" s="312" t="n">
        <v>0</v>
      </c>
      <c r="BH260" s="312" t="n">
        <v>0</v>
      </c>
      <c r="BI260" s="312" t="n">
        <v>0</v>
      </c>
      <c r="BJ260" s="312" t="n">
        <v>0</v>
      </c>
      <c r="BK260" s="312" t="n">
        <v>0</v>
      </c>
      <c r="BL260" s="312" t="n">
        <v>0</v>
      </c>
      <c r="BM260" s="312" t="n">
        <v>0</v>
      </c>
      <c r="BN260" s="312" t="n">
        <v>0</v>
      </c>
      <c r="BO260" s="312" t="n">
        <v>0.461</v>
      </c>
      <c r="BP260" s="312" t="n">
        <v>0.035</v>
      </c>
      <c r="BQ260" s="312" t="n">
        <v>0</v>
      </c>
      <c r="BR260" s="312" t="n">
        <v>0</v>
      </c>
      <c r="BS260" s="312" t="n">
        <v>0.215</v>
      </c>
      <c r="BT260" s="312" t="n">
        <v>0.0025</v>
      </c>
      <c r="BU260" s="312" t="n">
        <v>0.215</v>
      </c>
      <c r="BV260" s="312" t="n">
        <v>0.0025</v>
      </c>
      <c r="BW260" s="312" t="n">
        <v>-0.01125</v>
      </c>
      <c r="BX260" s="312" t="n">
        <v>0.02</v>
      </c>
      <c r="BY260" s="312" t="n">
        <v>0.000500000000000003</v>
      </c>
      <c r="BZ260" s="312" t="n">
        <v>0.01</v>
      </c>
      <c r="CA260" s="312" t="n">
        <v>-0.0145</v>
      </c>
      <c r="CB260" s="312" t="n">
        <v>0.0125</v>
      </c>
      <c r="CC260" s="312" t="n">
        <v>0.3</v>
      </c>
      <c r="CD260" s="312" t="n">
        <v>0</v>
      </c>
      <c r="CE260" s="349"/>
      <c r="CF260" s="336"/>
      <c r="CG260" s="311"/>
    </row>
    <row r="261" customFormat="false" ht="12.75" hidden="false" customHeight="false" outlineLevel="0" collapsed="false">
      <c r="D261" s="311" t="n">
        <v>44136</v>
      </c>
      <c r="F261" s="350" t="n">
        <v>4.21</v>
      </c>
      <c r="G261" s="351" t="n">
        <v>0.071008989924411</v>
      </c>
      <c r="H261" s="350" t="n">
        <v>0.15</v>
      </c>
      <c r="I261" s="350" t="n">
        <v>0.8</v>
      </c>
      <c r="J261" s="350" t="n">
        <v>0.85</v>
      </c>
      <c r="K261" s="350" t="n">
        <v>0.8</v>
      </c>
      <c r="L261" s="350" t="n">
        <v>0.8</v>
      </c>
      <c r="M261" s="350" t="n">
        <v>0.9</v>
      </c>
      <c r="N261" s="350" t="n">
        <v>0.95</v>
      </c>
      <c r="O261" s="350" t="n">
        <v>0.85</v>
      </c>
      <c r="P261" s="350" t="n">
        <v>0.8</v>
      </c>
      <c r="Q261" s="350" t="n">
        <v>0.95</v>
      </c>
      <c r="R261" s="351" t="n">
        <v>0.45</v>
      </c>
      <c r="S261" s="351" t="n">
        <v>0.8</v>
      </c>
      <c r="T261" s="350" t="n">
        <v>0.8</v>
      </c>
      <c r="U261" s="350"/>
      <c r="V261" s="350"/>
      <c r="W261" s="350"/>
      <c r="X261" s="350"/>
      <c r="Y261" s="350"/>
      <c r="Z261" s="350"/>
      <c r="AA261" s="350"/>
      <c r="AB261" s="350"/>
      <c r="AC261" s="350"/>
      <c r="AD261" s="350"/>
      <c r="AE261" s="350"/>
      <c r="AF261" s="350"/>
      <c r="AG261" s="350"/>
      <c r="AH261" s="350"/>
      <c r="AI261" s="351"/>
      <c r="AJ261" s="351"/>
      <c r="AK261" s="351" t="n">
        <v>0</v>
      </c>
      <c r="AL261" s="350" t="n">
        <v>0</v>
      </c>
      <c r="AM261" s="350"/>
      <c r="AN261" s="350"/>
      <c r="AO261" s="350" t="n">
        <v>-0.17</v>
      </c>
      <c r="AP261" s="312" t="n">
        <v>0</v>
      </c>
      <c r="AQ261" s="312" t="n">
        <v>0.33</v>
      </c>
      <c r="AR261" s="312" t="n">
        <v>0</v>
      </c>
      <c r="AS261" s="312" t="n">
        <v>-0.33</v>
      </c>
      <c r="AT261" s="312" t="n">
        <v>0</v>
      </c>
      <c r="AU261" s="312" t="n">
        <v>0</v>
      </c>
      <c r="AV261" s="312" t="n">
        <v>0</v>
      </c>
      <c r="AW261" s="312" t="n">
        <v>0</v>
      </c>
      <c r="AX261" s="312" t="n">
        <v>0</v>
      </c>
      <c r="AY261" s="312" t="n">
        <v>0</v>
      </c>
      <c r="AZ261" s="312" t="n">
        <v>0</v>
      </c>
      <c r="BA261" s="312" t="n">
        <v>0.27</v>
      </c>
      <c r="BB261" s="312" t="n">
        <v>0.0175</v>
      </c>
      <c r="BC261" s="312" t="n">
        <v>0</v>
      </c>
      <c r="BD261" s="312" t="n">
        <v>0</v>
      </c>
      <c r="BE261" s="312" t="n">
        <v>0</v>
      </c>
      <c r="BF261" s="312" t="n">
        <v>0</v>
      </c>
      <c r="BG261" s="312" t="n">
        <v>0</v>
      </c>
      <c r="BH261" s="312" t="n">
        <v>0</v>
      </c>
      <c r="BI261" s="312" t="n">
        <v>0</v>
      </c>
      <c r="BJ261" s="312" t="n">
        <v>0</v>
      </c>
      <c r="BK261" s="312" t="n">
        <v>0</v>
      </c>
      <c r="BL261" s="312" t="n">
        <v>0</v>
      </c>
      <c r="BM261" s="312" t="n">
        <v>0</v>
      </c>
      <c r="BN261" s="312" t="n">
        <v>0</v>
      </c>
      <c r="BO261" s="312" t="n">
        <v>0.7675</v>
      </c>
      <c r="BP261" s="312" t="n">
        <v>0.146</v>
      </c>
      <c r="BQ261" s="312" t="n">
        <v>0</v>
      </c>
      <c r="BR261" s="312" t="n">
        <v>0</v>
      </c>
      <c r="BS261" s="312" t="n">
        <v>0.2875</v>
      </c>
      <c r="BT261" s="312" t="n">
        <v>0.02</v>
      </c>
      <c r="BU261" s="312" t="n">
        <v>0.465</v>
      </c>
      <c r="BV261" s="312" t="n">
        <v>0.015</v>
      </c>
      <c r="BW261" s="312" t="n">
        <v>-0.022</v>
      </c>
      <c r="BX261" s="312" t="n">
        <v>0.0175</v>
      </c>
      <c r="BY261" s="312" t="n">
        <v>0.0015</v>
      </c>
      <c r="BZ261" s="312" t="n">
        <v>0.0075</v>
      </c>
      <c r="CA261" s="312" t="n">
        <v>-0.0135</v>
      </c>
      <c r="CB261" s="312" t="n">
        <v>0.01</v>
      </c>
      <c r="CC261" s="312" t="n">
        <v>0.23</v>
      </c>
      <c r="CD261" s="312" t="n">
        <v>0</v>
      </c>
      <c r="CE261" s="349"/>
      <c r="CF261" s="336"/>
      <c r="CG261" s="311"/>
    </row>
    <row r="262" customFormat="false" ht="12.75" hidden="false" customHeight="false" outlineLevel="0" collapsed="false">
      <c r="D262" s="311" t="n">
        <v>44166</v>
      </c>
      <c r="F262" s="350" t="n">
        <v>4.245</v>
      </c>
      <c r="G262" s="351" t="n">
        <v>0.071001494351211</v>
      </c>
      <c r="H262" s="350" t="n">
        <v>0.15</v>
      </c>
      <c r="I262" s="350" t="n">
        <v>1</v>
      </c>
      <c r="J262" s="350" t="n">
        <v>1.05</v>
      </c>
      <c r="K262" s="350" t="n">
        <v>1</v>
      </c>
      <c r="L262" s="350" t="n">
        <v>1</v>
      </c>
      <c r="M262" s="350" t="n">
        <v>1.15</v>
      </c>
      <c r="N262" s="350" t="n">
        <v>1.25</v>
      </c>
      <c r="O262" s="350" t="n">
        <v>1.05</v>
      </c>
      <c r="P262" s="350" t="n">
        <v>1</v>
      </c>
      <c r="Q262" s="350" t="n">
        <v>1.35</v>
      </c>
      <c r="R262" s="351" t="n">
        <v>0.65</v>
      </c>
      <c r="S262" s="351" t="n">
        <v>1.1</v>
      </c>
      <c r="T262" s="350" t="n">
        <v>1</v>
      </c>
      <c r="U262" s="350"/>
      <c r="V262" s="350"/>
      <c r="W262" s="350"/>
      <c r="X262" s="350"/>
      <c r="Y262" s="350"/>
      <c r="Z262" s="350"/>
      <c r="AA262" s="350"/>
      <c r="AB262" s="350"/>
      <c r="AC262" s="350"/>
      <c r="AD262" s="350"/>
      <c r="AE262" s="350"/>
      <c r="AF262" s="350"/>
      <c r="AG262" s="350"/>
      <c r="AH262" s="350"/>
      <c r="AI262" s="351"/>
      <c r="AJ262" s="351"/>
      <c r="AK262" s="351" t="n">
        <v>0</v>
      </c>
      <c r="AL262" s="350" t="n">
        <v>0</v>
      </c>
      <c r="AM262" s="350"/>
      <c r="AN262" s="350"/>
      <c r="AO262" s="350" t="n">
        <v>-0.17</v>
      </c>
      <c r="AP262" s="312" t="n">
        <v>0</v>
      </c>
      <c r="AQ262" s="312" t="n">
        <v>0.33</v>
      </c>
      <c r="AR262" s="312" t="n">
        <v>0</v>
      </c>
      <c r="AS262" s="312" t="n">
        <v>-0.33</v>
      </c>
      <c r="AT262" s="312" t="n">
        <v>0</v>
      </c>
      <c r="AU262" s="312" t="n">
        <v>0</v>
      </c>
      <c r="AV262" s="312" t="n">
        <v>0</v>
      </c>
      <c r="AW262" s="312" t="n">
        <v>0</v>
      </c>
      <c r="AX262" s="312" t="n">
        <v>0</v>
      </c>
      <c r="AY262" s="312" t="n">
        <v>0</v>
      </c>
      <c r="AZ262" s="312" t="n">
        <v>0</v>
      </c>
      <c r="BA262" s="312" t="n">
        <v>0.305</v>
      </c>
      <c r="BB262" s="312" t="n">
        <v>0.0225</v>
      </c>
      <c r="BC262" s="312" t="n">
        <v>0</v>
      </c>
      <c r="BD262" s="312" t="n">
        <v>0</v>
      </c>
      <c r="BE262" s="312" t="n">
        <v>0</v>
      </c>
      <c r="BF262" s="312" t="n">
        <v>0</v>
      </c>
      <c r="BG262" s="312" t="n">
        <v>0</v>
      </c>
      <c r="BH262" s="312" t="n">
        <v>0</v>
      </c>
      <c r="BI262" s="312" t="n">
        <v>0</v>
      </c>
      <c r="BJ262" s="312" t="n">
        <v>0</v>
      </c>
      <c r="BK262" s="312" t="n">
        <v>0</v>
      </c>
      <c r="BL262" s="312" t="n">
        <v>0</v>
      </c>
      <c r="BM262" s="312" t="n">
        <v>0</v>
      </c>
      <c r="BN262" s="312" t="n">
        <v>0</v>
      </c>
      <c r="BO262" s="312" t="n">
        <v>1.19</v>
      </c>
      <c r="BP262" s="312" t="n">
        <v>0.2</v>
      </c>
      <c r="BQ262" s="312" t="n">
        <v>0</v>
      </c>
      <c r="BR262" s="312" t="n">
        <v>0</v>
      </c>
      <c r="BS262" s="312" t="n">
        <v>0.3375</v>
      </c>
      <c r="BT262" s="312" t="n">
        <v>0.0225</v>
      </c>
      <c r="BU262" s="312" t="n">
        <v>0.8</v>
      </c>
      <c r="BV262" s="312" t="n">
        <v>0.0175</v>
      </c>
      <c r="BW262" s="312" t="n">
        <v>-0.0145</v>
      </c>
      <c r="BX262" s="312" t="n">
        <v>0.0175</v>
      </c>
      <c r="BY262" s="312" t="n">
        <v>0.0015</v>
      </c>
      <c r="BZ262" s="312" t="n">
        <v>0.0075</v>
      </c>
      <c r="CA262" s="312" t="n">
        <v>-0.0135</v>
      </c>
      <c r="CB262" s="312" t="n">
        <v>0.01</v>
      </c>
      <c r="CC262" s="312" t="n">
        <v>0.26</v>
      </c>
      <c r="CD262" s="312" t="n">
        <v>0</v>
      </c>
      <c r="CE262" s="349"/>
      <c r="CF262" s="336"/>
      <c r="CG262" s="311"/>
    </row>
    <row r="263" customFormat="false" ht="12.75" hidden="false" customHeight="false" outlineLevel="0" collapsed="false">
      <c r="D263" s="311" t="n">
        <v>44197</v>
      </c>
      <c r="F263" s="350" t="n">
        <v>4.4605</v>
      </c>
      <c r="G263" s="351" t="n">
        <v>0.070993748925591</v>
      </c>
      <c r="H263" s="350" t="n">
        <v>0.15</v>
      </c>
      <c r="I263" s="350" t="n">
        <v>1</v>
      </c>
      <c r="J263" s="350" t="n">
        <v>1.05</v>
      </c>
      <c r="K263" s="350" t="n">
        <v>1</v>
      </c>
      <c r="L263" s="350" t="n">
        <v>1</v>
      </c>
      <c r="M263" s="350" t="n">
        <v>1.15</v>
      </c>
      <c r="N263" s="350" t="n">
        <v>1.45</v>
      </c>
      <c r="O263" s="350" t="n">
        <v>1.05</v>
      </c>
      <c r="P263" s="350" t="n">
        <v>1</v>
      </c>
      <c r="Q263" s="350" t="n">
        <v>1.35</v>
      </c>
      <c r="R263" s="351" t="n">
        <v>0.7</v>
      </c>
      <c r="S263" s="351" t="n">
        <v>1.1</v>
      </c>
      <c r="T263" s="350" t="n">
        <v>1</v>
      </c>
      <c r="U263" s="350"/>
      <c r="V263" s="350"/>
      <c r="W263" s="350"/>
      <c r="X263" s="350"/>
      <c r="Y263" s="350"/>
      <c r="Z263" s="350"/>
      <c r="AA263" s="350"/>
      <c r="AB263" s="350"/>
      <c r="AC263" s="350"/>
      <c r="AD263" s="350"/>
      <c r="AE263" s="350"/>
      <c r="AF263" s="350"/>
      <c r="AG263" s="350"/>
      <c r="AH263" s="350"/>
      <c r="AI263" s="351"/>
      <c r="AJ263" s="351"/>
      <c r="AK263" s="351" t="n">
        <v>0</v>
      </c>
      <c r="AL263" s="350" t="n">
        <v>0</v>
      </c>
      <c r="AM263" s="350"/>
      <c r="AN263" s="350"/>
      <c r="AO263" s="350" t="n">
        <v>-0.17</v>
      </c>
      <c r="AP263" s="312" t="n">
        <v>0</v>
      </c>
      <c r="AQ263" s="312" t="n">
        <v>0.33</v>
      </c>
      <c r="AR263" s="312" t="n">
        <v>0</v>
      </c>
      <c r="AS263" s="312" t="n">
        <v>-0.33</v>
      </c>
      <c r="AT263" s="312" t="n">
        <v>0</v>
      </c>
      <c r="AU263" s="312" t="n">
        <v>0</v>
      </c>
      <c r="AV263" s="312" t="n">
        <v>0</v>
      </c>
      <c r="AW263" s="312" t="n">
        <v>0</v>
      </c>
      <c r="AX263" s="312" t="n">
        <v>0</v>
      </c>
      <c r="AY263" s="312"/>
      <c r="AZ263" s="312"/>
      <c r="BA263" s="312" t="n">
        <v>0.305</v>
      </c>
      <c r="BB263" s="312" t="n">
        <v>0.0225</v>
      </c>
      <c r="BC263" s="312"/>
      <c r="BD263" s="312"/>
      <c r="BE263" s="312"/>
      <c r="BF263" s="312"/>
      <c r="BG263" s="312"/>
      <c r="BH263" s="312"/>
      <c r="BI263" s="312"/>
      <c r="BJ263" s="312"/>
      <c r="BK263" s="312"/>
      <c r="BL263" s="312"/>
      <c r="BM263" s="312"/>
      <c r="BN263" s="312"/>
      <c r="BO263" s="312" t="n">
        <v>1.525</v>
      </c>
      <c r="BP263" s="312" t="n">
        <v>0.3</v>
      </c>
      <c r="BQ263" s="312" t="n">
        <v>0</v>
      </c>
      <c r="BR263" s="312" t="n">
        <v>0</v>
      </c>
      <c r="BS263" s="312" t="n">
        <v>0.4375</v>
      </c>
      <c r="BT263" s="312" t="n">
        <v>0.03</v>
      </c>
      <c r="BU263" s="312" t="n">
        <v>0.975</v>
      </c>
      <c r="BV263" s="312" t="n">
        <v>0.0225</v>
      </c>
      <c r="BW263" s="312"/>
      <c r="BX263" s="312"/>
      <c r="BY263" s="312"/>
      <c r="BZ263" s="312"/>
      <c r="CA263" s="312"/>
      <c r="CB263" s="312"/>
      <c r="CC263" s="312" t="n">
        <v>0.085</v>
      </c>
      <c r="CD263" s="312" t="n">
        <v>0</v>
      </c>
      <c r="CE263" s="349"/>
      <c r="CF263" s="336"/>
      <c r="CG263" s="311"/>
    </row>
    <row r="264" customFormat="false" ht="12.75" hidden="false" customHeight="false" outlineLevel="0" collapsed="false">
      <c r="D264" s="311" t="n">
        <v>44228</v>
      </c>
      <c r="F264" s="350" t="n">
        <v>4.4025</v>
      </c>
      <c r="G264" s="351" t="n">
        <v>0.070986003499989</v>
      </c>
      <c r="H264" s="350" t="n">
        <v>0.15</v>
      </c>
      <c r="I264" s="350" t="n">
        <v>1</v>
      </c>
      <c r="J264" s="350" t="n">
        <v>1.05</v>
      </c>
      <c r="K264" s="350" t="n">
        <v>1</v>
      </c>
      <c r="L264" s="350" t="n">
        <v>1</v>
      </c>
      <c r="M264" s="350" t="n">
        <v>1.15</v>
      </c>
      <c r="N264" s="350" t="n">
        <v>1.45</v>
      </c>
      <c r="O264" s="350" t="n">
        <v>1.05</v>
      </c>
      <c r="P264" s="350" t="n">
        <v>1</v>
      </c>
      <c r="Q264" s="350" t="n">
        <v>1.35</v>
      </c>
      <c r="R264" s="351" t="n">
        <v>0.7</v>
      </c>
      <c r="S264" s="351" t="n">
        <v>1.1</v>
      </c>
      <c r="T264" s="350" t="n">
        <v>1</v>
      </c>
      <c r="U264" s="350"/>
      <c r="V264" s="350"/>
      <c r="W264" s="350"/>
      <c r="X264" s="350"/>
      <c r="Y264" s="350"/>
      <c r="Z264" s="350"/>
      <c r="AA264" s="350"/>
      <c r="AB264" s="350"/>
      <c r="AC264" s="350"/>
      <c r="AD264" s="350"/>
      <c r="AE264" s="350"/>
      <c r="AF264" s="350"/>
      <c r="AG264" s="350"/>
      <c r="AH264" s="350"/>
      <c r="AI264" s="351"/>
      <c r="AJ264" s="351"/>
      <c r="AK264" s="351" t="n">
        <v>0</v>
      </c>
      <c r="AL264" s="350" t="n">
        <v>0</v>
      </c>
      <c r="AM264" s="350"/>
      <c r="AN264" s="350"/>
      <c r="AO264" s="350" t="n">
        <v>-0.17</v>
      </c>
      <c r="AP264" s="312" t="n">
        <v>0</v>
      </c>
      <c r="AQ264" s="312" t="n">
        <v>0.33</v>
      </c>
      <c r="AR264" s="312" t="n">
        <v>0</v>
      </c>
      <c r="AS264" s="312" t="n">
        <v>-0.33</v>
      </c>
      <c r="AT264" s="312" t="n">
        <v>0</v>
      </c>
      <c r="AU264" s="312" t="n">
        <v>0</v>
      </c>
      <c r="AV264" s="312" t="n">
        <v>0</v>
      </c>
      <c r="AW264" s="312" t="n">
        <v>0</v>
      </c>
      <c r="AX264" s="312" t="n">
        <v>0</v>
      </c>
      <c r="AY264" s="312"/>
      <c r="AZ264" s="312"/>
      <c r="BA264" s="312" t="n">
        <v>0.305</v>
      </c>
      <c r="BB264" s="312" t="n">
        <v>0.0225</v>
      </c>
      <c r="BC264" s="312"/>
      <c r="BD264" s="312"/>
      <c r="BE264" s="312"/>
      <c r="BF264" s="312"/>
      <c r="BG264" s="312"/>
      <c r="BH264" s="312"/>
      <c r="BI264" s="312"/>
      <c r="BJ264" s="312"/>
      <c r="BK264" s="312"/>
      <c r="BL264" s="312"/>
      <c r="BM264" s="312"/>
      <c r="BN264" s="312"/>
      <c r="BO264" s="312" t="n">
        <v>1.455</v>
      </c>
      <c r="BP264" s="312" t="n">
        <v>0.3</v>
      </c>
      <c r="BQ264" s="312" t="n">
        <v>0</v>
      </c>
      <c r="BR264" s="312" t="n">
        <v>0</v>
      </c>
      <c r="BS264" s="312" t="n">
        <v>0.435</v>
      </c>
      <c r="BT264" s="312" t="n">
        <v>0.03</v>
      </c>
      <c r="BU264" s="312" t="n">
        <v>0.975</v>
      </c>
      <c r="BV264" s="312" t="n">
        <v>0.0175</v>
      </c>
      <c r="BW264" s="312"/>
      <c r="BX264" s="312"/>
      <c r="BY264" s="312"/>
      <c r="BZ264" s="312"/>
      <c r="CA264" s="312"/>
      <c r="CB264" s="312"/>
      <c r="CC264" s="312" t="n">
        <v>0.075</v>
      </c>
      <c r="CD264" s="312" t="n">
        <v>0</v>
      </c>
      <c r="CE264" s="349"/>
      <c r="CF264" s="336"/>
      <c r="CG264" s="311"/>
    </row>
    <row r="265" customFormat="false" ht="12.75" hidden="false" customHeight="false" outlineLevel="0" collapsed="false">
      <c r="D265" s="311" t="n">
        <v>44256</v>
      </c>
      <c r="F265" s="350" t="n">
        <v>4.3165</v>
      </c>
      <c r="G265" s="351" t="n">
        <v>0.070979007631721</v>
      </c>
      <c r="H265" s="350" t="n">
        <v>0.15</v>
      </c>
      <c r="I265" s="350" t="n">
        <v>0.75</v>
      </c>
      <c r="J265" s="350" t="n">
        <v>0.8</v>
      </c>
      <c r="K265" s="350" t="n">
        <v>0.75</v>
      </c>
      <c r="L265" s="350" t="n">
        <v>0.75</v>
      </c>
      <c r="M265" s="350" t="n">
        <v>0.85</v>
      </c>
      <c r="N265" s="350" t="n">
        <v>1</v>
      </c>
      <c r="O265" s="350" t="n">
        <v>0.75</v>
      </c>
      <c r="P265" s="350" t="n">
        <v>0.75</v>
      </c>
      <c r="Q265" s="350" t="n">
        <v>0.95</v>
      </c>
      <c r="R265" s="351" t="n">
        <v>0.35</v>
      </c>
      <c r="S265" s="351" t="n">
        <v>0.75</v>
      </c>
      <c r="T265" s="350" t="n">
        <v>0.75</v>
      </c>
      <c r="U265" s="350"/>
      <c r="V265" s="350"/>
      <c r="W265" s="350"/>
      <c r="X265" s="350"/>
      <c r="Y265" s="350"/>
      <c r="Z265" s="350"/>
      <c r="AA265" s="350"/>
      <c r="AB265" s="350"/>
      <c r="AC265" s="350"/>
      <c r="AD265" s="350"/>
      <c r="AE265" s="350"/>
      <c r="AF265" s="350"/>
      <c r="AG265" s="350"/>
      <c r="AH265" s="350"/>
      <c r="AI265" s="351"/>
      <c r="AJ265" s="351"/>
      <c r="AK265" s="351" t="n">
        <v>0</v>
      </c>
      <c r="AL265" s="350" t="n">
        <v>0</v>
      </c>
      <c r="AM265" s="350"/>
      <c r="AN265" s="350"/>
      <c r="AO265" s="350" t="n">
        <v>-0.17</v>
      </c>
      <c r="AP265" s="312" t="n">
        <v>0</v>
      </c>
      <c r="AQ265" s="312" t="n">
        <v>0.33</v>
      </c>
      <c r="AR265" s="312" t="n">
        <v>0</v>
      </c>
      <c r="AS265" s="312" t="n">
        <v>-0.33</v>
      </c>
      <c r="AT265" s="312" t="n">
        <v>0</v>
      </c>
      <c r="AU265" s="312" t="n">
        <v>0</v>
      </c>
      <c r="AV265" s="312" t="n">
        <v>0</v>
      </c>
      <c r="AW265" s="312" t="n">
        <v>0</v>
      </c>
      <c r="AX265" s="312" t="n">
        <v>0</v>
      </c>
      <c r="AY265" s="312"/>
      <c r="AZ265" s="312"/>
      <c r="BA265" s="312" t="n">
        <v>0.265</v>
      </c>
      <c r="BB265" s="312" t="n">
        <v>0.0225</v>
      </c>
      <c r="BC265" s="312"/>
      <c r="BD265" s="312"/>
      <c r="BE265" s="312"/>
      <c r="BF265" s="312"/>
      <c r="BG265" s="312"/>
      <c r="BH265" s="312"/>
      <c r="BI265" s="312"/>
      <c r="BJ265" s="312"/>
      <c r="BK265" s="312"/>
      <c r="BL265" s="312"/>
      <c r="BM265" s="312"/>
      <c r="BN265" s="312"/>
      <c r="BO265" s="312" t="n">
        <v>0.835</v>
      </c>
      <c r="BP265" s="312" t="n">
        <v>0.16</v>
      </c>
      <c r="BQ265" s="312" t="n">
        <v>0</v>
      </c>
      <c r="BR265" s="312" t="n">
        <v>0</v>
      </c>
      <c r="BS265" s="312" t="n">
        <v>0.3025</v>
      </c>
      <c r="BT265" s="312" t="n">
        <v>0.02</v>
      </c>
      <c r="BU265" s="312" t="n">
        <v>0.6075</v>
      </c>
      <c r="BV265" s="312" t="n">
        <v>0.0025</v>
      </c>
      <c r="BW265" s="312"/>
      <c r="BX265" s="312"/>
      <c r="BY265" s="312"/>
      <c r="BZ265" s="312"/>
      <c r="CA265" s="312"/>
      <c r="CB265" s="312"/>
      <c r="CC265" s="312" t="n">
        <v>0.115</v>
      </c>
      <c r="CD265" s="312" t="n">
        <v>0</v>
      </c>
      <c r="CE265" s="349"/>
      <c r="CF265" s="336"/>
      <c r="CG265" s="311"/>
    </row>
    <row r="266" customFormat="false" ht="12.75" hidden="false" customHeight="false" outlineLevel="0" collapsed="false">
      <c r="D266" s="311" t="n">
        <v>44287</v>
      </c>
      <c r="F266" s="350" t="n">
        <v>4.2305</v>
      </c>
      <c r="G266" s="351" t="n">
        <v>0.070971262206158</v>
      </c>
      <c r="H266" s="350" t="n">
        <v>0.15</v>
      </c>
      <c r="I266" s="350" t="n">
        <v>0.4</v>
      </c>
      <c r="J266" s="350" t="n">
        <v>0.45</v>
      </c>
      <c r="K266" s="350" t="n">
        <v>0.4</v>
      </c>
      <c r="L266" s="350" t="n">
        <v>0.45</v>
      </c>
      <c r="M266" s="350" t="n">
        <v>0.45</v>
      </c>
      <c r="N266" s="350" t="n">
        <v>0.45</v>
      </c>
      <c r="O266" s="350" t="n">
        <v>0.45</v>
      </c>
      <c r="P266" s="350" t="n">
        <v>0.45</v>
      </c>
      <c r="Q266" s="350" t="n">
        <v>0.5</v>
      </c>
      <c r="R266" s="351" t="n">
        <v>0.3</v>
      </c>
      <c r="S266" s="351" t="n">
        <v>0.45</v>
      </c>
      <c r="T266" s="350" t="n">
        <v>0.4</v>
      </c>
      <c r="U266" s="350"/>
      <c r="V266" s="350"/>
      <c r="W266" s="350"/>
      <c r="X266" s="350"/>
      <c r="Y266" s="350"/>
      <c r="Z266" s="350"/>
      <c r="AA266" s="350"/>
      <c r="AB266" s="350"/>
      <c r="AC266" s="350"/>
      <c r="AD266" s="350"/>
      <c r="AE266" s="350"/>
      <c r="AF266" s="350"/>
      <c r="AG266" s="350"/>
      <c r="AH266" s="350"/>
      <c r="AI266" s="351"/>
      <c r="AJ266" s="351"/>
      <c r="AK266" s="351" t="n">
        <v>0</v>
      </c>
      <c r="AL266" s="350" t="n">
        <v>0</v>
      </c>
      <c r="AM266" s="350"/>
      <c r="AN266" s="350"/>
      <c r="AO266" s="350" t="n">
        <v>-0.17</v>
      </c>
      <c r="AP266" s="312" t="n">
        <v>0</v>
      </c>
      <c r="AQ266" s="312" t="n">
        <v>0.33</v>
      </c>
      <c r="AR266" s="312" t="n">
        <v>0</v>
      </c>
      <c r="AS266" s="312" t="n">
        <v>-0.33</v>
      </c>
      <c r="AT266" s="312" t="n">
        <v>0</v>
      </c>
      <c r="AU266" s="312" t="n">
        <v>0</v>
      </c>
      <c r="AV266" s="312" t="n">
        <v>0</v>
      </c>
      <c r="AW266" s="312" t="n">
        <v>0</v>
      </c>
      <c r="AX266" s="312" t="n">
        <v>0</v>
      </c>
      <c r="AY266" s="312"/>
      <c r="AZ266" s="312"/>
      <c r="BA266" s="312" t="n">
        <v>0.195</v>
      </c>
      <c r="BB266" s="312" t="n">
        <v>0.0175</v>
      </c>
      <c r="BC266" s="312"/>
      <c r="BD266" s="312"/>
      <c r="BE266" s="312"/>
      <c r="BF266" s="312"/>
      <c r="BG266" s="312"/>
      <c r="BH266" s="312"/>
      <c r="BI266" s="312"/>
      <c r="BJ266" s="312"/>
      <c r="BK266" s="312"/>
      <c r="BL266" s="312"/>
      <c r="BM266" s="312"/>
      <c r="BN266" s="312"/>
      <c r="BO266" s="312" t="n">
        <v>0.45</v>
      </c>
      <c r="BP266" s="312" t="n">
        <v>0.02</v>
      </c>
      <c r="BQ266" s="312" t="n">
        <v>0</v>
      </c>
      <c r="BR266" s="312" t="n">
        <v>0</v>
      </c>
      <c r="BS266" s="312" t="n">
        <v>0.25</v>
      </c>
      <c r="BT266" s="312" t="n">
        <v>0.005</v>
      </c>
      <c r="BU266" s="312" t="n">
        <v>0.25</v>
      </c>
      <c r="BV266" s="312" t="n">
        <v>0.005</v>
      </c>
      <c r="BW266" s="312"/>
      <c r="BX266" s="312"/>
      <c r="BY266" s="312"/>
      <c r="BZ266" s="312"/>
      <c r="CA266" s="312"/>
      <c r="CB266" s="312"/>
      <c r="CC266" s="312" t="n">
        <v>0.55</v>
      </c>
      <c r="CD266" s="312" t="n">
        <v>0</v>
      </c>
      <c r="CE266" s="349"/>
      <c r="CF266" s="336"/>
      <c r="CG266" s="311"/>
    </row>
    <row r="267" customFormat="false" ht="12.75" hidden="false" customHeight="false" outlineLevel="0" collapsed="false">
      <c r="D267" s="311" t="n">
        <v>44317</v>
      </c>
      <c r="F267" s="350" t="n">
        <v>4.2335</v>
      </c>
      <c r="G267" s="351" t="n">
        <v>0.070963766633051</v>
      </c>
      <c r="H267" s="350" t="n">
        <v>0.15</v>
      </c>
      <c r="I267" s="350" t="n">
        <v>0.45</v>
      </c>
      <c r="J267" s="350" t="n">
        <v>0.5</v>
      </c>
      <c r="K267" s="350" t="n">
        <v>0.4</v>
      </c>
      <c r="L267" s="350" t="n">
        <v>0.4</v>
      </c>
      <c r="M267" s="350" t="n">
        <v>0.45</v>
      </c>
      <c r="N267" s="350" t="n">
        <v>0.5</v>
      </c>
      <c r="O267" s="350" t="n">
        <v>0.45</v>
      </c>
      <c r="P267" s="350" t="n">
        <v>0.4</v>
      </c>
      <c r="Q267" s="350" t="n">
        <v>0.45</v>
      </c>
      <c r="R267" s="351" t="n">
        <v>0.25</v>
      </c>
      <c r="S267" s="351" t="n">
        <v>0.5</v>
      </c>
      <c r="T267" s="350" t="n">
        <v>0.45</v>
      </c>
      <c r="U267" s="350"/>
      <c r="V267" s="350"/>
      <c r="W267" s="350"/>
      <c r="X267" s="350"/>
      <c r="Y267" s="350"/>
      <c r="Z267" s="350"/>
      <c r="AA267" s="350"/>
      <c r="AB267" s="350"/>
      <c r="AC267" s="350"/>
      <c r="AD267" s="350"/>
      <c r="AE267" s="350"/>
      <c r="AF267" s="350"/>
      <c r="AG267" s="350"/>
      <c r="AH267" s="350"/>
      <c r="AI267" s="351"/>
      <c r="AJ267" s="351"/>
      <c r="AK267" s="351" t="n">
        <v>0</v>
      </c>
      <c r="AL267" s="350" t="n">
        <v>0</v>
      </c>
      <c r="AM267" s="350"/>
      <c r="AN267" s="350"/>
      <c r="AO267" s="350" t="n">
        <v>-0.17</v>
      </c>
      <c r="AP267" s="312" t="n">
        <v>0</v>
      </c>
      <c r="AQ267" s="312" t="n">
        <v>0.33</v>
      </c>
      <c r="AR267" s="312" t="n">
        <v>0</v>
      </c>
      <c r="AS267" s="312" t="n">
        <v>-0.33</v>
      </c>
      <c r="AT267" s="312" t="n">
        <v>0</v>
      </c>
      <c r="AU267" s="312" t="n">
        <v>0</v>
      </c>
      <c r="AV267" s="312" t="n">
        <v>0</v>
      </c>
      <c r="AW267" s="312" t="n">
        <v>0</v>
      </c>
      <c r="AX267" s="312" t="n">
        <v>0</v>
      </c>
      <c r="AY267" s="312"/>
      <c r="AZ267" s="312"/>
      <c r="BA267" s="312" t="n">
        <v>0.1825</v>
      </c>
      <c r="BB267" s="312" t="n">
        <v>0.01</v>
      </c>
      <c r="BC267" s="312"/>
      <c r="BD267" s="312"/>
      <c r="BE267" s="312"/>
      <c r="BF267" s="312"/>
      <c r="BG267" s="312"/>
      <c r="BH267" s="312"/>
      <c r="BI267" s="312"/>
      <c r="BJ267" s="312"/>
      <c r="BK267" s="312"/>
      <c r="BL267" s="312"/>
      <c r="BM267" s="312"/>
      <c r="BN267" s="312"/>
      <c r="BO267" s="312" t="n">
        <v>0.405</v>
      </c>
      <c r="BP267" s="312" t="n">
        <v>0.02</v>
      </c>
      <c r="BQ267" s="312" t="n">
        <v>0</v>
      </c>
      <c r="BR267" s="312" t="n">
        <v>0</v>
      </c>
      <c r="BS267" s="312" t="n">
        <v>0.2025</v>
      </c>
      <c r="BT267" s="312" t="n">
        <v>0.005</v>
      </c>
      <c r="BU267" s="312" t="n">
        <v>0.2025</v>
      </c>
      <c r="BV267" s="312" t="n">
        <v>0.005</v>
      </c>
      <c r="BW267" s="312"/>
      <c r="BX267" s="312"/>
      <c r="BY267" s="312"/>
      <c r="BZ267" s="312"/>
      <c r="CA267" s="312"/>
      <c r="CB267" s="312"/>
      <c r="CC267" s="312" t="n">
        <v>0.7</v>
      </c>
      <c r="CD267" s="312" t="n">
        <v>0</v>
      </c>
      <c r="CE267" s="349"/>
      <c r="CF267" s="336"/>
      <c r="CG267" s="311"/>
    </row>
    <row r="268" customFormat="false" ht="12.75" hidden="false" customHeight="false" outlineLevel="0" collapsed="false">
      <c r="D268" s="311" t="n">
        <v>44348</v>
      </c>
      <c r="F268" s="350" t="n">
        <v>4.2835</v>
      </c>
      <c r="G268" s="351" t="n">
        <v>0.070956021207528</v>
      </c>
      <c r="H268" s="350" t="n">
        <v>0.15</v>
      </c>
      <c r="I268" s="350" t="n">
        <v>0.45</v>
      </c>
      <c r="J268" s="350" t="n">
        <v>0.5</v>
      </c>
      <c r="K268" s="350" t="n">
        <v>0.4</v>
      </c>
      <c r="L268" s="350" t="n">
        <v>0.5</v>
      </c>
      <c r="M268" s="350" t="n">
        <v>0.45</v>
      </c>
      <c r="N268" s="350" t="n">
        <v>0.5</v>
      </c>
      <c r="O268" s="350" t="n">
        <v>0.5</v>
      </c>
      <c r="P268" s="350" t="n">
        <v>0.5</v>
      </c>
      <c r="Q268" s="350" t="n">
        <v>0.5</v>
      </c>
      <c r="R268" s="351" t="n">
        <v>0.25</v>
      </c>
      <c r="S268" s="351" t="n">
        <v>0.5</v>
      </c>
      <c r="T268" s="350" t="n">
        <v>0.45</v>
      </c>
      <c r="U268" s="350"/>
      <c r="V268" s="350"/>
      <c r="W268" s="350"/>
      <c r="X268" s="350"/>
      <c r="Y268" s="350"/>
      <c r="Z268" s="350"/>
      <c r="AA268" s="350"/>
      <c r="AB268" s="350"/>
      <c r="AC268" s="350"/>
      <c r="AD268" s="350"/>
      <c r="AE268" s="350"/>
      <c r="AF268" s="350"/>
      <c r="AG268" s="350"/>
      <c r="AH268" s="350"/>
      <c r="AI268" s="351"/>
      <c r="AJ268" s="351"/>
      <c r="AK268" s="351" t="n">
        <v>0</v>
      </c>
      <c r="AL268" s="350" t="n">
        <v>0</v>
      </c>
      <c r="AM268" s="350"/>
      <c r="AN268" s="350"/>
      <c r="AO268" s="350" t="n">
        <v>-0.17</v>
      </c>
      <c r="AP268" s="312" t="n">
        <v>0</v>
      </c>
      <c r="AQ268" s="312" t="n">
        <v>0.33</v>
      </c>
      <c r="AR268" s="312" t="n">
        <v>0</v>
      </c>
      <c r="AS268" s="312" t="n">
        <v>-0.33</v>
      </c>
      <c r="AT268" s="312" t="n">
        <v>0</v>
      </c>
      <c r="AU268" s="312" t="n">
        <v>0</v>
      </c>
      <c r="AV268" s="312" t="n">
        <v>0</v>
      </c>
      <c r="AW268" s="312" t="n">
        <v>0</v>
      </c>
      <c r="AX268" s="312" t="n">
        <v>0</v>
      </c>
      <c r="AY268" s="312"/>
      <c r="AZ268" s="312"/>
      <c r="BA268" s="312" t="n">
        <v>0.1825</v>
      </c>
      <c r="BB268" s="312" t="n">
        <v>0.0125</v>
      </c>
      <c r="BC268" s="312"/>
      <c r="BD268" s="312"/>
      <c r="BE268" s="312"/>
      <c r="BF268" s="312"/>
      <c r="BG268" s="312"/>
      <c r="BH268" s="312"/>
      <c r="BI268" s="312"/>
      <c r="BJ268" s="312"/>
      <c r="BK268" s="312"/>
      <c r="BL268" s="312"/>
      <c r="BM268" s="312"/>
      <c r="BN268" s="312"/>
      <c r="BO268" s="312" t="n">
        <v>0.395</v>
      </c>
      <c r="BP268" s="312" t="n">
        <v>0.035</v>
      </c>
      <c r="BQ268" s="312" t="n">
        <v>0</v>
      </c>
      <c r="BR268" s="312" t="n">
        <v>0</v>
      </c>
      <c r="BS268" s="312" t="n">
        <v>0.2025</v>
      </c>
      <c r="BT268" s="312" t="n">
        <v>0.005</v>
      </c>
      <c r="BU268" s="312" t="n">
        <v>0.2025</v>
      </c>
      <c r="BV268" s="312" t="n">
        <v>0.005</v>
      </c>
      <c r="BW268" s="312"/>
      <c r="BX268" s="312"/>
      <c r="BY268" s="312"/>
      <c r="BZ268" s="312"/>
      <c r="CA268" s="312"/>
      <c r="CB268" s="312"/>
      <c r="CC268" s="312" t="n">
        <v>0.8</v>
      </c>
      <c r="CD268" s="312" t="n">
        <v>0</v>
      </c>
      <c r="CE268" s="349"/>
      <c r="CF268" s="336"/>
      <c r="CG268" s="311"/>
    </row>
    <row r="269" customFormat="false" ht="12.75" hidden="false" customHeight="false" outlineLevel="0" collapsed="false">
      <c r="D269" s="311" t="n">
        <v>44378</v>
      </c>
      <c r="F269" s="350" t="n">
        <v>4.2955</v>
      </c>
      <c r="G269" s="351" t="n">
        <v>0.070948525634458</v>
      </c>
      <c r="H269" s="350" t="n">
        <v>0.15</v>
      </c>
      <c r="I269" s="350" t="n">
        <v>0.5</v>
      </c>
      <c r="J269" s="350" t="n">
        <v>0.5</v>
      </c>
      <c r="K269" s="350" t="n">
        <v>0.4</v>
      </c>
      <c r="L269" s="350" t="n">
        <v>0.5</v>
      </c>
      <c r="M269" s="350" t="n">
        <v>0.5</v>
      </c>
      <c r="N269" s="350" t="n">
        <v>0.5</v>
      </c>
      <c r="O269" s="350" t="n">
        <v>0.5</v>
      </c>
      <c r="P269" s="350" t="n">
        <v>0.5</v>
      </c>
      <c r="Q269" s="350" t="n">
        <v>0.5</v>
      </c>
      <c r="R269" s="351" t="n">
        <v>0.35</v>
      </c>
      <c r="S269" s="351" t="n">
        <v>0.55</v>
      </c>
      <c r="T269" s="350" t="n">
        <v>0.5</v>
      </c>
      <c r="U269" s="350"/>
      <c r="V269" s="350"/>
      <c r="W269" s="350"/>
      <c r="X269" s="350"/>
      <c r="Y269" s="350"/>
      <c r="Z269" s="350"/>
      <c r="AA269" s="350"/>
      <c r="AB269" s="350"/>
      <c r="AC269" s="350"/>
      <c r="AD269" s="350"/>
      <c r="AE269" s="350"/>
      <c r="AF269" s="350"/>
      <c r="AG269" s="350"/>
      <c r="AH269" s="350"/>
      <c r="AI269" s="351"/>
      <c r="AJ269" s="351"/>
      <c r="AK269" s="351" t="n">
        <v>0</v>
      </c>
      <c r="AL269" s="350" t="n">
        <v>0</v>
      </c>
      <c r="AM269" s="350"/>
      <c r="AN269" s="350"/>
      <c r="AO269" s="350" t="n">
        <v>-0.17</v>
      </c>
      <c r="AP269" s="312" t="n">
        <v>0</v>
      </c>
      <c r="AQ269" s="312" t="n">
        <v>0.33</v>
      </c>
      <c r="AR269" s="312" t="n">
        <v>0</v>
      </c>
      <c r="AS269" s="312" t="n">
        <v>-0.33</v>
      </c>
      <c r="AT269" s="312" t="n">
        <v>0</v>
      </c>
      <c r="AU269" s="312" t="n">
        <v>0</v>
      </c>
      <c r="AV269" s="312" t="n">
        <v>0</v>
      </c>
      <c r="AW269" s="312" t="n">
        <v>0</v>
      </c>
      <c r="AX269" s="312" t="n">
        <v>0</v>
      </c>
      <c r="AY269" s="312"/>
      <c r="AZ269" s="312"/>
      <c r="BA269" s="312" t="n">
        <v>0.1825</v>
      </c>
      <c r="BB269" s="312" t="n">
        <v>0.0125</v>
      </c>
      <c r="BC269" s="312"/>
      <c r="BD269" s="312"/>
      <c r="BE269" s="312"/>
      <c r="BF269" s="312"/>
      <c r="BG269" s="312"/>
      <c r="BH269" s="312"/>
      <c r="BI269" s="312"/>
      <c r="BJ269" s="312"/>
      <c r="BK269" s="312"/>
      <c r="BL269" s="312"/>
      <c r="BM269" s="312"/>
      <c r="BN269" s="312"/>
      <c r="BO269" s="312" t="n">
        <v>0.43</v>
      </c>
      <c r="BP269" s="312" t="n">
        <v>0.035</v>
      </c>
      <c r="BQ269" s="312" t="n">
        <v>0</v>
      </c>
      <c r="BR269" s="312" t="n">
        <v>0</v>
      </c>
      <c r="BS269" s="312" t="n">
        <v>0.215</v>
      </c>
      <c r="BT269" s="312" t="n">
        <v>0.0075</v>
      </c>
      <c r="BU269" s="312" t="n">
        <v>0.215</v>
      </c>
      <c r="BV269" s="312" t="n">
        <v>0.0075</v>
      </c>
      <c r="BW269" s="312"/>
      <c r="BX269" s="312"/>
      <c r="BY269" s="312"/>
      <c r="BZ269" s="312"/>
      <c r="CA269" s="312"/>
      <c r="CB269" s="312"/>
      <c r="CC269" s="312" t="n">
        <v>1</v>
      </c>
      <c r="CD269" s="312" t="n">
        <v>0</v>
      </c>
      <c r="CE269" s="349"/>
      <c r="CF269" s="336"/>
      <c r="CG269" s="311"/>
    </row>
    <row r="270" customFormat="false" ht="12.75" hidden="false" customHeight="false" outlineLevel="0" collapsed="false">
      <c r="D270" s="311" t="n">
        <v>44409</v>
      </c>
      <c r="F270" s="350" t="n">
        <v>4.3165</v>
      </c>
      <c r="G270" s="351" t="n">
        <v>0.070940780208973</v>
      </c>
      <c r="H270" s="350" t="n">
        <v>0.15</v>
      </c>
      <c r="I270" s="350" t="n">
        <v>0.55</v>
      </c>
      <c r="J270" s="350" t="n">
        <v>0.55</v>
      </c>
      <c r="K270" s="350" t="n">
        <v>0.5</v>
      </c>
      <c r="L270" s="350" t="n">
        <v>0.6</v>
      </c>
      <c r="M270" s="350" t="n">
        <v>0.55</v>
      </c>
      <c r="N270" s="350" t="n">
        <v>0.6</v>
      </c>
      <c r="O270" s="350" t="n">
        <v>0.55</v>
      </c>
      <c r="P270" s="350" t="n">
        <v>0.6</v>
      </c>
      <c r="Q270" s="350" t="n">
        <v>0.45</v>
      </c>
      <c r="R270" s="351" t="n">
        <v>0.4</v>
      </c>
      <c r="S270" s="351" t="n">
        <v>0.6</v>
      </c>
      <c r="T270" s="350" t="n">
        <v>0.55</v>
      </c>
      <c r="U270" s="350"/>
      <c r="V270" s="350"/>
      <c r="W270" s="350"/>
      <c r="X270" s="350"/>
      <c r="Y270" s="350"/>
      <c r="Z270" s="350"/>
      <c r="AA270" s="350"/>
      <c r="AB270" s="350"/>
      <c r="AC270" s="350"/>
      <c r="AD270" s="350"/>
      <c r="AE270" s="350"/>
      <c r="AF270" s="350"/>
      <c r="AG270" s="350"/>
      <c r="AH270" s="350"/>
      <c r="AI270" s="351"/>
      <c r="AJ270" s="351"/>
      <c r="AK270" s="351" t="n">
        <v>0</v>
      </c>
      <c r="AL270" s="350" t="n">
        <v>0</v>
      </c>
      <c r="AM270" s="350"/>
      <c r="AN270" s="350"/>
      <c r="AO270" s="350" t="n">
        <v>-0.17</v>
      </c>
      <c r="AP270" s="312" t="n">
        <v>0</v>
      </c>
      <c r="AQ270" s="312" t="n">
        <v>0.33</v>
      </c>
      <c r="AR270" s="312" t="n">
        <v>0</v>
      </c>
      <c r="AS270" s="312" t="n">
        <v>-0.33</v>
      </c>
      <c r="AT270" s="312" t="n">
        <v>0</v>
      </c>
      <c r="AU270" s="312" t="n">
        <v>0</v>
      </c>
      <c r="AV270" s="312" t="n">
        <v>0</v>
      </c>
      <c r="AW270" s="312" t="n">
        <v>0</v>
      </c>
      <c r="AX270" s="312" t="n">
        <v>0</v>
      </c>
      <c r="AY270" s="312"/>
      <c r="AZ270" s="312"/>
      <c r="BA270" s="312" t="n">
        <v>0.1825</v>
      </c>
      <c r="BB270" s="312" t="n">
        <v>0.0125</v>
      </c>
      <c r="BC270" s="312"/>
      <c r="BD270" s="312"/>
      <c r="BE270" s="312"/>
      <c r="BF270" s="312"/>
      <c r="BG270" s="312"/>
      <c r="BH270" s="312"/>
      <c r="BI270" s="312"/>
      <c r="BJ270" s="312"/>
      <c r="BK270" s="312"/>
      <c r="BL270" s="312"/>
      <c r="BM270" s="312"/>
      <c r="BN270" s="312"/>
      <c r="BO270" s="312" t="n">
        <v>0.495</v>
      </c>
      <c r="BP270" s="312" t="n">
        <v>0.035</v>
      </c>
      <c r="BQ270" s="312" t="n">
        <v>0</v>
      </c>
      <c r="BR270" s="312" t="n">
        <v>0</v>
      </c>
      <c r="BS270" s="312" t="n">
        <v>0.215</v>
      </c>
      <c r="BT270" s="312" t="n">
        <v>0.0075</v>
      </c>
      <c r="BU270" s="312" t="n">
        <v>0.215</v>
      </c>
      <c r="BV270" s="312" t="n">
        <v>0.0075</v>
      </c>
      <c r="BW270" s="312"/>
      <c r="BX270" s="312"/>
      <c r="BY270" s="312"/>
      <c r="BZ270" s="312"/>
      <c r="CA270" s="312"/>
      <c r="CB270" s="312"/>
      <c r="CC270" s="312" t="n">
        <v>1</v>
      </c>
      <c r="CD270" s="312" t="n">
        <v>0</v>
      </c>
      <c r="CE270" s="349"/>
      <c r="CF270" s="336"/>
      <c r="CG270" s="311"/>
    </row>
    <row r="271" customFormat="false" ht="12.75" hidden="false" customHeight="false" outlineLevel="0" collapsed="false">
      <c r="D271" s="311" t="n">
        <v>44440</v>
      </c>
      <c r="F271" s="350" t="n">
        <v>4.3255</v>
      </c>
      <c r="G271" s="351" t="n">
        <v>0.070933034783508</v>
      </c>
      <c r="H271" s="350" t="n">
        <v>0.15</v>
      </c>
      <c r="I271" s="350" t="n">
        <v>0.55</v>
      </c>
      <c r="J271" s="350" t="n">
        <v>0.55</v>
      </c>
      <c r="K271" s="350" t="n">
        <v>0.55</v>
      </c>
      <c r="L271" s="350" t="n">
        <v>0.55</v>
      </c>
      <c r="M271" s="350" t="n">
        <v>0.55</v>
      </c>
      <c r="N271" s="350" t="n">
        <v>0.6</v>
      </c>
      <c r="O271" s="350" t="n">
        <v>0.6</v>
      </c>
      <c r="P271" s="350" t="n">
        <v>0.55</v>
      </c>
      <c r="Q271" s="350" t="n">
        <v>0.5</v>
      </c>
      <c r="R271" s="351" t="n">
        <v>0.35</v>
      </c>
      <c r="S271" s="351" t="n">
        <v>0.6</v>
      </c>
      <c r="T271" s="350" t="n">
        <v>0.55</v>
      </c>
      <c r="U271" s="350"/>
      <c r="V271" s="350"/>
      <c r="W271" s="350"/>
      <c r="X271" s="350"/>
      <c r="Y271" s="350"/>
      <c r="Z271" s="350"/>
      <c r="AA271" s="350"/>
      <c r="AB271" s="350"/>
      <c r="AC271" s="350"/>
      <c r="AD271" s="350"/>
      <c r="AE271" s="350"/>
      <c r="AF271" s="350"/>
      <c r="AG271" s="350"/>
      <c r="AH271" s="350"/>
      <c r="AI271" s="351"/>
      <c r="AJ271" s="351"/>
      <c r="AK271" s="351" t="n">
        <v>0</v>
      </c>
      <c r="AL271" s="350" t="n">
        <v>0</v>
      </c>
      <c r="AM271" s="350"/>
      <c r="AN271" s="350"/>
      <c r="AO271" s="350" t="n">
        <v>-0.17</v>
      </c>
      <c r="AP271" s="312" t="n">
        <v>0</v>
      </c>
      <c r="AQ271" s="312" t="n">
        <v>0.33</v>
      </c>
      <c r="AR271" s="312" t="n">
        <v>0</v>
      </c>
      <c r="AS271" s="312" t="n">
        <v>-0.33</v>
      </c>
      <c r="AT271" s="312" t="n">
        <v>0</v>
      </c>
      <c r="AU271" s="312" t="n">
        <v>0</v>
      </c>
      <c r="AV271" s="312" t="n">
        <v>0</v>
      </c>
      <c r="AW271" s="312" t="n">
        <v>0</v>
      </c>
      <c r="AX271" s="312" t="n">
        <v>0</v>
      </c>
      <c r="AY271" s="312"/>
      <c r="AZ271" s="312"/>
      <c r="BA271" s="312" t="n">
        <v>0.1825</v>
      </c>
      <c r="BB271" s="312" t="n">
        <v>0.0125</v>
      </c>
      <c r="BC271" s="312"/>
      <c r="BD271" s="312"/>
      <c r="BE271" s="312"/>
      <c r="BF271" s="312"/>
      <c r="BG271" s="312"/>
      <c r="BH271" s="312"/>
      <c r="BI271" s="312"/>
      <c r="BJ271" s="312"/>
      <c r="BK271" s="312"/>
      <c r="BL271" s="312"/>
      <c r="BM271" s="312"/>
      <c r="BN271" s="312"/>
      <c r="BO271" s="312" t="n">
        <v>0.395</v>
      </c>
      <c r="BP271" s="312" t="n">
        <v>0.035</v>
      </c>
      <c r="BQ271" s="312" t="n">
        <v>0</v>
      </c>
      <c r="BR271" s="312" t="n">
        <v>0</v>
      </c>
      <c r="BS271" s="312" t="n">
        <v>0.195</v>
      </c>
      <c r="BT271" s="312" t="n">
        <v>0.005</v>
      </c>
      <c r="BU271" s="312" t="n">
        <v>0.195</v>
      </c>
      <c r="BV271" s="312" t="n">
        <v>0.005</v>
      </c>
      <c r="BW271" s="312"/>
      <c r="BX271" s="312"/>
      <c r="BY271" s="312"/>
      <c r="BZ271" s="312"/>
      <c r="CA271" s="312"/>
      <c r="CB271" s="312"/>
      <c r="CC271" s="312" t="n">
        <v>0.6</v>
      </c>
      <c r="CD271" s="312" t="n">
        <v>0</v>
      </c>
      <c r="CE271" s="349"/>
      <c r="CF271" s="336"/>
      <c r="CG271" s="311"/>
    </row>
    <row r="272" customFormat="false" ht="12.75" hidden="false" customHeight="false" outlineLevel="0" collapsed="false">
      <c r="D272" s="311" t="n">
        <v>44470</v>
      </c>
      <c r="F272" s="350" t="n">
        <v>4.3225</v>
      </c>
      <c r="G272" s="351" t="n">
        <v>0.070925539210496</v>
      </c>
      <c r="H272" s="350" t="n">
        <v>0.15</v>
      </c>
      <c r="I272" s="350" t="n">
        <v>0.6</v>
      </c>
      <c r="J272" s="350" t="n">
        <v>0.6</v>
      </c>
      <c r="K272" s="350" t="n">
        <v>0.55</v>
      </c>
      <c r="L272" s="350" t="n">
        <v>0.6</v>
      </c>
      <c r="M272" s="350" t="n">
        <v>0.6</v>
      </c>
      <c r="N272" s="350" t="n">
        <v>0.65</v>
      </c>
      <c r="O272" s="350" t="n">
        <v>0.65</v>
      </c>
      <c r="P272" s="350" t="n">
        <v>0.6</v>
      </c>
      <c r="Q272" s="350" t="n">
        <v>0.5</v>
      </c>
      <c r="R272" s="351" t="n">
        <v>0.4</v>
      </c>
      <c r="S272" s="351" t="n">
        <v>0.65</v>
      </c>
      <c r="T272" s="350" t="n">
        <v>0.6</v>
      </c>
      <c r="U272" s="350"/>
      <c r="V272" s="350"/>
      <c r="W272" s="350"/>
      <c r="X272" s="350"/>
      <c r="Y272" s="350"/>
      <c r="Z272" s="350"/>
      <c r="AA272" s="350"/>
      <c r="AB272" s="350"/>
      <c r="AC272" s="350"/>
      <c r="AD272" s="350"/>
      <c r="AE272" s="350"/>
      <c r="AF272" s="350"/>
      <c r="AG272" s="350"/>
      <c r="AH272" s="350"/>
      <c r="AI272" s="351"/>
      <c r="AJ272" s="351"/>
      <c r="AK272" s="351" t="n">
        <v>0</v>
      </c>
      <c r="AL272" s="350" t="n">
        <v>0</v>
      </c>
      <c r="AM272" s="350"/>
      <c r="AN272" s="350"/>
      <c r="AO272" s="350" t="n">
        <v>-0.17</v>
      </c>
      <c r="AP272" s="312" t="n">
        <v>0</v>
      </c>
      <c r="AQ272" s="312" t="n">
        <v>0.33</v>
      </c>
      <c r="AR272" s="312" t="n">
        <v>0</v>
      </c>
      <c r="AS272" s="312" t="n">
        <v>-0.33</v>
      </c>
      <c r="AT272" s="312" t="n">
        <v>0</v>
      </c>
      <c r="AU272" s="312" t="n">
        <v>0</v>
      </c>
      <c r="AV272" s="312" t="n">
        <v>0</v>
      </c>
      <c r="AW272" s="312" t="n">
        <v>0</v>
      </c>
      <c r="AX272" s="312" t="n">
        <v>0</v>
      </c>
      <c r="AY272" s="312"/>
      <c r="AZ272" s="312"/>
      <c r="BA272" s="312" t="n">
        <v>0.1875</v>
      </c>
      <c r="BB272" s="312" t="n">
        <v>0.0125</v>
      </c>
      <c r="BC272" s="312"/>
      <c r="BD272" s="312"/>
      <c r="BE272" s="312"/>
      <c r="BF272" s="312"/>
      <c r="BG272" s="312"/>
      <c r="BH272" s="312"/>
      <c r="BI272" s="312"/>
      <c r="BJ272" s="312"/>
      <c r="BK272" s="312"/>
      <c r="BL272" s="312"/>
      <c r="BM272" s="312"/>
      <c r="BN272" s="312"/>
      <c r="BO272" s="312" t="n">
        <v>0.461</v>
      </c>
      <c r="BP272" s="312" t="n">
        <v>0.035</v>
      </c>
      <c r="BQ272" s="312" t="n">
        <v>0</v>
      </c>
      <c r="BR272" s="312" t="n">
        <v>0</v>
      </c>
      <c r="BS272" s="312" t="n">
        <v>0.215</v>
      </c>
      <c r="BT272" s="312" t="n">
        <v>0.0025</v>
      </c>
      <c r="BU272" s="312" t="n">
        <v>0.215</v>
      </c>
      <c r="BV272" s="312" t="n">
        <v>0.0025</v>
      </c>
      <c r="BW272" s="312"/>
      <c r="BX272" s="312"/>
      <c r="BY272" s="312"/>
      <c r="BZ272" s="312"/>
      <c r="CA272" s="312"/>
      <c r="CB272" s="312"/>
      <c r="CC272" s="312" t="n">
        <v>0.3</v>
      </c>
      <c r="CD272" s="312" t="n">
        <v>0</v>
      </c>
      <c r="CE272" s="349"/>
      <c r="CF272" s="336"/>
      <c r="CG272" s="311"/>
    </row>
    <row r="273" customFormat="false" ht="12.75" hidden="false" customHeight="false" outlineLevel="0" collapsed="false">
      <c r="D273" s="311" t="n">
        <v>44501</v>
      </c>
      <c r="F273" s="350" t="n">
        <v>4.3245</v>
      </c>
      <c r="G273" s="351" t="n">
        <v>0.070917793785069</v>
      </c>
      <c r="H273" s="350" t="n">
        <v>0.15</v>
      </c>
      <c r="I273" s="350" t="n">
        <v>0.8</v>
      </c>
      <c r="J273" s="350" t="n">
        <v>0.85</v>
      </c>
      <c r="K273" s="350" t="n">
        <v>0.8</v>
      </c>
      <c r="L273" s="350" t="n">
        <v>0.8</v>
      </c>
      <c r="M273" s="350" t="n">
        <v>0.9</v>
      </c>
      <c r="N273" s="350" t="n">
        <v>0.95</v>
      </c>
      <c r="O273" s="350" t="n">
        <v>0.85</v>
      </c>
      <c r="P273" s="350" t="n">
        <v>0.8</v>
      </c>
      <c r="Q273" s="350" t="n">
        <v>0.95</v>
      </c>
      <c r="R273" s="351" t="n">
        <v>0.45</v>
      </c>
      <c r="S273" s="351" t="n">
        <v>0.8</v>
      </c>
      <c r="T273" s="350" t="n">
        <v>0.8</v>
      </c>
      <c r="U273" s="350"/>
      <c r="V273" s="350"/>
      <c r="W273" s="350"/>
      <c r="X273" s="350"/>
      <c r="Y273" s="350"/>
      <c r="Z273" s="350"/>
      <c r="AA273" s="350"/>
      <c r="AB273" s="350"/>
      <c r="AC273" s="350"/>
      <c r="AD273" s="350"/>
      <c r="AE273" s="350"/>
      <c r="AF273" s="350"/>
      <c r="AG273" s="350"/>
      <c r="AH273" s="350"/>
      <c r="AI273" s="351"/>
      <c r="AJ273" s="351"/>
      <c r="AK273" s="351" t="n">
        <v>0</v>
      </c>
      <c r="AL273" s="350" t="n">
        <v>0</v>
      </c>
      <c r="AM273" s="350"/>
      <c r="AN273" s="350"/>
      <c r="AO273" s="350" t="n">
        <v>-0.17</v>
      </c>
      <c r="AP273" s="312" t="n">
        <v>0</v>
      </c>
      <c r="AQ273" s="312" t="n">
        <v>0</v>
      </c>
      <c r="AR273" s="312" t="n">
        <v>0</v>
      </c>
      <c r="AS273" s="312" t="n">
        <v>-0.33</v>
      </c>
      <c r="AT273" s="312" t="n">
        <v>0</v>
      </c>
      <c r="AU273" s="312" t="n">
        <v>0</v>
      </c>
      <c r="AV273" s="312" t="n">
        <v>0</v>
      </c>
      <c r="AW273" s="312" t="n">
        <v>0</v>
      </c>
      <c r="AX273" s="312" t="n">
        <v>0</v>
      </c>
      <c r="AY273" s="312"/>
      <c r="AZ273" s="312"/>
      <c r="BA273" s="312" t="n">
        <v>0.27</v>
      </c>
      <c r="BB273" s="312" t="n">
        <v>0.0175</v>
      </c>
      <c r="BC273" s="312"/>
      <c r="BD273" s="312"/>
      <c r="BE273" s="312"/>
      <c r="BF273" s="312"/>
      <c r="BG273" s="312"/>
      <c r="BH273" s="312"/>
      <c r="BI273" s="312"/>
      <c r="BJ273" s="312"/>
      <c r="BK273" s="312"/>
      <c r="BL273" s="312"/>
      <c r="BM273" s="312"/>
      <c r="BN273" s="312"/>
      <c r="BO273" s="312" t="n">
        <v>0.7675</v>
      </c>
      <c r="BP273" s="312" t="n">
        <v>0.146</v>
      </c>
      <c r="BQ273" s="312" t="n">
        <v>0</v>
      </c>
      <c r="BR273" s="312" t="n">
        <v>0</v>
      </c>
      <c r="BS273" s="312" t="n">
        <v>0.2875</v>
      </c>
      <c r="BT273" s="312" t="n">
        <v>0.02</v>
      </c>
      <c r="BU273" s="312" t="n">
        <v>0.465</v>
      </c>
      <c r="BV273" s="312" t="n">
        <v>0.015</v>
      </c>
      <c r="BW273" s="312"/>
      <c r="BX273" s="312"/>
      <c r="BY273" s="312"/>
      <c r="BZ273" s="312"/>
      <c r="CA273" s="312"/>
      <c r="CB273" s="312"/>
      <c r="CC273" s="312" t="n">
        <v>0.23</v>
      </c>
      <c r="CD273" s="312" t="n">
        <v>0</v>
      </c>
      <c r="CE273" s="349"/>
      <c r="CF273" s="336"/>
      <c r="CG273" s="311"/>
    </row>
    <row r="274" customFormat="false" ht="12.75" hidden="false" customHeight="false" outlineLevel="0" collapsed="false">
      <c r="D274" s="311" t="n">
        <v>44531</v>
      </c>
      <c r="F274" s="350" t="n">
        <v>4.3565</v>
      </c>
      <c r="G274" s="351" t="n">
        <v>0.070910298212095</v>
      </c>
      <c r="H274" s="350" t="n">
        <v>0.15</v>
      </c>
      <c r="I274" s="350" t="n">
        <v>1</v>
      </c>
      <c r="J274" s="350" t="n">
        <v>1.05</v>
      </c>
      <c r="K274" s="350" t="n">
        <v>1</v>
      </c>
      <c r="L274" s="350" t="n">
        <v>1</v>
      </c>
      <c r="M274" s="350" t="n">
        <v>1.15</v>
      </c>
      <c r="N274" s="350" t="n">
        <v>1.25</v>
      </c>
      <c r="O274" s="350" t="n">
        <v>1.05</v>
      </c>
      <c r="P274" s="350" t="n">
        <v>1</v>
      </c>
      <c r="Q274" s="350" t="n">
        <v>1.35</v>
      </c>
      <c r="R274" s="351" t="n">
        <v>0.65</v>
      </c>
      <c r="S274" s="351" t="n">
        <v>1.1</v>
      </c>
      <c r="T274" s="350" t="n">
        <v>1</v>
      </c>
      <c r="U274" s="350"/>
      <c r="V274" s="350"/>
      <c r="W274" s="350"/>
      <c r="X274" s="350"/>
      <c r="Y274" s="350"/>
      <c r="Z274" s="350"/>
      <c r="AA274" s="350"/>
      <c r="AB274" s="350"/>
      <c r="AC274" s="350"/>
      <c r="AD274" s="350"/>
      <c r="AE274" s="350"/>
      <c r="AF274" s="350"/>
      <c r="AG274" s="350"/>
      <c r="AH274" s="350"/>
      <c r="AI274" s="351"/>
      <c r="AJ274" s="351"/>
      <c r="AK274" s="351" t="n">
        <v>0</v>
      </c>
      <c r="AL274" s="350" t="n">
        <v>0</v>
      </c>
      <c r="AM274" s="350"/>
      <c r="AN274" s="350"/>
      <c r="AO274" s="350" t="n">
        <v>-0.17</v>
      </c>
      <c r="AP274" s="312" t="n">
        <v>0</v>
      </c>
      <c r="AQ274" s="312" t="n">
        <v>0</v>
      </c>
      <c r="AR274" s="312" t="n">
        <v>0</v>
      </c>
      <c r="AS274" s="312" t="n">
        <v>-0.33</v>
      </c>
      <c r="AT274" s="312" t="n">
        <v>0</v>
      </c>
      <c r="AU274" s="312" t="n">
        <v>0</v>
      </c>
      <c r="AV274" s="312" t="n">
        <v>0</v>
      </c>
      <c r="AW274" s="312" t="n">
        <v>0</v>
      </c>
      <c r="AX274" s="312" t="n">
        <v>0</v>
      </c>
      <c r="AY274" s="312"/>
      <c r="AZ274" s="312"/>
      <c r="BA274" s="312" t="n">
        <v>0.305</v>
      </c>
      <c r="BB274" s="312" t="n">
        <v>0.0225</v>
      </c>
      <c r="BC274" s="312"/>
      <c r="BD274" s="312"/>
      <c r="BE274" s="312"/>
      <c r="BF274" s="312"/>
      <c r="BG274" s="312"/>
      <c r="BH274" s="312"/>
      <c r="BI274" s="312"/>
      <c r="BJ274" s="312"/>
      <c r="BK274" s="312"/>
      <c r="BL274" s="312"/>
      <c r="BM274" s="312"/>
      <c r="BN274" s="312"/>
      <c r="BO274" s="312" t="n">
        <v>1.19</v>
      </c>
      <c r="BP274" s="312" t="n">
        <v>0.2</v>
      </c>
      <c r="BQ274" s="312" t="n">
        <v>0</v>
      </c>
      <c r="BR274" s="312" t="n">
        <v>0</v>
      </c>
      <c r="BS274" s="312" t="n">
        <v>0.3375</v>
      </c>
      <c r="BT274" s="312" t="n">
        <v>0.0225</v>
      </c>
      <c r="BU274" s="312" t="n">
        <v>0.8</v>
      </c>
      <c r="BV274" s="312" t="n">
        <v>0.0175</v>
      </c>
      <c r="BW274" s="312"/>
      <c r="BX274" s="312"/>
      <c r="BY274" s="312"/>
      <c r="BZ274" s="312"/>
      <c r="CA274" s="312"/>
      <c r="CB274" s="312"/>
      <c r="CC274" s="312" t="n">
        <v>0.26</v>
      </c>
      <c r="CD274" s="312" t="n">
        <v>0</v>
      </c>
      <c r="CE274" s="349"/>
      <c r="CF274" s="336"/>
      <c r="CG274" s="311"/>
    </row>
    <row r="275" customFormat="false" ht="12.75" hidden="false" customHeight="false" outlineLevel="0" collapsed="false">
      <c r="D275" s="311" t="n">
        <v>44562</v>
      </c>
      <c r="F275" s="350" t="n">
        <v>4.5725</v>
      </c>
      <c r="G275" s="351" t="n">
        <v>0.070902552786707</v>
      </c>
      <c r="H275" s="350" t="n">
        <v>0.15</v>
      </c>
      <c r="I275" s="350" t="n">
        <v>1</v>
      </c>
      <c r="J275" s="350" t="n">
        <v>1.05</v>
      </c>
      <c r="K275" s="350" t="n">
        <v>1</v>
      </c>
      <c r="L275" s="350" t="n">
        <v>1</v>
      </c>
      <c r="M275" s="350" t="n">
        <v>1.15</v>
      </c>
      <c r="N275" s="350" t="n">
        <v>1.45</v>
      </c>
      <c r="O275" s="350" t="n">
        <v>1.05</v>
      </c>
      <c r="P275" s="350" t="n">
        <v>1</v>
      </c>
      <c r="Q275" s="350" t="n">
        <v>1.35</v>
      </c>
      <c r="R275" s="351" t="n">
        <v>0.7</v>
      </c>
      <c r="S275" s="351" t="n">
        <v>1.1</v>
      </c>
      <c r="T275" s="350" t="n">
        <v>1</v>
      </c>
      <c r="U275" s="350"/>
      <c r="V275" s="350"/>
      <c r="W275" s="350"/>
      <c r="X275" s="350"/>
      <c r="Y275" s="350"/>
      <c r="Z275" s="350"/>
      <c r="AA275" s="350"/>
      <c r="AB275" s="350"/>
      <c r="AC275" s="350"/>
      <c r="AD275" s="350"/>
      <c r="AE275" s="350"/>
      <c r="AF275" s="350"/>
      <c r="AG275" s="350"/>
      <c r="AH275" s="350"/>
      <c r="AI275" s="351"/>
      <c r="AJ275" s="351"/>
      <c r="AK275" s="351" t="n">
        <v>0</v>
      </c>
      <c r="AL275" s="350" t="n">
        <v>0</v>
      </c>
      <c r="AM275" s="350"/>
      <c r="AN275" s="350"/>
      <c r="AO275" s="350" t="n">
        <v>-0.17</v>
      </c>
      <c r="AP275" s="312" t="n">
        <v>0</v>
      </c>
      <c r="AQ275" s="312" t="n">
        <v>0</v>
      </c>
      <c r="AR275" s="312" t="n">
        <v>0</v>
      </c>
      <c r="AS275" s="312" t="n">
        <v>-0.33</v>
      </c>
      <c r="AT275" s="312" t="n">
        <v>0</v>
      </c>
      <c r="AU275" s="312" t="n">
        <v>0</v>
      </c>
      <c r="AV275" s="312" t="n">
        <v>0</v>
      </c>
      <c r="AW275" s="312" t="n">
        <v>0</v>
      </c>
      <c r="AX275" s="312" t="n">
        <v>0</v>
      </c>
      <c r="AY275" s="312"/>
      <c r="AZ275" s="312"/>
      <c r="BA275" s="312" t="n">
        <v>0.305</v>
      </c>
      <c r="BB275" s="312" t="n">
        <v>0.0225</v>
      </c>
      <c r="BC275" s="312"/>
      <c r="BD275" s="312"/>
      <c r="BE275" s="312"/>
      <c r="BF275" s="312"/>
      <c r="BG275" s="312"/>
      <c r="BH275" s="312"/>
      <c r="BI275" s="312"/>
      <c r="BJ275" s="312"/>
      <c r="BK275" s="312"/>
      <c r="BL275" s="312"/>
      <c r="BM275" s="312"/>
      <c r="BN275" s="312"/>
      <c r="BO275" s="312" t="n">
        <v>1.525</v>
      </c>
      <c r="BP275" s="312" t="n">
        <v>0.3</v>
      </c>
      <c r="BQ275" s="312" t="n">
        <v>0</v>
      </c>
      <c r="BR275" s="312" t="n">
        <v>0</v>
      </c>
      <c r="BS275" s="312" t="n">
        <v>0.4375</v>
      </c>
      <c r="BT275" s="312" t="n">
        <v>0.03</v>
      </c>
      <c r="BU275" s="312" t="n">
        <v>0.975</v>
      </c>
      <c r="BV275" s="312" t="n">
        <v>0.0225</v>
      </c>
      <c r="BW275" s="312"/>
      <c r="BX275" s="312"/>
      <c r="BY275" s="312"/>
      <c r="BZ275" s="312"/>
      <c r="CA275" s="312"/>
      <c r="CB275" s="312"/>
      <c r="CC275" s="312" t="n">
        <v>0.085</v>
      </c>
      <c r="CD275" s="312" t="n">
        <v>0</v>
      </c>
      <c r="CE275" s="349"/>
      <c r="CF275" s="336"/>
      <c r="CG275" s="311"/>
    </row>
    <row r="276" customFormat="false" ht="12.75" hidden="false" customHeight="false" outlineLevel="0" collapsed="false">
      <c r="D276" s="311" t="n">
        <v>44593</v>
      </c>
      <c r="F276" s="350" t="n">
        <v>4.5185</v>
      </c>
      <c r="G276" s="351" t="n">
        <v>0.070894807361339</v>
      </c>
      <c r="H276" s="350" t="n">
        <v>0.15</v>
      </c>
      <c r="I276" s="350" t="n">
        <v>1</v>
      </c>
      <c r="J276" s="350" t="n">
        <v>1.05</v>
      </c>
      <c r="K276" s="350" t="n">
        <v>1</v>
      </c>
      <c r="L276" s="350" t="n">
        <v>1</v>
      </c>
      <c r="M276" s="350" t="n">
        <v>1.15</v>
      </c>
      <c r="N276" s="350" t="n">
        <v>1.45</v>
      </c>
      <c r="O276" s="350" t="n">
        <v>1.05</v>
      </c>
      <c r="P276" s="350" t="n">
        <v>1</v>
      </c>
      <c r="Q276" s="350" t="n">
        <v>1.35</v>
      </c>
      <c r="R276" s="351" t="n">
        <v>0.7</v>
      </c>
      <c r="S276" s="351" t="n">
        <v>1.1</v>
      </c>
      <c r="T276" s="350" t="n">
        <v>1</v>
      </c>
      <c r="U276" s="350"/>
      <c r="V276" s="350"/>
      <c r="W276" s="350"/>
      <c r="X276" s="350"/>
      <c r="Y276" s="350"/>
      <c r="Z276" s="350"/>
      <c r="AA276" s="350"/>
      <c r="AB276" s="350"/>
      <c r="AC276" s="350"/>
      <c r="AD276" s="350"/>
      <c r="AE276" s="350"/>
      <c r="AF276" s="350"/>
      <c r="AG276" s="350"/>
      <c r="AH276" s="350"/>
      <c r="AI276" s="351"/>
      <c r="AJ276" s="351"/>
      <c r="AK276" s="351" t="n">
        <v>0</v>
      </c>
      <c r="AL276" s="350" t="n">
        <v>0</v>
      </c>
      <c r="AM276" s="350"/>
      <c r="AN276" s="350"/>
      <c r="AO276" s="350" t="n">
        <v>-0.17</v>
      </c>
      <c r="AP276" s="312" t="n">
        <v>0</v>
      </c>
      <c r="AQ276" s="312" t="n">
        <v>0</v>
      </c>
      <c r="AR276" s="312" t="n">
        <v>0</v>
      </c>
      <c r="AS276" s="312" t="n">
        <v>-0.33</v>
      </c>
      <c r="AT276" s="312" t="n">
        <v>0</v>
      </c>
      <c r="AU276" s="312" t="n">
        <v>0</v>
      </c>
      <c r="AV276" s="312" t="n">
        <v>0</v>
      </c>
      <c r="AW276" s="312" t="n">
        <v>0</v>
      </c>
      <c r="AX276" s="312" t="n">
        <v>0</v>
      </c>
      <c r="AY276" s="312"/>
      <c r="AZ276" s="312"/>
      <c r="BA276" s="312" t="n">
        <v>0.305</v>
      </c>
      <c r="BB276" s="312" t="n">
        <v>0.0225</v>
      </c>
      <c r="BC276" s="312"/>
      <c r="BD276" s="312"/>
      <c r="BE276" s="312"/>
      <c r="BF276" s="312"/>
      <c r="BG276" s="312"/>
      <c r="BH276" s="312"/>
      <c r="BI276" s="312"/>
      <c r="BJ276" s="312"/>
      <c r="BK276" s="312"/>
      <c r="BL276" s="312"/>
      <c r="BM276" s="312"/>
      <c r="BN276" s="312"/>
      <c r="BO276" s="312" t="n">
        <v>1.455</v>
      </c>
      <c r="BP276" s="312" t="n">
        <v>0.3</v>
      </c>
      <c r="BQ276" s="312" t="n">
        <v>0</v>
      </c>
      <c r="BR276" s="312" t="n">
        <v>0</v>
      </c>
      <c r="BS276" s="312" t="n">
        <v>0.435</v>
      </c>
      <c r="BT276" s="312" t="n">
        <v>0.03</v>
      </c>
      <c r="BU276" s="312" t="n">
        <v>0.975</v>
      </c>
      <c r="BV276" s="312" t="n">
        <v>0.0175</v>
      </c>
      <c r="BW276" s="312"/>
      <c r="BX276" s="312"/>
      <c r="BY276" s="312"/>
      <c r="BZ276" s="312"/>
      <c r="CA276" s="312"/>
      <c r="CB276" s="312"/>
      <c r="CC276" s="312" t="n">
        <v>0.075</v>
      </c>
      <c r="CD276" s="312" t="n">
        <v>0</v>
      </c>
      <c r="CE276" s="349"/>
      <c r="CF276" s="336"/>
      <c r="CG276" s="311"/>
    </row>
    <row r="277" customFormat="false" ht="12.75" hidden="false" customHeight="false" outlineLevel="0" collapsed="false">
      <c r="D277" s="311" t="n">
        <v>44621</v>
      </c>
      <c r="F277" s="350" t="n">
        <v>4.4355</v>
      </c>
      <c r="G277" s="351" t="n">
        <v>0.070887811493283</v>
      </c>
      <c r="H277" s="350" t="n">
        <v>0.15</v>
      </c>
      <c r="I277" s="350" t="n">
        <v>0.75</v>
      </c>
      <c r="J277" s="350" t="n">
        <v>0.8</v>
      </c>
      <c r="K277" s="350" t="n">
        <v>0.75</v>
      </c>
      <c r="L277" s="350" t="n">
        <v>0.75</v>
      </c>
      <c r="M277" s="350" t="n">
        <v>0.85</v>
      </c>
      <c r="N277" s="350" t="n">
        <v>1</v>
      </c>
      <c r="O277" s="350" t="n">
        <v>0.75</v>
      </c>
      <c r="P277" s="350" t="n">
        <v>0.75</v>
      </c>
      <c r="Q277" s="350" t="n">
        <v>0.95</v>
      </c>
      <c r="R277" s="351" t="n">
        <v>0.35</v>
      </c>
      <c r="S277" s="351" t="n">
        <v>0.75</v>
      </c>
      <c r="T277" s="350" t="n">
        <v>0.75</v>
      </c>
      <c r="U277" s="350"/>
      <c r="V277" s="350"/>
      <c r="W277" s="350"/>
      <c r="X277" s="350"/>
      <c r="Y277" s="350"/>
      <c r="Z277" s="350"/>
      <c r="AA277" s="350"/>
      <c r="AB277" s="350"/>
      <c r="AC277" s="350"/>
      <c r="AD277" s="350"/>
      <c r="AE277" s="350"/>
      <c r="AF277" s="350"/>
      <c r="AG277" s="350"/>
      <c r="AH277" s="350"/>
      <c r="AI277" s="351"/>
      <c r="AJ277" s="351"/>
      <c r="AK277" s="351" t="n">
        <v>0</v>
      </c>
      <c r="AL277" s="350" t="n">
        <v>0</v>
      </c>
      <c r="AM277" s="350"/>
      <c r="AN277" s="350"/>
      <c r="AO277" s="350" t="n">
        <v>-0.17</v>
      </c>
      <c r="AP277" s="312" t="n">
        <v>0</v>
      </c>
      <c r="AQ277" s="312" t="n">
        <v>0</v>
      </c>
      <c r="AR277" s="312" t="n">
        <v>0</v>
      </c>
      <c r="AS277" s="312" t="n">
        <v>-0.33</v>
      </c>
      <c r="AT277" s="312" t="n">
        <v>0</v>
      </c>
      <c r="AU277" s="312" t="n">
        <v>0</v>
      </c>
      <c r="AV277" s="312" t="n">
        <v>0</v>
      </c>
      <c r="AW277" s="312" t="n">
        <v>0</v>
      </c>
      <c r="AX277" s="312" t="n">
        <v>0</v>
      </c>
      <c r="AY277" s="312"/>
      <c r="AZ277" s="312"/>
      <c r="BA277" s="312" t="n">
        <v>0.265</v>
      </c>
      <c r="BB277" s="312" t="n">
        <v>0.0225</v>
      </c>
      <c r="BC277" s="312"/>
      <c r="BD277" s="312"/>
      <c r="BE277" s="312"/>
      <c r="BF277" s="312"/>
      <c r="BG277" s="312"/>
      <c r="BH277" s="312"/>
      <c r="BI277" s="312"/>
      <c r="BJ277" s="312"/>
      <c r="BK277" s="312"/>
      <c r="BL277" s="312"/>
      <c r="BM277" s="312"/>
      <c r="BN277" s="312"/>
      <c r="BO277" s="312" t="n">
        <v>0.835</v>
      </c>
      <c r="BP277" s="312" t="n">
        <v>0.16</v>
      </c>
      <c r="BQ277" s="312" t="n">
        <v>0</v>
      </c>
      <c r="BR277" s="312" t="n">
        <v>0</v>
      </c>
      <c r="BS277" s="312" t="n">
        <v>0.3025</v>
      </c>
      <c r="BT277" s="312" t="n">
        <v>0.02</v>
      </c>
      <c r="BU277" s="312" t="n">
        <v>0.6075</v>
      </c>
      <c r="BV277" s="312" t="n">
        <v>0.0025</v>
      </c>
      <c r="BW277" s="312"/>
      <c r="BX277" s="312"/>
      <c r="BY277" s="312"/>
      <c r="BZ277" s="312"/>
      <c r="CA277" s="312"/>
      <c r="CB277" s="312"/>
      <c r="CC277" s="312" t="n">
        <v>0.115</v>
      </c>
      <c r="CD277" s="312" t="n">
        <v>0</v>
      </c>
      <c r="CE277" s="349"/>
      <c r="CF277" s="336"/>
      <c r="CG277" s="311"/>
    </row>
    <row r="278" customFormat="false" ht="12.75" hidden="false" customHeight="false" outlineLevel="0" collapsed="false">
      <c r="D278" s="311" t="n">
        <v>44652</v>
      </c>
      <c r="F278" s="350" t="n">
        <v>4.3525</v>
      </c>
      <c r="G278" s="351" t="n">
        <v>0.070880066067953</v>
      </c>
      <c r="H278" s="350" t="n">
        <v>0.15</v>
      </c>
      <c r="I278" s="350" t="n">
        <v>0.4</v>
      </c>
      <c r="J278" s="350" t="n">
        <v>0.45</v>
      </c>
      <c r="K278" s="350" t="n">
        <v>0.4</v>
      </c>
      <c r="L278" s="350" t="n">
        <v>0.45</v>
      </c>
      <c r="M278" s="350" t="n">
        <v>0.45</v>
      </c>
      <c r="N278" s="350" t="n">
        <v>0.45</v>
      </c>
      <c r="O278" s="350" t="n">
        <v>0.45</v>
      </c>
      <c r="P278" s="350" t="n">
        <v>0.45</v>
      </c>
      <c r="Q278" s="350" t="n">
        <v>0.5</v>
      </c>
      <c r="R278" s="351" t="n">
        <v>0.3</v>
      </c>
      <c r="S278" s="351" t="n">
        <v>0.45</v>
      </c>
      <c r="T278" s="350" t="n">
        <v>0.4</v>
      </c>
      <c r="U278" s="350"/>
      <c r="V278" s="350"/>
      <c r="W278" s="350"/>
      <c r="X278" s="350"/>
      <c r="Y278" s="350"/>
      <c r="Z278" s="350"/>
      <c r="AA278" s="350"/>
      <c r="AB278" s="350"/>
      <c r="AC278" s="350"/>
      <c r="AD278" s="350"/>
      <c r="AE278" s="350"/>
      <c r="AF278" s="350"/>
      <c r="AG278" s="350"/>
      <c r="AH278" s="350"/>
      <c r="AI278" s="351"/>
      <c r="AJ278" s="351"/>
      <c r="AK278" s="351" t="n">
        <v>0</v>
      </c>
      <c r="AL278" s="350" t="n">
        <v>0</v>
      </c>
      <c r="AM278" s="350"/>
      <c r="AN278" s="350"/>
      <c r="AO278" s="350" t="n">
        <v>-0.17</v>
      </c>
      <c r="AP278" s="312" t="n">
        <v>0</v>
      </c>
      <c r="AQ278" s="312" t="n">
        <v>0</v>
      </c>
      <c r="AR278" s="312" t="n">
        <v>0</v>
      </c>
      <c r="AS278" s="312" t="n">
        <v>-0.33</v>
      </c>
      <c r="AT278" s="312" t="n">
        <v>0</v>
      </c>
      <c r="AU278" s="312" t="n">
        <v>0</v>
      </c>
      <c r="AV278" s="312" t="n">
        <v>0</v>
      </c>
      <c r="AW278" s="312" t="n">
        <v>0</v>
      </c>
      <c r="AX278" s="312" t="n">
        <v>0</v>
      </c>
      <c r="AY278" s="312"/>
      <c r="AZ278" s="312"/>
      <c r="BA278" s="312" t="n">
        <v>0.195</v>
      </c>
      <c r="BB278" s="312" t="n">
        <v>0.0175</v>
      </c>
      <c r="BC278" s="312"/>
      <c r="BD278" s="312"/>
      <c r="BE278" s="312"/>
      <c r="BF278" s="312"/>
      <c r="BG278" s="312"/>
      <c r="BH278" s="312"/>
      <c r="BI278" s="312"/>
      <c r="BJ278" s="312"/>
      <c r="BK278" s="312"/>
      <c r="BL278" s="312"/>
      <c r="BM278" s="312"/>
      <c r="BN278" s="312"/>
      <c r="BO278" s="312" t="n">
        <v>0.45</v>
      </c>
      <c r="BP278" s="312" t="n">
        <v>0.02</v>
      </c>
      <c r="BQ278" s="312" t="n">
        <v>0</v>
      </c>
      <c r="BR278" s="312" t="n">
        <v>0</v>
      </c>
      <c r="BS278" s="312" t="n">
        <v>0.25</v>
      </c>
      <c r="BT278" s="312" t="n">
        <v>0.005</v>
      </c>
      <c r="BU278" s="312" t="n">
        <v>0.25</v>
      </c>
      <c r="BV278" s="312" t="n">
        <v>0.005</v>
      </c>
      <c r="BW278" s="312"/>
      <c r="BX278" s="312"/>
      <c r="BY278" s="312"/>
      <c r="BZ278" s="312"/>
      <c r="CA278" s="312"/>
      <c r="CB278" s="312"/>
      <c r="CC278" s="312" t="n">
        <v>0.55</v>
      </c>
      <c r="CD278" s="312" t="n">
        <v>0</v>
      </c>
      <c r="CE278" s="349"/>
      <c r="CF278" s="336"/>
      <c r="CG278" s="311"/>
    </row>
    <row r="279" customFormat="false" ht="12.75" hidden="false" customHeight="false" outlineLevel="0" collapsed="false">
      <c r="D279" s="311" t="n">
        <v>44682</v>
      </c>
      <c r="F279" s="350" t="n">
        <v>4.3565</v>
      </c>
      <c r="G279" s="351" t="n">
        <v>0.070872570495072</v>
      </c>
      <c r="H279" s="350" t="n">
        <v>0.15</v>
      </c>
      <c r="I279" s="350" t="n">
        <v>0.45</v>
      </c>
      <c r="J279" s="350" t="n">
        <v>0.5</v>
      </c>
      <c r="K279" s="350" t="n">
        <v>0.4</v>
      </c>
      <c r="L279" s="350" t="n">
        <v>0.4</v>
      </c>
      <c r="M279" s="350" t="n">
        <v>0.45</v>
      </c>
      <c r="N279" s="350" t="n">
        <v>0.5</v>
      </c>
      <c r="O279" s="350" t="n">
        <v>0.45</v>
      </c>
      <c r="P279" s="350" t="n">
        <v>0.4</v>
      </c>
      <c r="Q279" s="350" t="n">
        <v>0.45</v>
      </c>
      <c r="R279" s="351" t="n">
        <v>0.25</v>
      </c>
      <c r="S279" s="351" t="n">
        <v>0.5</v>
      </c>
      <c r="T279" s="350" t="n">
        <v>0.45</v>
      </c>
      <c r="U279" s="350"/>
      <c r="V279" s="350"/>
      <c r="W279" s="350"/>
      <c r="X279" s="350"/>
      <c r="Y279" s="350"/>
      <c r="Z279" s="350"/>
      <c r="AA279" s="350"/>
      <c r="AB279" s="350"/>
      <c r="AC279" s="350"/>
      <c r="AD279" s="350"/>
      <c r="AE279" s="350"/>
      <c r="AF279" s="350"/>
      <c r="AG279" s="350"/>
      <c r="AH279" s="350"/>
      <c r="AI279" s="351"/>
      <c r="AJ279" s="351"/>
      <c r="AK279" s="351" t="n">
        <v>0</v>
      </c>
      <c r="AL279" s="350" t="n">
        <v>0</v>
      </c>
      <c r="AM279" s="350"/>
      <c r="AN279" s="350"/>
      <c r="AO279" s="350" t="n">
        <v>-0.17</v>
      </c>
      <c r="AP279" s="312" t="n">
        <v>0</v>
      </c>
      <c r="AQ279" s="312" t="n">
        <v>0</v>
      </c>
      <c r="AR279" s="312" t="n">
        <v>0</v>
      </c>
      <c r="AS279" s="312" t="n">
        <v>-0.33</v>
      </c>
      <c r="AT279" s="312" t="n">
        <v>0</v>
      </c>
      <c r="AU279" s="312" t="n">
        <v>0</v>
      </c>
      <c r="AV279" s="312" t="n">
        <v>0</v>
      </c>
      <c r="AW279" s="312" t="n">
        <v>0</v>
      </c>
      <c r="AX279" s="312" t="n">
        <v>0</v>
      </c>
      <c r="AY279" s="312"/>
      <c r="AZ279" s="312"/>
      <c r="BA279" s="312" t="n">
        <v>0.1825</v>
      </c>
      <c r="BB279" s="312" t="n">
        <v>0.01</v>
      </c>
      <c r="BC279" s="312"/>
      <c r="BD279" s="312"/>
      <c r="BE279" s="312"/>
      <c r="BF279" s="312"/>
      <c r="BG279" s="312"/>
      <c r="BH279" s="312"/>
      <c r="BI279" s="312"/>
      <c r="BJ279" s="312"/>
      <c r="BK279" s="312"/>
      <c r="BL279" s="312"/>
      <c r="BM279" s="312"/>
      <c r="BN279" s="312"/>
      <c r="BO279" s="312" t="n">
        <v>0.405</v>
      </c>
      <c r="BP279" s="312" t="n">
        <v>0.02</v>
      </c>
      <c r="BQ279" s="312" t="n">
        <v>0</v>
      </c>
      <c r="BR279" s="312" t="n">
        <v>0</v>
      </c>
      <c r="BS279" s="312" t="n">
        <v>0.2025</v>
      </c>
      <c r="BT279" s="312" t="n">
        <v>0.005</v>
      </c>
      <c r="BU279" s="312" t="n">
        <v>0.2025</v>
      </c>
      <c r="BV279" s="312" t="n">
        <v>0.005</v>
      </c>
      <c r="BW279" s="312"/>
      <c r="BX279" s="312"/>
      <c r="BY279" s="312"/>
      <c r="BZ279" s="312"/>
      <c r="CA279" s="312"/>
      <c r="CB279" s="312"/>
      <c r="CC279" s="312" t="n">
        <v>0.7</v>
      </c>
      <c r="CD279" s="312" t="n">
        <v>0</v>
      </c>
      <c r="CE279" s="349"/>
      <c r="CF279" s="336"/>
      <c r="CG279" s="311"/>
    </row>
    <row r="280" customFormat="false" ht="12.75" hidden="false" customHeight="false" outlineLevel="0" collapsed="false">
      <c r="D280" s="311" t="n">
        <v>44713</v>
      </c>
      <c r="F280" s="350" t="n">
        <v>4.4075</v>
      </c>
      <c r="G280" s="351" t="n">
        <v>0.070864825069782</v>
      </c>
      <c r="H280" s="350" t="n">
        <v>0.15</v>
      </c>
      <c r="I280" s="350" t="n">
        <v>0.45</v>
      </c>
      <c r="J280" s="350" t="n">
        <v>0.5</v>
      </c>
      <c r="K280" s="350" t="n">
        <v>0.4</v>
      </c>
      <c r="L280" s="350" t="n">
        <v>0.5</v>
      </c>
      <c r="M280" s="350" t="n">
        <v>0.45</v>
      </c>
      <c r="N280" s="350" t="n">
        <v>0.5</v>
      </c>
      <c r="O280" s="350" t="n">
        <v>0.5</v>
      </c>
      <c r="P280" s="350" t="n">
        <v>0.5</v>
      </c>
      <c r="Q280" s="350" t="n">
        <v>0.5</v>
      </c>
      <c r="R280" s="351" t="n">
        <v>0.25</v>
      </c>
      <c r="S280" s="351" t="n">
        <v>0.5</v>
      </c>
      <c r="T280" s="350" t="n">
        <v>0.45</v>
      </c>
      <c r="U280" s="350"/>
      <c r="V280" s="350"/>
      <c r="W280" s="350"/>
      <c r="X280" s="350"/>
      <c r="Y280" s="350"/>
      <c r="Z280" s="350"/>
      <c r="AA280" s="350"/>
      <c r="AB280" s="350"/>
      <c r="AC280" s="350"/>
      <c r="AD280" s="350"/>
      <c r="AE280" s="350"/>
      <c r="AF280" s="350"/>
      <c r="AG280" s="350"/>
      <c r="AH280" s="350"/>
      <c r="AI280" s="351"/>
      <c r="AJ280" s="351"/>
      <c r="AK280" s="351" t="n">
        <v>0</v>
      </c>
      <c r="AL280" s="350" t="n">
        <v>0</v>
      </c>
      <c r="AM280" s="350"/>
      <c r="AN280" s="350"/>
      <c r="AO280" s="350" t="n">
        <v>-0.17</v>
      </c>
      <c r="AP280" s="312" t="n">
        <v>0</v>
      </c>
      <c r="AQ280" s="312" t="n">
        <v>0</v>
      </c>
      <c r="AR280" s="312" t="n">
        <v>0</v>
      </c>
      <c r="AS280" s="312" t="n">
        <v>-0.33</v>
      </c>
      <c r="AT280" s="312" t="n">
        <v>0</v>
      </c>
      <c r="AU280" s="312" t="n">
        <v>0</v>
      </c>
      <c r="AV280" s="312" t="n">
        <v>0</v>
      </c>
      <c r="AW280" s="312" t="n">
        <v>0</v>
      </c>
      <c r="AX280" s="312" t="n">
        <v>0</v>
      </c>
      <c r="AY280" s="312"/>
      <c r="AZ280" s="312"/>
      <c r="BA280" s="312" t="n">
        <v>0.1825</v>
      </c>
      <c r="BB280" s="312" t="n">
        <v>0.0125</v>
      </c>
      <c r="BC280" s="312"/>
      <c r="BD280" s="312"/>
      <c r="BE280" s="312"/>
      <c r="BF280" s="312"/>
      <c r="BG280" s="312"/>
      <c r="BH280" s="312"/>
      <c r="BI280" s="312"/>
      <c r="BJ280" s="312"/>
      <c r="BK280" s="312"/>
      <c r="BL280" s="312"/>
      <c r="BM280" s="312"/>
      <c r="BN280" s="312"/>
      <c r="BO280" s="312" t="n">
        <v>0.395</v>
      </c>
      <c r="BP280" s="312" t="n">
        <v>0.035</v>
      </c>
      <c r="BQ280" s="312" t="n">
        <v>0</v>
      </c>
      <c r="BR280" s="312" t="n">
        <v>0</v>
      </c>
      <c r="BS280" s="312" t="n">
        <v>0.2025</v>
      </c>
      <c r="BT280" s="312" t="n">
        <v>0.005</v>
      </c>
      <c r="BU280" s="312" t="n">
        <v>0.2025</v>
      </c>
      <c r="BV280" s="312" t="n">
        <v>0.005</v>
      </c>
      <c r="BW280" s="312"/>
      <c r="BX280" s="312"/>
      <c r="BY280" s="312"/>
      <c r="BZ280" s="312"/>
      <c r="CA280" s="312"/>
      <c r="CB280" s="312"/>
      <c r="CC280" s="312" t="n">
        <v>0.8</v>
      </c>
      <c r="CD280" s="312" t="n">
        <v>0</v>
      </c>
      <c r="CE280" s="349"/>
      <c r="CF280" s="336"/>
      <c r="CG280" s="311"/>
    </row>
    <row r="281" customFormat="false" ht="12.75" hidden="false" customHeight="false" outlineLevel="0" collapsed="false">
      <c r="D281" s="311" t="n">
        <v>44743</v>
      </c>
      <c r="F281" s="350" t="n">
        <v>4.4195</v>
      </c>
      <c r="G281" s="351" t="n">
        <v>0.070857329496938</v>
      </c>
      <c r="H281" s="350" t="n">
        <v>0.15</v>
      </c>
      <c r="I281" s="350" t="n">
        <v>0.5</v>
      </c>
      <c r="J281" s="350" t="n">
        <v>0.5</v>
      </c>
      <c r="K281" s="350" t="n">
        <v>0.4</v>
      </c>
      <c r="L281" s="350" t="n">
        <v>0.5</v>
      </c>
      <c r="M281" s="350" t="n">
        <v>0.5</v>
      </c>
      <c r="N281" s="350" t="n">
        <v>0.5</v>
      </c>
      <c r="O281" s="350" t="n">
        <v>0.5</v>
      </c>
      <c r="P281" s="350" t="n">
        <v>0.5</v>
      </c>
      <c r="Q281" s="350" t="n">
        <v>0.5</v>
      </c>
      <c r="R281" s="351" t="n">
        <v>0.35</v>
      </c>
      <c r="S281" s="351" t="n">
        <v>0.55</v>
      </c>
      <c r="T281" s="350" t="n">
        <v>0.5</v>
      </c>
      <c r="U281" s="350"/>
      <c r="V281" s="350"/>
      <c r="W281" s="350"/>
      <c r="X281" s="350"/>
      <c r="Y281" s="350"/>
      <c r="Z281" s="350"/>
      <c r="AA281" s="350"/>
      <c r="AB281" s="350"/>
      <c r="AC281" s="350"/>
      <c r="AD281" s="350"/>
      <c r="AE281" s="350"/>
      <c r="AF281" s="350"/>
      <c r="AG281" s="350"/>
      <c r="AH281" s="350"/>
      <c r="AI281" s="351"/>
      <c r="AJ281" s="351"/>
      <c r="AK281" s="351" t="n">
        <v>0</v>
      </c>
      <c r="AL281" s="350" t="n">
        <v>0</v>
      </c>
      <c r="AM281" s="350"/>
      <c r="AN281" s="350"/>
      <c r="AO281" s="350" t="n">
        <v>-0.17</v>
      </c>
      <c r="AP281" s="312" t="n">
        <v>0</v>
      </c>
      <c r="AQ281" s="312" t="n">
        <v>0</v>
      </c>
      <c r="AR281" s="312" t="n">
        <v>0</v>
      </c>
      <c r="AS281" s="312" t="n">
        <v>-0.33</v>
      </c>
      <c r="AT281" s="312" t="n">
        <v>0</v>
      </c>
      <c r="AU281" s="312" t="n">
        <v>0</v>
      </c>
      <c r="AV281" s="312" t="n">
        <v>0</v>
      </c>
      <c r="AW281" s="312" t="n">
        <v>0</v>
      </c>
      <c r="AX281" s="312" t="n">
        <v>0</v>
      </c>
      <c r="AY281" s="312"/>
      <c r="AZ281" s="312"/>
      <c r="BA281" s="312" t="n">
        <v>0.1825</v>
      </c>
      <c r="BB281" s="312" t="n">
        <v>0.0125</v>
      </c>
      <c r="BC281" s="312"/>
      <c r="BD281" s="312"/>
      <c r="BE281" s="312"/>
      <c r="BF281" s="312"/>
      <c r="BG281" s="312"/>
      <c r="BH281" s="312"/>
      <c r="BI281" s="312"/>
      <c r="BJ281" s="312"/>
      <c r="BK281" s="312"/>
      <c r="BL281" s="312"/>
      <c r="BM281" s="312"/>
      <c r="BN281" s="312"/>
      <c r="BO281" s="312" t="n">
        <v>0.43</v>
      </c>
      <c r="BP281" s="312" t="n">
        <v>0.035</v>
      </c>
      <c r="BQ281" s="312" t="n">
        <v>0</v>
      </c>
      <c r="BR281" s="312" t="n">
        <v>0</v>
      </c>
      <c r="BS281" s="312" t="n">
        <v>0.215</v>
      </c>
      <c r="BT281" s="312" t="n">
        <v>0.0075</v>
      </c>
      <c r="BU281" s="312" t="n">
        <v>0.215</v>
      </c>
      <c r="BV281" s="312" t="n">
        <v>0.0075</v>
      </c>
      <c r="BW281" s="312"/>
      <c r="BX281" s="312"/>
      <c r="BY281" s="312"/>
      <c r="BZ281" s="312"/>
      <c r="CA281" s="312"/>
      <c r="CB281" s="312"/>
      <c r="CC281" s="312" t="n">
        <v>1</v>
      </c>
      <c r="CD281" s="312" t="n">
        <v>0</v>
      </c>
      <c r="CE281" s="349"/>
      <c r="CF281" s="336"/>
      <c r="CG281" s="311"/>
    </row>
    <row r="282" customFormat="false" ht="12.75" hidden="false" customHeight="false" outlineLevel="0" collapsed="false">
      <c r="D282" s="311" t="n">
        <v>44774</v>
      </c>
      <c r="F282" s="350" t="n">
        <v>4.4405</v>
      </c>
      <c r="G282" s="351" t="n">
        <v>0.070849584071686</v>
      </c>
      <c r="H282" s="350" t="n">
        <v>0.15</v>
      </c>
      <c r="I282" s="350" t="n">
        <v>0.55</v>
      </c>
      <c r="J282" s="350" t="n">
        <v>0.55</v>
      </c>
      <c r="K282" s="350" t="n">
        <v>0.5</v>
      </c>
      <c r="L282" s="350" t="n">
        <v>0.6</v>
      </c>
      <c r="M282" s="350" t="n">
        <v>0.55</v>
      </c>
      <c r="N282" s="350" t="n">
        <v>0.6</v>
      </c>
      <c r="O282" s="350" t="n">
        <v>0.55</v>
      </c>
      <c r="P282" s="350" t="n">
        <v>0.6</v>
      </c>
      <c r="Q282" s="350" t="n">
        <v>0.45</v>
      </c>
      <c r="R282" s="351" t="n">
        <v>0.4</v>
      </c>
      <c r="S282" s="351" t="n">
        <v>0.6</v>
      </c>
      <c r="T282" s="350" t="n">
        <v>0.55</v>
      </c>
      <c r="U282" s="350"/>
      <c r="V282" s="350"/>
      <c r="W282" s="350"/>
      <c r="X282" s="350"/>
      <c r="Y282" s="350"/>
      <c r="Z282" s="350"/>
      <c r="AA282" s="350"/>
      <c r="AB282" s="350"/>
      <c r="AC282" s="350"/>
      <c r="AD282" s="350"/>
      <c r="AE282" s="350"/>
      <c r="AF282" s="350"/>
      <c r="AG282" s="350"/>
      <c r="AH282" s="350"/>
      <c r="AI282" s="351"/>
      <c r="AJ282" s="351"/>
      <c r="AK282" s="351" t="n">
        <v>0</v>
      </c>
      <c r="AL282" s="350" t="n">
        <v>0</v>
      </c>
      <c r="AM282" s="350"/>
      <c r="AN282" s="350"/>
      <c r="AO282" s="350" t="n">
        <v>-0.17</v>
      </c>
      <c r="AP282" s="312" t="n">
        <v>0</v>
      </c>
      <c r="AQ282" s="312" t="n">
        <v>0</v>
      </c>
      <c r="AR282" s="312" t="n">
        <v>0</v>
      </c>
      <c r="AS282" s="312" t="n">
        <v>-0.33</v>
      </c>
      <c r="AT282" s="312" t="n">
        <v>0</v>
      </c>
      <c r="AU282" s="312" t="n">
        <v>0</v>
      </c>
      <c r="AV282" s="312" t="n">
        <v>0</v>
      </c>
      <c r="AW282" s="312" t="n">
        <v>0</v>
      </c>
      <c r="AX282" s="312" t="n">
        <v>0</v>
      </c>
      <c r="AY282" s="312"/>
      <c r="AZ282" s="312"/>
      <c r="BA282" s="312" t="n">
        <v>0.1825</v>
      </c>
      <c r="BB282" s="312" t="n">
        <v>0.0125</v>
      </c>
      <c r="BC282" s="312"/>
      <c r="BD282" s="312"/>
      <c r="BE282" s="312"/>
      <c r="BF282" s="312"/>
      <c r="BG282" s="312"/>
      <c r="BH282" s="312"/>
      <c r="BI282" s="312"/>
      <c r="BJ282" s="312"/>
      <c r="BK282" s="312"/>
      <c r="BL282" s="312"/>
      <c r="BM282" s="312"/>
      <c r="BN282" s="312"/>
      <c r="BO282" s="312" t="n">
        <v>0.495</v>
      </c>
      <c r="BP282" s="312" t="n">
        <v>0.035</v>
      </c>
      <c r="BQ282" s="312" t="n">
        <v>0</v>
      </c>
      <c r="BR282" s="312" t="n">
        <v>0</v>
      </c>
      <c r="BS282" s="312" t="n">
        <v>0.215</v>
      </c>
      <c r="BT282" s="312" t="n">
        <v>0.0075</v>
      </c>
      <c r="BU282" s="312" t="n">
        <v>0.215</v>
      </c>
      <c r="BV282" s="312" t="n">
        <v>0.0075</v>
      </c>
      <c r="BW282" s="312"/>
      <c r="BX282" s="312"/>
      <c r="BY282" s="312"/>
      <c r="BZ282" s="312"/>
      <c r="CA282" s="312"/>
      <c r="CB282" s="312"/>
      <c r="CC282" s="312" t="n">
        <v>1</v>
      </c>
      <c r="CD282" s="312" t="n">
        <v>0</v>
      </c>
      <c r="CE282" s="349"/>
      <c r="CF282" s="336"/>
      <c r="CG282" s="311"/>
    </row>
    <row r="283" customFormat="false" ht="12.75" hidden="false" customHeight="false" outlineLevel="0" collapsed="false">
      <c r="D283" s="311" t="n">
        <v>44805</v>
      </c>
      <c r="F283" s="350" t="n">
        <v>4.4485</v>
      </c>
      <c r="G283" s="351" t="n">
        <v>0.070841838646455</v>
      </c>
      <c r="H283" s="350" t="n">
        <v>0.15</v>
      </c>
      <c r="I283" s="350" t="n">
        <v>0.55</v>
      </c>
      <c r="J283" s="350" t="n">
        <v>0.55</v>
      </c>
      <c r="K283" s="350" t="n">
        <v>0.55</v>
      </c>
      <c r="L283" s="350" t="n">
        <v>0.55</v>
      </c>
      <c r="M283" s="350" t="n">
        <v>0.55</v>
      </c>
      <c r="N283" s="350" t="n">
        <v>0.6</v>
      </c>
      <c r="O283" s="350" t="n">
        <v>0.6</v>
      </c>
      <c r="P283" s="350" t="n">
        <v>0.55</v>
      </c>
      <c r="Q283" s="350" t="n">
        <v>0.5</v>
      </c>
      <c r="R283" s="351" t="n">
        <v>0.35</v>
      </c>
      <c r="S283" s="351" t="n">
        <v>0.6</v>
      </c>
      <c r="T283" s="350" t="n">
        <v>0.55</v>
      </c>
      <c r="U283" s="350"/>
      <c r="V283" s="350"/>
      <c r="W283" s="350"/>
      <c r="X283" s="350"/>
      <c r="Y283" s="350"/>
      <c r="Z283" s="350"/>
      <c r="AA283" s="350"/>
      <c r="AB283" s="350"/>
      <c r="AC283" s="350"/>
      <c r="AD283" s="350"/>
      <c r="AE283" s="350"/>
      <c r="AF283" s="350"/>
      <c r="AG283" s="350"/>
      <c r="AH283" s="350"/>
      <c r="AI283" s="351"/>
      <c r="AJ283" s="351"/>
      <c r="AK283" s="351" t="n">
        <v>0</v>
      </c>
      <c r="AL283" s="350" t="n">
        <v>0</v>
      </c>
      <c r="AM283" s="350"/>
      <c r="AN283" s="350"/>
      <c r="AO283" s="350" t="n">
        <v>-0.17</v>
      </c>
      <c r="AP283" s="312" t="n">
        <v>0</v>
      </c>
      <c r="AQ283" s="312" t="n">
        <v>0</v>
      </c>
      <c r="AR283" s="312" t="n">
        <v>0</v>
      </c>
      <c r="AS283" s="312" t="n">
        <v>-0.33</v>
      </c>
      <c r="AT283" s="312" t="n">
        <v>0</v>
      </c>
      <c r="AU283" s="312" t="n">
        <v>0</v>
      </c>
      <c r="AV283" s="312" t="n">
        <v>0</v>
      </c>
      <c r="AW283" s="312" t="n">
        <v>0</v>
      </c>
      <c r="AX283" s="312" t="n">
        <v>0</v>
      </c>
      <c r="AY283" s="312"/>
      <c r="AZ283" s="312"/>
      <c r="BA283" s="312" t="n">
        <v>0.1825</v>
      </c>
      <c r="BB283" s="312" t="n">
        <v>0.0125</v>
      </c>
      <c r="BC283" s="312"/>
      <c r="BD283" s="312"/>
      <c r="BE283" s="312"/>
      <c r="BF283" s="312"/>
      <c r="BG283" s="312"/>
      <c r="BH283" s="312"/>
      <c r="BI283" s="312"/>
      <c r="BJ283" s="312"/>
      <c r="BK283" s="312"/>
      <c r="BL283" s="312"/>
      <c r="BM283" s="312"/>
      <c r="BN283" s="312"/>
      <c r="BO283" s="312" t="n">
        <v>0.395</v>
      </c>
      <c r="BP283" s="312" t="n">
        <v>0.035</v>
      </c>
      <c r="BQ283" s="312" t="n">
        <v>0</v>
      </c>
      <c r="BR283" s="312" t="n">
        <v>0</v>
      </c>
      <c r="BS283" s="312" t="n">
        <v>0.195</v>
      </c>
      <c r="BT283" s="312" t="n">
        <v>0.005</v>
      </c>
      <c r="BU283" s="312" t="n">
        <v>0.195</v>
      </c>
      <c r="BV283" s="312" t="n">
        <v>0.005</v>
      </c>
      <c r="BW283" s="312"/>
      <c r="BX283" s="312"/>
      <c r="BY283" s="312"/>
      <c r="BZ283" s="312"/>
      <c r="CA283" s="312"/>
      <c r="CB283" s="312"/>
      <c r="CC283" s="312" t="n">
        <v>0.6</v>
      </c>
      <c r="CD283" s="312" t="n">
        <v>0</v>
      </c>
      <c r="CE283" s="349"/>
      <c r="CF283" s="336"/>
      <c r="CG283" s="311"/>
    </row>
    <row r="284" customFormat="false" ht="12.75" hidden="false" customHeight="false" outlineLevel="0" collapsed="false">
      <c r="D284" s="311" t="n">
        <v>44835</v>
      </c>
      <c r="F284" s="350" t="n">
        <v>4.4445</v>
      </c>
      <c r="G284" s="351" t="n">
        <v>0.070834343073668</v>
      </c>
      <c r="H284" s="350" t="n">
        <v>0.15</v>
      </c>
      <c r="I284" s="350" t="n">
        <v>0.6</v>
      </c>
      <c r="J284" s="350" t="n">
        <v>0.6</v>
      </c>
      <c r="K284" s="350" t="n">
        <v>0.55</v>
      </c>
      <c r="L284" s="350" t="n">
        <v>0.6</v>
      </c>
      <c r="M284" s="350" t="n">
        <v>0.6</v>
      </c>
      <c r="N284" s="350" t="n">
        <v>0.65</v>
      </c>
      <c r="O284" s="350" t="n">
        <v>0.65</v>
      </c>
      <c r="P284" s="350" t="n">
        <v>0.6</v>
      </c>
      <c r="Q284" s="350" t="n">
        <v>0.5</v>
      </c>
      <c r="R284" s="351" t="n">
        <v>0.4</v>
      </c>
      <c r="S284" s="351" t="n">
        <v>0.65</v>
      </c>
      <c r="T284" s="350" t="n">
        <v>0.6</v>
      </c>
      <c r="U284" s="350"/>
      <c r="V284" s="350"/>
      <c r="W284" s="350"/>
      <c r="X284" s="350"/>
      <c r="Y284" s="350"/>
      <c r="Z284" s="350"/>
      <c r="AA284" s="350"/>
      <c r="AB284" s="350"/>
      <c r="AC284" s="350"/>
      <c r="AD284" s="350"/>
      <c r="AE284" s="350"/>
      <c r="AF284" s="350"/>
      <c r="AG284" s="350"/>
      <c r="AH284" s="350"/>
      <c r="AI284" s="351"/>
      <c r="AJ284" s="351"/>
      <c r="AK284" s="351" t="n">
        <v>0</v>
      </c>
      <c r="AL284" s="350" t="n">
        <v>0</v>
      </c>
      <c r="AM284" s="350"/>
      <c r="AN284" s="350"/>
      <c r="AO284" s="350" t="n">
        <v>-0.17</v>
      </c>
      <c r="AP284" s="312" t="n">
        <v>0</v>
      </c>
      <c r="AQ284" s="312" t="n">
        <v>0</v>
      </c>
      <c r="AR284" s="312" t="n">
        <v>0</v>
      </c>
      <c r="AS284" s="312" t="n">
        <v>-0.33</v>
      </c>
      <c r="AT284" s="312" t="n">
        <v>0</v>
      </c>
      <c r="AU284" s="312" t="n">
        <v>0</v>
      </c>
      <c r="AV284" s="312" t="n">
        <v>0</v>
      </c>
      <c r="AW284" s="312" t="n">
        <v>0</v>
      </c>
      <c r="AX284" s="312" t="n">
        <v>0</v>
      </c>
      <c r="AY284" s="312"/>
      <c r="AZ284" s="312"/>
      <c r="BA284" s="312" t="n">
        <v>0.1875</v>
      </c>
      <c r="BB284" s="312" t="n">
        <v>0.0125</v>
      </c>
      <c r="BC284" s="312"/>
      <c r="BD284" s="312"/>
      <c r="BE284" s="312"/>
      <c r="BF284" s="312"/>
      <c r="BG284" s="312"/>
      <c r="BH284" s="312"/>
      <c r="BI284" s="312"/>
      <c r="BJ284" s="312"/>
      <c r="BK284" s="312"/>
      <c r="BL284" s="312"/>
      <c r="BM284" s="312"/>
      <c r="BN284" s="312"/>
      <c r="BO284" s="312" t="n">
        <v>0.461</v>
      </c>
      <c r="BP284" s="312" t="n">
        <v>0.035</v>
      </c>
      <c r="BQ284" s="312" t="n">
        <v>0</v>
      </c>
      <c r="BR284" s="312" t="n">
        <v>0</v>
      </c>
      <c r="BS284" s="312" t="n">
        <v>0.215</v>
      </c>
      <c r="BT284" s="312" t="n">
        <v>0.0025</v>
      </c>
      <c r="BU284" s="312" t="n">
        <v>0.215</v>
      </c>
      <c r="BV284" s="312" t="n">
        <v>0.0025</v>
      </c>
      <c r="BW284" s="312"/>
      <c r="BX284" s="312"/>
      <c r="BY284" s="312"/>
      <c r="BZ284" s="312"/>
      <c r="CA284" s="312"/>
      <c r="CB284" s="312"/>
      <c r="CC284" s="312" t="n">
        <v>0.3</v>
      </c>
      <c r="CD284" s="312" t="n">
        <v>0</v>
      </c>
      <c r="CE284" s="349"/>
      <c r="CF284" s="336"/>
      <c r="CG284" s="311"/>
    </row>
    <row r="285" customFormat="false" ht="12.75" hidden="false" customHeight="false" outlineLevel="0" collapsed="false">
      <c r="D285" s="311" t="n">
        <v>44866</v>
      </c>
      <c r="F285" s="350" t="n">
        <v>4.4415</v>
      </c>
      <c r="G285" s="351" t="n">
        <v>0.070826597648475</v>
      </c>
      <c r="H285" s="350" t="n">
        <v>0.15</v>
      </c>
      <c r="I285" s="350" t="n">
        <v>0.8</v>
      </c>
      <c r="J285" s="350" t="n">
        <v>0.85</v>
      </c>
      <c r="K285" s="350" t="n">
        <v>0.8</v>
      </c>
      <c r="L285" s="350" t="n">
        <v>0.8</v>
      </c>
      <c r="M285" s="350" t="n">
        <v>0.9</v>
      </c>
      <c r="N285" s="350" t="n">
        <v>0.95</v>
      </c>
      <c r="O285" s="350" t="n">
        <v>0.85</v>
      </c>
      <c r="P285" s="350" t="n">
        <v>0.8</v>
      </c>
      <c r="Q285" s="350" t="n">
        <v>0.95</v>
      </c>
      <c r="R285" s="351" t="n">
        <v>0.45</v>
      </c>
      <c r="S285" s="351" t="n">
        <v>0.8</v>
      </c>
      <c r="T285" s="350" t="n">
        <v>0.8</v>
      </c>
      <c r="U285" s="350"/>
      <c r="V285" s="350"/>
      <c r="W285" s="350"/>
      <c r="X285" s="350"/>
      <c r="Y285" s="350"/>
      <c r="Z285" s="350"/>
      <c r="AA285" s="350"/>
      <c r="AB285" s="350"/>
      <c r="AC285" s="350"/>
      <c r="AD285" s="350"/>
      <c r="AE285" s="350"/>
      <c r="AF285" s="350"/>
      <c r="AG285" s="350"/>
      <c r="AH285" s="350"/>
      <c r="AI285" s="351"/>
      <c r="AJ285" s="351"/>
      <c r="AK285" s="351" t="n">
        <v>0</v>
      </c>
      <c r="AL285" s="350" t="n">
        <v>0</v>
      </c>
      <c r="AM285" s="350"/>
      <c r="AN285" s="350"/>
      <c r="AO285" s="350" t="n">
        <v>-0.17</v>
      </c>
      <c r="AP285" s="312" t="n">
        <v>0</v>
      </c>
      <c r="AQ285" s="312" t="n">
        <v>0</v>
      </c>
      <c r="AR285" s="312" t="n">
        <v>0</v>
      </c>
      <c r="AS285" s="312" t="n">
        <v>-0.33</v>
      </c>
      <c r="AT285" s="312" t="n">
        <v>0</v>
      </c>
      <c r="AU285" s="312" t="n">
        <v>0</v>
      </c>
      <c r="AV285" s="312" t="n">
        <v>0</v>
      </c>
      <c r="AW285" s="312" t="n">
        <v>0</v>
      </c>
      <c r="AX285" s="312" t="n">
        <v>0</v>
      </c>
      <c r="AY285" s="312"/>
      <c r="AZ285" s="312"/>
      <c r="BA285" s="312" t="n">
        <v>0.27</v>
      </c>
      <c r="BB285" s="312" t="n">
        <v>0.0175</v>
      </c>
      <c r="BC285" s="312"/>
      <c r="BD285" s="312"/>
      <c r="BE285" s="312"/>
      <c r="BF285" s="312"/>
      <c r="BG285" s="312"/>
      <c r="BH285" s="312"/>
      <c r="BI285" s="312"/>
      <c r="BJ285" s="312"/>
      <c r="BK285" s="312"/>
      <c r="BL285" s="312"/>
      <c r="BM285" s="312"/>
      <c r="BN285" s="312"/>
      <c r="BO285" s="312" t="n">
        <v>0.7675</v>
      </c>
      <c r="BP285" s="312" t="n">
        <v>0.146</v>
      </c>
      <c r="BQ285" s="312" t="n">
        <v>0</v>
      </c>
      <c r="BR285" s="312" t="n">
        <v>0</v>
      </c>
      <c r="BS285" s="312" t="n">
        <v>0.2875</v>
      </c>
      <c r="BT285" s="312" t="n">
        <v>0.02</v>
      </c>
      <c r="BU285" s="312" t="n">
        <v>0.465</v>
      </c>
      <c r="BV285" s="312" t="n">
        <v>0.015</v>
      </c>
      <c r="BW285" s="312"/>
      <c r="BX285" s="312"/>
      <c r="BY285" s="312"/>
      <c r="BZ285" s="312"/>
      <c r="CA285" s="312"/>
      <c r="CB285" s="312"/>
      <c r="CC285" s="312" t="n">
        <v>0.23</v>
      </c>
      <c r="CD285" s="312" t="n">
        <v>0</v>
      </c>
      <c r="CE285" s="349"/>
      <c r="CF285" s="336"/>
      <c r="CG285" s="311"/>
    </row>
    <row r="286" customFormat="false" ht="12.75" hidden="false" customHeight="false" outlineLevel="0" collapsed="false">
      <c r="D286" s="311" t="n">
        <v>44896</v>
      </c>
      <c r="F286" s="350" t="n">
        <v>4.4705</v>
      </c>
      <c r="G286" s="351" t="n">
        <v>0.070819102075727</v>
      </c>
      <c r="H286" s="350" t="n">
        <v>0.15</v>
      </c>
      <c r="I286" s="350" t="n">
        <v>1</v>
      </c>
      <c r="J286" s="350" t="n">
        <v>1.05</v>
      </c>
      <c r="K286" s="350" t="n">
        <v>1</v>
      </c>
      <c r="L286" s="350" t="n">
        <v>1</v>
      </c>
      <c r="M286" s="350" t="n">
        <v>1.15</v>
      </c>
      <c r="N286" s="350" t="n">
        <v>1.25</v>
      </c>
      <c r="O286" s="350" t="n">
        <v>1.05</v>
      </c>
      <c r="P286" s="350" t="n">
        <v>1</v>
      </c>
      <c r="Q286" s="350" t="n">
        <v>1.35</v>
      </c>
      <c r="R286" s="351" t="n">
        <v>0.65</v>
      </c>
      <c r="S286" s="351" t="n">
        <v>1.1</v>
      </c>
      <c r="T286" s="350" t="n">
        <v>1</v>
      </c>
      <c r="U286" s="350"/>
      <c r="V286" s="350"/>
      <c r="W286" s="350"/>
      <c r="X286" s="350"/>
      <c r="Y286" s="350"/>
      <c r="Z286" s="350"/>
      <c r="AA286" s="350"/>
      <c r="AB286" s="350"/>
      <c r="AC286" s="350"/>
      <c r="AD286" s="350"/>
      <c r="AE286" s="350"/>
      <c r="AF286" s="350"/>
      <c r="AG286" s="350"/>
      <c r="AH286" s="350"/>
      <c r="AI286" s="351"/>
      <c r="AJ286" s="351"/>
      <c r="AK286" s="351" t="n">
        <v>0</v>
      </c>
      <c r="AL286" s="350" t="n">
        <v>0</v>
      </c>
      <c r="AM286" s="350"/>
      <c r="AN286" s="350"/>
      <c r="AO286" s="350" t="n">
        <v>-0.17</v>
      </c>
      <c r="AP286" s="312" t="n">
        <v>0</v>
      </c>
      <c r="AQ286" s="312" t="n">
        <v>0</v>
      </c>
      <c r="AR286" s="312" t="n">
        <v>0</v>
      </c>
      <c r="AS286" s="312" t="n">
        <v>-0.33</v>
      </c>
      <c r="AT286" s="312" t="n">
        <v>0</v>
      </c>
      <c r="AU286" s="312" t="n">
        <v>0</v>
      </c>
      <c r="AV286" s="312" t="n">
        <v>0</v>
      </c>
      <c r="AW286" s="312" t="n">
        <v>0</v>
      </c>
      <c r="AX286" s="312" t="n">
        <v>0</v>
      </c>
      <c r="AY286" s="312"/>
      <c r="AZ286" s="312"/>
      <c r="BA286" s="312" t="n">
        <v>0.305</v>
      </c>
      <c r="BB286" s="312" t="n">
        <v>0.0225</v>
      </c>
      <c r="BC286" s="312"/>
      <c r="BD286" s="312"/>
      <c r="BE286" s="312"/>
      <c r="BF286" s="312"/>
      <c r="BG286" s="312"/>
      <c r="BH286" s="312"/>
      <c r="BI286" s="312"/>
      <c r="BJ286" s="312"/>
      <c r="BK286" s="312"/>
      <c r="BL286" s="312"/>
      <c r="BM286" s="312"/>
      <c r="BN286" s="312"/>
      <c r="BO286" s="312" t="n">
        <v>1.19</v>
      </c>
      <c r="BP286" s="312" t="n">
        <v>0.2</v>
      </c>
      <c r="BQ286" s="312" t="n">
        <v>0</v>
      </c>
      <c r="BR286" s="312" t="n">
        <v>0</v>
      </c>
      <c r="BS286" s="312" t="n">
        <v>0.3375</v>
      </c>
      <c r="BT286" s="312" t="n">
        <v>0.0225</v>
      </c>
      <c r="BU286" s="312" t="n">
        <v>0.8</v>
      </c>
      <c r="BV286" s="312" t="n">
        <v>0.0175</v>
      </c>
      <c r="BW286" s="312"/>
      <c r="BX286" s="312"/>
      <c r="BY286" s="312"/>
      <c r="BZ286" s="312"/>
      <c r="CA286" s="312"/>
      <c r="CB286" s="312"/>
      <c r="CC286" s="312" t="n">
        <v>0.26</v>
      </c>
      <c r="CD286" s="312" t="n">
        <v>0</v>
      </c>
      <c r="CE286" s="349"/>
      <c r="CF286" s="336"/>
      <c r="CG286" s="311"/>
    </row>
    <row r="287" customFormat="false" ht="12.75" hidden="false" customHeight="false" outlineLevel="0" collapsed="false">
      <c r="D287" s="311" t="n">
        <v>44927</v>
      </c>
      <c r="F287" s="350" t="n">
        <v>4.687</v>
      </c>
      <c r="G287" s="351" t="n">
        <v>0.070811356650573</v>
      </c>
      <c r="H287" s="350" t="n">
        <v>0.15</v>
      </c>
      <c r="I287" s="350" t="n">
        <v>1</v>
      </c>
      <c r="J287" s="350" t="n">
        <v>1.05</v>
      </c>
      <c r="K287" s="350" t="n">
        <v>1</v>
      </c>
      <c r="L287" s="350" t="n">
        <v>1</v>
      </c>
      <c r="M287" s="350" t="n">
        <v>1.15</v>
      </c>
      <c r="N287" s="350" t="n">
        <v>1.45</v>
      </c>
      <c r="O287" s="350" t="n">
        <v>1.05</v>
      </c>
      <c r="P287" s="350" t="n">
        <v>1</v>
      </c>
      <c r="Q287" s="350" t="n">
        <v>1.35</v>
      </c>
      <c r="R287" s="351" t="n">
        <v>0.7</v>
      </c>
      <c r="S287" s="351" t="n">
        <v>1.1</v>
      </c>
      <c r="T287" s="350" t="n">
        <v>1</v>
      </c>
      <c r="U287" s="350"/>
      <c r="V287" s="350"/>
      <c r="W287" s="350"/>
      <c r="X287" s="350"/>
      <c r="Y287" s="350"/>
      <c r="Z287" s="350"/>
      <c r="AA287" s="350"/>
      <c r="AB287" s="350"/>
      <c r="AC287" s="350"/>
      <c r="AD287" s="350"/>
      <c r="AE287" s="350"/>
      <c r="AF287" s="350"/>
      <c r="AG287" s="350"/>
      <c r="AH287" s="350"/>
      <c r="AI287" s="351"/>
      <c r="AJ287" s="351"/>
      <c r="AK287" s="351" t="n">
        <v>0</v>
      </c>
      <c r="AL287" s="350" t="n">
        <v>0</v>
      </c>
      <c r="AM287" s="350"/>
      <c r="AN287" s="350"/>
      <c r="AO287" s="350" t="n">
        <v>-0.17</v>
      </c>
      <c r="AP287" s="312" t="n">
        <v>0</v>
      </c>
      <c r="AQ287" s="312" t="n">
        <v>0</v>
      </c>
      <c r="AR287" s="312" t="n">
        <v>0</v>
      </c>
      <c r="AS287" s="312" t="n">
        <v>-0.33</v>
      </c>
      <c r="AT287" s="312" t="n">
        <v>0</v>
      </c>
      <c r="AU287" s="312" t="n">
        <v>0</v>
      </c>
      <c r="AV287" s="312" t="n">
        <v>0</v>
      </c>
      <c r="AW287" s="312" t="n">
        <v>0</v>
      </c>
      <c r="AX287" s="312" t="n">
        <v>0</v>
      </c>
      <c r="AY287" s="312"/>
      <c r="AZ287" s="312"/>
      <c r="BA287" s="312" t="n">
        <v>0.305</v>
      </c>
      <c r="BB287" s="312" t="n">
        <v>0.0225</v>
      </c>
      <c r="BC287" s="312"/>
      <c r="BD287" s="312"/>
      <c r="BE287" s="312"/>
      <c r="BF287" s="312"/>
      <c r="BG287" s="312"/>
      <c r="BH287" s="312"/>
      <c r="BI287" s="312"/>
      <c r="BJ287" s="312"/>
      <c r="BK287" s="312"/>
      <c r="BL287" s="312"/>
      <c r="BM287" s="312"/>
      <c r="BN287" s="312"/>
      <c r="BO287" s="312" t="n">
        <v>1.525</v>
      </c>
      <c r="BP287" s="312" t="n">
        <v>0.3</v>
      </c>
      <c r="BQ287" s="312" t="n">
        <v>0</v>
      </c>
      <c r="BR287" s="312" t="n">
        <v>0</v>
      </c>
      <c r="BS287" s="312" t="n">
        <v>0.4375</v>
      </c>
      <c r="BT287" s="312" t="n">
        <v>0.03</v>
      </c>
      <c r="BU287" s="312" t="n">
        <v>0.975</v>
      </c>
      <c r="BV287" s="312" t="n">
        <v>0.0225</v>
      </c>
      <c r="BW287" s="312"/>
      <c r="BX287" s="312"/>
      <c r="BY287" s="312"/>
      <c r="BZ287" s="312"/>
      <c r="CA287" s="312"/>
      <c r="CB287" s="312"/>
      <c r="CC287" s="312" t="n">
        <v>0.085</v>
      </c>
      <c r="CD287" s="312" t="n">
        <v>0</v>
      </c>
      <c r="CE287" s="349"/>
      <c r="CF287" s="336"/>
      <c r="CG287" s="311"/>
    </row>
    <row r="288" customFormat="false" ht="12.75" hidden="false" customHeight="false" outlineLevel="0" collapsed="false">
      <c r="D288" s="311" t="n">
        <v>44958</v>
      </c>
      <c r="F288" s="350" t="n">
        <v>4.637</v>
      </c>
      <c r="G288" s="351" t="n">
        <v>0.070803611225439</v>
      </c>
      <c r="H288" s="350" t="n">
        <v>0.15</v>
      </c>
      <c r="I288" s="350" t="n">
        <v>1</v>
      </c>
      <c r="J288" s="350" t="n">
        <v>1.05</v>
      </c>
      <c r="K288" s="350" t="n">
        <v>1</v>
      </c>
      <c r="L288" s="350" t="n">
        <v>1</v>
      </c>
      <c r="M288" s="350" t="n">
        <v>1.15</v>
      </c>
      <c r="N288" s="350" t="n">
        <v>1.45</v>
      </c>
      <c r="O288" s="350" t="n">
        <v>1.05</v>
      </c>
      <c r="P288" s="350" t="n">
        <v>1</v>
      </c>
      <c r="Q288" s="350" t="n">
        <v>1.35</v>
      </c>
      <c r="R288" s="351" t="n">
        <v>0.7</v>
      </c>
      <c r="S288" s="351" t="n">
        <v>1.1</v>
      </c>
      <c r="T288" s="350" t="n">
        <v>1</v>
      </c>
      <c r="U288" s="350"/>
      <c r="V288" s="350"/>
      <c r="W288" s="350"/>
      <c r="X288" s="350"/>
      <c r="Y288" s="350"/>
      <c r="Z288" s="350"/>
      <c r="AA288" s="350"/>
      <c r="AB288" s="350"/>
      <c r="AC288" s="350"/>
      <c r="AD288" s="350"/>
      <c r="AE288" s="350"/>
      <c r="AF288" s="350"/>
      <c r="AG288" s="350"/>
      <c r="AH288" s="350"/>
      <c r="AI288" s="351"/>
      <c r="AJ288" s="351"/>
      <c r="AK288" s="351" t="n">
        <v>0</v>
      </c>
      <c r="AL288" s="350" t="n">
        <v>0</v>
      </c>
      <c r="AM288" s="350"/>
      <c r="AN288" s="350"/>
      <c r="AO288" s="350" t="n">
        <v>-0.17</v>
      </c>
      <c r="AP288" s="312" t="n">
        <v>0</v>
      </c>
      <c r="AQ288" s="312" t="n">
        <v>0</v>
      </c>
      <c r="AR288" s="312" t="n">
        <v>0</v>
      </c>
      <c r="AS288" s="312" t="n">
        <v>-0.33</v>
      </c>
      <c r="AT288" s="312" t="n">
        <v>0</v>
      </c>
      <c r="AU288" s="312" t="n">
        <v>0</v>
      </c>
      <c r="AV288" s="312" t="n">
        <v>0</v>
      </c>
      <c r="AW288" s="312" t="n">
        <v>0</v>
      </c>
      <c r="AX288" s="312" t="n">
        <v>0</v>
      </c>
      <c r="AY288" s="312"/>
      <c r="AZ288" s="312"/>
      <c r="BA288" s="312" t="n">
        <v>0.305</v>
      </c>
      <c r="BB288" s="312" t="n">
        <v>0.0225</v>
      </c>
      <c r="BC288" s="312"/>
      <c r="BD288" s="312"/>
      <c r="BE288" s="312"/>
      <c r="BF288" s="312"/>
      <c r="BG288" s="312"/>
      <c r="BH288" s="312"/>
      <c r="BI288" s="312"/>
      <c r="BJ288" s="312"/>
      <c r="BK288" s="312"/>
      <c r="BL288" s="312"/>
      <c r="BM288" s="312"/>
      <c r="BN288" s="312"/>
      <c r="BO288" s="312" t="n">
        <v>1.455</v>
      </c>
      <c r="BP288" s="312" t="n">
        <v>0.3</v>
      </c>
      <c r="BQ288" s="312" t="n">
        <v>0</v>
      </c>
      <c r="BR288" s="312" t="n">
        <v>0</v>
      </c>
      <c r="BS288" s="312" t="n">
        <v>0.435</v>
      </c>
      <c r="BT288" s="312" t="n">
        <v>0.03</v>
      </c>
      <c r="BU288" s="312" t="n">
        <v>0.975</v>
      </c>
      <c r="BV288" s="312" t="n">
        <v>0.0175</v>
      </c>
      <c r="BW288" s="312"/>
      <c r="BX288" s="312"/>
      <c r="BY288" s="312"/>
      <c r="BZ288" s="312"/>
      <c r="CA288" s="312"/>
      <c r="CB288" s="312"/>
      <c r="CC288" s="312" t="n">
        <v>0.075</v>
      </c>
      <c r="CD288" s="312" t="n">
        <v>0</v>
      </c>
      <c r="CE288" s="349"/>
      <c r="CF288" s="336"/>
      <c r="CG288" s="311"/>
    </row>
    <row r="289" customFormat="false" ht="12.75" hidden="false" customHeight="false" outlineLevel="0" collapsed="false">
      <c r="D289" s="311" t="n">
        <v>44986</v>
      </c>
      <c r="F289" s="350" t="n">
        <v>4.557</v>
      </c>
      <c r="G289" s="351" t="n">
        <v>0.070796615357593</v>
      </c>
      <c r="H289" s="350" t="n">
        <v>0.15</v>
      </c>
      <c r="I289" s="350" t="n">
        <v>0.75</v>
      </c>
      <c r="J289" s="350" t="n">
        <v>0.8</v>
      </c>
      <c r="K289" s="350" t="n">
        <v>0.75</v>
      </c>
      <c r="L289" s="350" t="n">
        <v>0.75</v>
      </c>
      <c r="M289" s="350" t="n">
        <v>0.85</v>
      </c>
      <c r="N289" s="350" t="n">
        <v>1</v>
      </c>
      <c r="O289" s="350" t="n">
        <v>0.75</v>
      </c>
      <c r="P289" s="350" t="n">
        <v>0.75</v>
      </c>
      <c r="Q289" s="350" t="n">
        <v>0.95</v>
      </c>
      <c r="R289" s="351" t="n">
        <v>0.35</v>
      </c>
      <c r="S289" s="351" t="n">
        <v>0.75</v>
      </c>
      <c r="T289" s="350" t="n">
        <v>0.75</v>
      </c>
      <c r="U289" s="350"/>
      <c r="V289" s="350"/>
      <c r="W289" s="350"/>
      <c r="X289" s="350"/>
      <c r="Y289" s="350"/>
      <c r="Z289" s="350"/>
      <c r="AA289" s="350"/>
      <c r="AB289" s="350"/>
      <c r="AC289" s="350"/>
      <c r="AD289" s="350"/>
      <c r="AE289" s="350"/>
      <c r="AF289" s="350"/>
      <c r="AG289" s="350"/>
      <c r="AH289" s="350"/>
      <c r="AI289" s="351"/>
      <c r="AJ289" s="351"/>
      <c r="AK289" s="351" t="n">
        <v>0</v>
      </c>
      <c r="AL289" s="350" t="n">
        <v>0</v>
      </c>
      <c r="AM289" s="350"/>
      <c r="AN289" s="350"/>
      <c r="AO289" s="350" t="n">
        <v>-0.17</v>
      </c>
      <c r="AP289" s="312" t="n">
        <v>0</v>
      </c>
      <c r="AQ289" s="312" t="n">
        <v>0</v>
      </c>
      <c r="AR289" s="312" t="n">
        <v>0</v>
      </c>
      <c r="AS289" s="312" t="n">
        <v>-0.33</v>
      </c>
      <c r="AT289" s="312" t="n">
        <v>0</v>
      </c>
      <c r="AU289" s="312" t="n">
        <v>0</v>
      </c>
      <c r="AV289" s="312" t="n">
        <v>0</v>
      </c>
      <c r="AW289" s="312" t="n">
        <v>0</v>
      </c>
      <c r="AX289" s="312" t="n">
        <v>0</v>
      </c>
      <c r="AY289" s="312"/>
      <c r="AZ289" s="312"/>
      <c r="BA289" s="312" t="n">
        <v>0.265</v>
      </c>
      <c r="BB289" s="312" t="n">
        <v>0.0225</v>
      </c>
      <c r="BC289" s="312"/>
      <c r="BD289" s="312"/>
      <c r="BE289" s="312"/>
      <c r="BF289" s="312"/>
      <c r="BG289" s="312"/>
      <c r="BH289" s="312"/>
      <c r="BI289" s="312"/>
      <c r="BJ289" s="312"/>
      <c r="BK289" s="312"/>
      <c r="BL289" s="312"/>
      <c r="BM289" s="312"/>
      <c r="BN289" s="312"/>
      <c r="BO289" s="312" t="n">
        <v>0.835</v>
      </c>
      <c r="BP289" s="312" t="n">
        <v>0.16</v>
      </c>
      <c r="BQ289" s="312" t="n">
        <v>0</v>
      </c>
      <c r="BR289" s="312" t="n">
        <v>0</v>
      </c>
      <c r="BS289" s="312" t="n">
        <v>0.3025</v>
      </c>
      <c r="BT289" s="312" t="n">
        <v>0.02</v>
      </c>
      <c r="BU289" s="312" t="n">
        <v>0.6075</v>
      </c>
      <c r="BV289" s="312" t="n">
        <v>0.0025</v>
      </c>
      <c r="BW289" s="312"/>
      <c r="BX289" s="312"/>
      <c r="BY289" s="312"/>
      <c r="BZ289" s="312"/>
      <c r="CA289" s="312"/>
      <c r="CB289" s="312"/>
      <c r="CC289" s="312" t="n">
        <v>0.115</v>
      </c>
      <c r="CD289" s="312" t="n">
        <v>0</v>
      </c>
      <c r="CE289" s="349"/>
      <c r="CF289" s="336"/>
      <c r="CG289" s="311"/>
    </row>
    <row r="290" customFormat="false" ht="12.75" hidden="false" customHeight="false" outlineLevel="0" collapsed="false">
      <c r="D290" s="311" t="n">
        <v>45017</v>
      </c>
      <c r="F290" s="350" t="n">
        <v>4.498</v>
      </c>
      <c r="G290" s="351" t="n">
        <v>0.070788869932497</v>
      </c>
      <c r="H290" s="350" t="n">
        <v>0.15</v>
      </c>
      <c r="I290" s="350" t="n">
        <v>0.4</v>
      </c>
      <c r="J290" s="350" t="n">
        <v>0.45</v>
      </c>
      <c r="K290" s="350" t="n">
        <v>0.4</v>
      </c>
      <c r="L290" s="350" t="n">
        <v>0.45</v>
      </c>
      <c r="M290" s="350" t="n">
        <v>0.45</v>
      </c>
      <c r="N290" s="350" t="n">
        <v>0.45</v>
      </c>
      <c r="O290" s="350" t="n">
        <v>0.45</v>
      </c>
      <c r="P290" s="350" t="n">
        <v>0.45</v>
      </c>
      <c r="Q290" s="350" t="n">
        <v>0.5</v>
      </c>
      <c r="R290" s="351" t="n">
        <v>0.3</v>
      </c>
      <c r="S290" s="351" t="n">
        <v>0.45</v>
      </c>
      <c r="T290" s="350" t="n">
        <v>0.4</v>
      </c>
      <c r="U290" s="350"/>
      <c r="V290" s="350"/>
      <c r="W290" s="350"/>
      <c r="X290" s="350"/>
      <c r="Y290" s="350"/>
      <c r="Z290" s="350"/>
      <c r="AA290" s="350"/>
      <c r="AB290" s="350"/>
      <c r="AC290" s="350"/>
      <c r="AD290" s="350"/>
      <c r="AE290" s="350"/>
      <c r="AF290" s="350"/>
      <c r="AG290" s="350"/>
      <c r="AH290" s="350"/>
      <c r="AI290" s="351"/>
      <c r="AJ290" s="351"/>
      <c r="AK290" s="351" t="n">
        <v>0</v>
      </c>
      <c r="AL290" s="350" t="n">
        <v>0</v>
      </c>
      <c r="AM290" s="350"/>
      <c r="AN290" s="350"/>
      <c r="AO290" s="350" t="n">
        <v>-0.17</v>
      </c>
      <c r="AP290" s="312" t="n">
        <v>0</v>
      </c>
      <c r="AQ290" s="312" t="n">
        <v>0</v>
      </c>
      <c r="AR290" s="312" t="n">
        <v>0</v>
      </c>
      <c r="AS290" s="312" t="n">
        <v>-0.33</v>
      </c>
      <c r="AT290" s="312" t="n">
        <v>0</v>
      </c>
      <c r="AU290" s="312" t="n">
        <v>0</v>
      </c>
      <c r="AV290" s="312" t="n">
        <v>0</v>
      </c>
      <c r="AW290" s="312" t="n">
        <v>0</v>
      </c>
      <c r="AX290" s="312" t="n">
        <v>0</v>
      </c>
      <c r="AY290" s="312"/>
      <c r="AZ290" s="312"/>
      <c r="BA290" s="312" t="n">
        <v>0.195</v>
      </c>
      <c r="BB290" s="312" t="n">
        <v>0.0175</v>
      </c>
      <c r="BC290" s="312"/>
      <c r="BD290" s="312"/>
      <c r="BE290" s="312"/>
      <c r="BF290" s="312"/>
      <c r="BG290" s="312"/>
      <c r="BH290" s="312"/>
      <c r="BI290" s="312"/>
      <c r="BJ290" s="312"/>
      <c r="BK290" s="312"/>
      <c r="BL290" s="312"/>
      <c r="BM290" s="312"/>
      <c r="BN290" s="312"/>
      <c r="BO290" s="312" t="n">
        <v>0.45</v>
      </c>
      <c r="BP290" s="312" t="n">
        <v>0.02</v>
      </c>
      <c r="BQ290" s="312" t="n">
        <v>0</v>
      </c>
      <c r="BR290" s="312" t="n">
        <v>0</v>
      </c>
      <c r="BS290" s="312" t="n">
        <v>0.25</v>
      </c>
      <c r="BT290" s="312" t="n">
        <v>0.005</v>
      </c>
      <c r="BU290" s="312" t="n">
        <v>0.25</v>
      </c>
      <c r="BV290" s="312" t="n">
        <v>0.005</v>
      </c>
      <c r="BW290" s="312"/>
      <c r="BX290" s="312"/>
      <c r="BY290" s="312"/>
      <c r="BZ290" s="312"/>
      <c r="CA290" s="312"/>
      <c r="CB290" s="312"/>
      <c r="CC290" s="312" t="n">
        <v>0</v>
      </c>
      <c r="CD290" s="312" t="n">
        <v>0</v>
      </c>
      <c r="CE290" s="349"/>
      <c r="CF290" s="336"/>
      <c r="CG290" s="311"/>
    </row>
    <row r="291" customFormat="false" ht="12.75" hidden="false" customHeight="false" outlineLevel="0" collapsed="false">
      <c r="D291" s="311" t="n">
        <v>45047</v>
      </c>
      <c r="F291" s="350" t="n">
        <v>4.503</v>
      </c>
      <c r="G291" s="351" t="n">
        <v>0.070781374359842</v>
      </c>
      <c r="H291" s="350" t="n">
        <v>0.15</v>
      </c>
      <c r="I291" s="350" t="n">
        <v>0.45</v>
      </c>
      <c r="J291" s="350" t="n">
        <v>0.5</v>
      </c>
      <c r="K291" s="350" t="n">
        <v>0.4</v>
      </c>
      <c r="L291" s="350" t="n">
        <v>0.4</v>
      </c>
      <c r="M291" s="350" t="n">
        <v>0.45</v>
      </c>
      <c r="N291" s="350" t="n">
        <v>0.5</v>
      </c>
      <c r="O291" s="350" t="n">
        <v>0.45</v>
      </c>
      <c r="P291" s="350" t="n">
        <v>0.4</v>
      </c>
      <c r="Q291" s="350" t="n">
        <v>0.45</v>
      </c>
      <c r="R291" s="351" t="n">
        <v>0.25</v>
      </c>
      <c r="S291" s="351" t="n">
        <v>0.5</v>
      </c>
      <c r="T291" s="350" t="n">
        <v>0.45</v>
      </c>
      <c r="U291" s="350"/>
      <c r="V291" s="350"/>
      <c r="W291" s="350"/>
      <c r="X291" s="350"/>
      <c r="Y291" s="350"/>
      <c r="Z291" s="350"/>
      <c r="AA291" s="350"/>
      <c r="AB291" s="350"/>
      <c r="AC291" s="350"/>
      <c r="AD291" s="350"/>
      <c r="AE291" s="350"/>
      <c r="AF291" s="350"/>
      <c r="AG291" s="350"/>
      <c r="AH291" s="350"/>
      <c r="AI291" s="351"/>
      <c r="AJ291" s="351"/>
      <c r="AK291" s="351" t="n">
        <v>0</v>
      </c>
      <c r="AL291" s="350" t="n">
        <v>0</v>
      </c>
      <c r="AM291" s="350"/>
      <c r="AN291" s="350"/>
      <c r="AO291" s="350" t="n">
        <v>-0.17</v>
      </c>
      <c r="AP291" s="312" t="n">
        <v>0</v>
      </c>
      <c r="AQ291" s="312" t="n">
        <v>0</v>
      </c>
      <c r="AR291" s="312" t="n">
        <v>0</v>
      </c>
      <c r="AS291" s="312" t="n">
        <v>-0.33</v>
      </c>
      <c r="AT291" s="312" t="n">
        <v>0</v>
      </c>
      <c r="AU291" s="312" t="n">
        <v>0</v>
      </c>
      <c r="AV291" s="312" t="n">
        <v>0</v>
      </c>
      <c r="AW291" s="312" t="n">
        <v>0</v>
      </c>
      <c r="AX291" s="312" t="n">
        <v>0</v>
      </c>
      <c r="AY291" s="312"/>
      <c r="AZ291" s="312"/>
      <c r="BA291" s="312" t="n">
        <v>0.1825</v>
      </c>
      <c r="BB291" s="312" t="n">
        <v>0.01</v>
      </c>
      <c r="BC291" s="312"/>
      <c r="BD291" s="312"/>
      <c r="BE291" s="312"/>
      <c r="BF291" s="312"/>
      <c r="BG291" s="312"/>
      <c r="BH291" s="312"/>
      <c r="BI291" s="312"/>
      <c r="BJ291" s="312"/>
      <c r="BK291" s="312"/>
      <c r="BL291" s="312"/>
      <c r="BM291" s="312"/>
      <c r="BN291" s="312"/>
      <c r="BO291" s="312" t="n">
        <v>0.405</v>
      </c>
      <c r="BP291" s="312" t="n">
        <v>0.02</v>
      </c>
      <c r="BQ291" s="312" t="n">
        <v>0</v>
      </c>
      <c r="BR291" s="312" t="n">
        <v>0</v>
      </c>
      <c r="BS291" s="312" t="n">
        <v>0.2025</v>
      </c>
      <c r="BT291" s="312" t="n">
        <v>0.005</v>
      </c>
      <c r="BU291" s="312" t="n">
        <v>0.2025</v>
      </c>
      <c r="BV291" s="312" t="n">
        <v>0.005</v>
      </c>
      <c r="BW291" s="312"/>
      <c r="BX291" s="312"/>
      <c r="BY291" s="312"/>
      <c r="BZ291" s="312"/>
      <c r="CA291" s="312"/>
      <c r="CB291" s="312"/>
      <c r="CC291" s="312" t="n">
        <v>0</v>
      </c>
      <c r="CD291" s="312" t="n">
        <v>0</v>
      </c>
      <c r="CE291" s="349"/>
      <c r="CF291" s="336"/>
      <c r="CG291" s="311"/>
    </row>
    <row r="292" customFormat="false" ht="12.75" hidden="false" customHeight="false" outlineLevel="0" collapsed="false">
      <c r="D292" s="311" t="n">
        <v>45078</v>
      </c>
      <c r="F292" s="350" t="n">
        <v>4.555</v>
      </c>
      <c r="G292" s="351" t="n">
        <v>0.070773628934784</v>
      </c>
      <c r="H292" s="350" t="n">
        <v>0.15</v>
      </c>
      <c r="I292" s="350" t="n">
        <v>0.45</v>
      </c>
      <c r="J292" s="350" t="n">
        <v>0.5</v>
      </c>
      <c r="K292" s="350" t="n">
        <v>0.4</v>
      </c>
      <c r="L292" s="350" t="n">
        <v>0.5</v>
      </c>
      <c r="M292" s="350" t="n">
        <v>0.45</v>
      </c>
      <c r="N292" s="350" t="n">
        <v>0.5</v>
      </c>
      <c r="O292" s="350" t="n">
        <v>0.5</v>
      </c>
      <c r="P292" s="350" t="n">
        <v>0.5</v>
      </c>
      <c r="Q292" s="350" t="n">
        <v>0.5</v>
      </c>
      <c r="R292" s="351" t="n">
        <v>0.25</v>
      </c>
      <c r="S292" s="351" t="n">
        <v>0.5</v>
      </c>
      <c r="T292" s="350" t="n">
        <v>0.45</v>
      </c>
      <c r="U292" s="350"/>
      <c r="V292" s="350"/>
      <c r="W292" s="350"/>
      <c r="X292" s="350"/>
      <c r="Y292" s="350"/>
      <c r="Z292" s="350"/>
      <c r="AA292" s="350"/>
      <c r="AB292" s="350"/>
      <c r="AC292" s="350"/>
      <c r="AD292" s="350"/>
      <c r="AE292" s="350"/>
      <c r="AF292" s="350"/>
      <c r="AG292" s="350"/>
      <c r="AH292" s="350"/>
      <c r="AI292" s="351"/>
      <c r="AJ292" s="351"/>
      <c r="AK292" s="351" t="n">
        <v>0</v>
      </c>
      <c r="AL292" s="350" t="n">
        <v>0</v>
      </c>
      <c r="AM292" s="350"/>
      <c r="AN292" s="350"/>
      <c r="AO292" s="350" t="n">
        <v>-0.17</v>
      </c>
      <c r="AP292" s="312" t="n">
        <v>0</v>
      </c>
      <c r="AQ292" s="312" t="n">
        <v>0</v>
      </c>
      <c r="AR292" s="312" t="n">
        <v>0</v>
      </c>
      <c r="AS292" s="312" t="n">
        <v>-0.33</v>
      </c>
      <c r="AT292" s="312" t="n">
        <v>0</v>
      </c>
      <c r="AU292" s="312" t="n">
        <v>0</v>
      </c>
      <c r="AV292" s="312" t="n">
        <v>0</v>
      </c>
      <c r="AW292" s="312" t="n">
        <v>0</v>
      </c>
      <c r="AX292" s="312" t="n">
        <v>0</v>
      </c>
      <c r="AY292" s="312"/>
      <c r="AZ292" s="312"/>
      <c r="BA292" s="312" t="n">
        <v>0.1825</v>
      </c>
      <c r="BB292" s="312" t="n">
        <v>0.0125</v>
      </c>
      <c r="BC292" s="312"/>
      <c r="BD292" s="312"/>
      <c r="BE292" s="312"/>
      <c r="BF292" s="312"/>
      <c r="BG292" s="312"/>
      <c r="BH292" s="312"/>
      <c r="BI292" s="312"/>
      <c r="BJ292" s="312"/>
      <c r="BK292" s="312"/>
      <c r="BL292" s="312"/>
      <c r="BM292" s="312"/>
      <c r="BN292" s="312"/>
      <c r="BO292" s="312" t="n">
        <v>0.395</v>
      </c>
      <c r="BP292" s="312" t="n">
        <v>0.035</v>
      </c>
      <c r="BQ292" s="312" t="n">
        <v>0</v>
      </c>
      <c r="BR292" s="312" t="n">
        <v>0</v>
      </c>
      <c r="BS292" s="312" t="n">
        <v>0.2025</v>
      </c>
      <c r="BT292" s="312" t="n">
        <v>0.005</v>
      </c>
      <c r="BU292" s="312" t="n">
        <v>0.2025</v>
      </c>
      <c r="BV292" s="312" t="n">
        <v>0.005</v>
      </c>
      <c r="BW292" s="312"/>
      <c r="BX292" s="312"/>
      <c r="BY292" s="312"/>
      <c r="BZ292" s="312"/>
      <c r="CA292" s="312"/>
      <c r="CB292" s="312"/>
      <c r="CC292" s="312" t="n">
        <v>0</v>
      </c>
      <c r="CD292" s="312" t="n">
        <v>0</v>
      </c>
      <c r="CE292" s="349"/>
      <c r="CF292" s="336"/>
      <c r="CG292" s="311"/>
    </row>
    <row r="293" customFormat="false" ht="12.75" hidden="false" customHeight="false" outlineLevel="0" collapsed="false">
      <c r="D293" s="311" t="n">
        <v>45108</v>
      </c>
      <c r="F293" s="350" t="n">
        <v>4.567</v>
      </c>
      <c r="G293" s="351" t="n">
        <v>0.070766133362167</v>
      </c>
      <c r="H293" s="350" t="n">
        <v>0.15</v>
      </c>
      <c r="I293" s="350" t="n">
        <v>0.5</v>
      </c>
      <c r="J293" s="350" t="n">
        <v>0.5</v>
      </c>
      <c r="K293" s="350" t="n">
        <v>0.4</v>
      </c>
      <c r="L293" s="350" t="n">
        <v>0.5</v>
      </c>
      <c r="M293" s="350" t="n">
        <v>0.5</v>
      </c>
      <c r="N293" s="350" t="n">
        <v>0.5</v>
      </c>
      <c r="O293" s="350" t="n">
        <v>0.5</v>
      </c>
      <c r="P293" s="350" t="n">
        <v>0.5</v>
      </c>
      <c r="Q293" s="350" t="n">
        <v>0.5</v>
      </c>
      <c r="R293" s="351" t="n">
        <v>0.35</v>
      </c>
      <c r="S293" s="351" t="n">
        <v>0.55</v>
      </c>
      <c r="T293" s="350" t="n">
        <v>0.5</v>
      </c>
      <c r="U293" s="350"/>
      <c r="V293" s="350"/>
      <c r="W293" s="350"/>
      <c r="X293" s="350"/>
      <c r="Y293" s="350"/>
      <c r="Z293" s="350"/>
      <c r="AA293" s="350"/>
      <c r="AB293" s="350"/>
      <c r="AC293" s="350"/>
      <c r="AD293" s="350"/>
      <c r="AE293" s="350"/>
      <c r="AF293" s="350"/>
      <c r="AG293" s="350"/>
      <c r="AH293" s="350"/>
      <c r="AI293" s="351"/>
      <c r="AJ293" s="351"/>
      <c r="AK293" s="351" t="n">
        <v>0</v>
      </c>
      <c r="AL293" s="350" t="n">
        <v>0</v>
      </c>
      <c r="AM293" s="350"/>
      <c r="AN293" s="350"/>
      <c r="AO293" s="350" t="n">
        <v>-0.17</v>
      </c>
      <c r="AP293" s="312" t="n">
        <v>0</v>
      </c>
      <c r="AQ293" s="312" t="n">
        <v>0</v>
      </c>
      <c r="AR293" s="312" t="n">
        <v>0</v>
      </c>
      <c r="AS293" s="312" t="n">
        <v>-0.33</v>
      </c>
      <c r="AT293" s="312" t="n">
        <v>0</v>
      </c>
      <c r="AU293" s="312" t="n">
        <v>0</v>
      </c>
      <c r="AV293" s="312" t="n">
        <v>0</v>
      </c>
      <c r="AW293" s="312" t="n">
        <v>0</v>
      </c>
      <c r="AX293" s="312" t="n">
        <v>0</v>
      </c>
      <c r="AY293" s="312"/>
      <c r="AZ293" s="312"/>
      <c r="BA293" s="312" t="n">
        <v>0.1825</v>
      </c>
      <c r="BB293" s="312" t="n">
        <v>0.0125</v>
      </c>
      <c r="BC293" s="312"/>
      <c r="BD293" s="312"/>
      <c r="BE293" s="312"/>
      <c r="BF293" s="312"/>
      <c r="BG293" s="312"/>
      <c r="BH293" s="312"/>
      <c r="BI293" s="312"/>
      <c r="BJ293" s="312"/>
      <c r="BK293" s="312"/>
      <c r="BL293" s="312"/>
      <c r="BM293" s="312"/>
      <c r="BN293" s="312"/>
      <c r="BO293" s="312" t="n">
        <v>0.43</v>
      </c>
      <c r="BP293" s="312" t="n">
        <v>0.035</v>
      </c>
      <c r="BQ293" s="312" t="n">
        <v>0</v>
      </c>
      <c r="BR293" s="312" t="n">
        <v>0</v>
      </c>
      <c r="BS293" s="312" t="n">
        <v>0.215</v>
      </c>
      <c r="BT293" s="312" t="n">
        <v>0.0075</v>
      </c>
      <c r="BU293" s="312" t="n">
        <v>0.215</v>
      </c>
      <c r="BV293" s="312" t="n">
        <v>0.0075</v>
      </c>
      <c r="BW293" s="312"/>
      <c r="BX293" s="312"/>
      <c r="BY293" s="312"/>
      <c r="BZ293" s="312"/>
      <c r="CA293" s="312"/>
      <c r="CB293" s="312"/>
      <c r="CC293" s="312" t="n">
        <v>0</v>
      </c>
      <c r="CD293" s="312" t="n">
        <v>0</v>
      </c>
      <c r="CE293" s="349"/>
      <c r="CF293" s="336"/>
      <c r="CG293" s="311"/>
    </row>
    <row r="294" customFormat="false" ht="12.75" hidden="false" customHeight="false" outlineLevel="0" collapsed="false">
      <c r="D294" s="311" t="n">
        <v>45139</v>
      </c>
      <c r="F294" s="350" t="n">
        <v>4.588</v>
      </c>
      <c r="G294" s="351" t="n">
        <v>0.070758387937149</v>
      </c>
      <c r="H294" s="350" t="n">
        <v>0.15</v>
      </c>
      <c r="I294" s="350" t="n">
        <v>0.55</v>
      </c>
      <c r="J294" s="350" t="n">
        <v>0.55</v>
      </c>
      <c r="K294" s="350" t="n">
        <v>0.5</v>
      </c>
      <c r="L294" s="350" t="n">
        <v>0.6</v>
      </c>
      <c r="M294" s="350" t="n">
        <v>0.55</v>
      </c>
      <c r="N294" s="350" t="n">
        <v>0.6</v>
      </c>
      <c r="O294" s="350" t="n">
        <v>0.55</v>
      </c>
      <c r="P294" s="350" t="n">
        <v>0.6</v>
      </c>
      <c r="Q294" s="350" t="n">
        <v>0.45</v>
      </c>
      <c r="R294" s="351" t="n">
        <v>0.4</v>
      </c>
      <c r="S294" s="351" t="n">
        <v>0.6</v>
      </c>
      <c r="T294" s="350" t="n">
        <v>0.55</v>
      </c>
      <c r="U294" s="350"/>
      <c r="V294" s="350"/>
      <c r="W294" s="350"/>
      <c r="X294" s="350"/>
      <c r="Y294" s="350"/>
      <c r="Z294" s="350"/>
      <c r="AA294" s="350"/>
      <c r="AB294" s="350"/>
      <c r="AC294" s="350"/>
      <c r="AD294" s="350"/>
      <c r="AE294" s="350"/>
      <c r="AF294" s="350"/>
      <c r="AG294" s="350"/>
      <c r="AH294" s="350"/>
      <c r="AI294" s="351"/>
      <c r="AJ294" s="351"/>
      <c r="AK294" s="351" t="n">
        <v>0</v>
      </c>
      <c r="AL294" s="350" t="n">
        <v>0</v>
      </c>
      <c r="AM294" s="350"/>
      <c r="AN294" s="350"/>
      <c r="AO294" s="350" t="n">
        <v>-0.17</v>
      </c>
      <c r="AP294" s="312" t="n">
        <v>0</v>
      </c>
      <c r="AQ294" s="312" t="n">
        <v>0</v>
      </c>
      <c r="AR294" s="312" t="n">
        <v>0</v>
      </c>
      <c r="AS294" s="312" t="n">
        <v>-0.33</v>
      </c>
      <c r="AT294" s="312" t="n">
        <v>0</v>
      </c>
      <c r="AU294" s="312" t="n">
        <v>0</v>
      </c>
      <c r="AV294" s="312" t="n">
        <v>0</v>
      </c>
      <c r="AW294" s="312" t="n">
        <v>0</v>
      </c>
      <c r="AX294" s="312" t="n">
        <v>0</v>
      </c>
      <c r="AY294" s="312"/>
      <c r="AZ294" s="312"/>
      <c r="BA294" s="312" t="n">
        <v>0.1825</v>
      </c>
      <c r="BB294" s="312" t="n">
        <v>0.0125</v>
      </c>
      <c r="BC294" s="312"/>
      <c r="BD294" s="312"/>
      <c r="BE294" s="312"/>
      <c r="BF294" s="312"/>
      <c r="BG294" s="312"/>
      <c r="BH294" s="312"/>
      <c r="BI294" s="312"/>
      <c r="BJ294" s="312"/>
      <c r="BK294" s="312"/>
      <c r="BL294" s="312"/>
      <c r="BM294" s="312"/>
      <c r="BN294" s="312"/>
      <c r="BO294" s="312" t="n">
        <v>0.495</v>
      </c>
      <c r="BP294" s="312" t="n">
        <v>0.035</v>
      </c>
      <c r="BQ294" s="312" t="n">
        <v>0</v>
      </c>
      <c r="BR294" s="312" t="n">
        <v>0</v>
      </c>
      <c r="BS294" s="312" t="n">
        <v>0.215</v>
      </c>
      <c r="BT294" s="312" t="n">
        <v>0.0075</v>
      </c>
      <c r="BU294" s="312" t="n">
        <v>0.215</v>
      </c>
      <c r="BV294" s="312" t="n">
        <v>0.0075</v>
      </c>
      <c r="BW294" s="312"/>
      <c r="BX294" s="312"/>
      <c r="BY294" s="312"/>
      <c r="BZ294" s="312"/>
      <c r="CA294" s="312"/>
      <c r="CB294" s="312"/>
      <c r="CC294" s="312" t="n">
        <v>0</v>
      </c>
      <c r="CD294" s="312" t="n">
        <v>0</v>
      </c>
      <c r="CE294" s="349"/>
      <c r="CF294" s="336"/>
      <c r="CG294" s="311"/>
    </row>
    <row r="295" customFormat="false" ht="12.75" hidden="false" customHeight="false" outlineLevel="0" collapsed="false">
      <c r="D295" s="311" t="n">
        <v>45170</v>
      </c>
      <c r="F295" s="350" t="n">
        <v>4.595</v>
      </c>
      <c r="G295" s="351" t="n">
        <v>0.07075064251215</v>
      </c>
      <c r="H295" s="350"/>
      <c r="I295" s="350" t="n">
        <v>0.55</v>
      </c>
      <c r="J295" s="350" t="n">
        <v>0.55</v>
      </c>
      <c r="K295" s="350" t="n">
        <v>0.55</v>
      </c>
      <c r="L295" s="350" t="n">
        <v>0.55</v>
      </c>
      <c r="M295" s="350" t="n">
        <v>0.55</v>
      </c>
      <c r="N295" s="350" t="n">
        <v>0.6</v>
      </c>
      <c r="O295" s="350" t="n">
        <v>0.6</v>
      </c>
      <c r="P295" s="350" t="n">
        <v>0.55</v>
      </c>
      <c r="Q295" s="350" t="n">
        <v>0.5</v>
      </c>
      <c r="R295" s="351" t="n">
        <v>0.35</v>
      </c>
      <c r="S295" s="351" t="n">
        <v>0.6</v>
      </c>
      <c r="T295" s="350" t="n">
        <v>0.55</v>
      </c>
      <c r="U295" s="350"/>
      <c r="V295" s="350"/>
      <c r="W295" s="350"/>
      <c r="X295" s="350"/>
      <c r="Y295" s="350"/>
      <c r="Z295" s="350"/>
      <c r="AA295" s="350"/>
      <c r="AB295" s="350"/>
      <c r="AC295" s="350"/>
      <c r="AD295" s="350"/>
      <c r="AE295" s="350"/>
      <c r="AF295" s="350"/>
      <c r="AG295" s="350"/>
      <c r="AH295" s="350"/>
      <c r="AI295" s="351"/>
      <c r="AJ295" s="351"/>
      <c r="AK295" s="351" t="n">
        <v>0</v>
      </c>
      <c r="AL295" s="350" t="n">
        <v>0</v>
      </c>
      <c r="AM295" s="350"/>
      <c r="AN295" s="350"/>
      <c r="AO295" s="350" t="n">
        <v>-0.17</v>
      </c>
      <c r="AP295" s="312" t="n">
        <v>0</v>
      </c>
      <c r="AQ295" s="312" t="n">
        <v>0</v>
      </c>
      <c r="AR295" s="312" t="n">
        <v>0</v>
      </c>
      <c r="AS295" s="312" t="n">
        <v>-0.33</v>
      </c>
      <c r="AT295" s="312" t="n">
        <v>0</v>
      </c>
      <c r="AU295" s="312" t="n">
        <v>0</v>
      </c>
      <c r="AV295" s="312" t="n">
        <v>0</v>
      </c>
      <c r="AW295" s="312" t="n">
        <v>0</v>
      </c>
      <c r="AX295" s="312" t="n">
        <v>0</v>
      </c>
      <c r="AY295" s="312"/>
      <c r="AZ295" s="312"/>
      <c r="BA295" s="312" t="n">
        <v>0.1825</v>
      </c>
      <c r="BB295" s="312" t="n">
        <v>0.0125</v>
      </c>
      <c r="BC295" s="312"/>
      <c r="BD295" s="312"/>
      <c r="BE295" s="312"/>
      <c r="BF295" s="312"/>
      <c r="BG295" s="312"/>
      <c r="BH295" s="312"/>
      <c r="BI295" s="312"/>
      <c r="BJ295" s="312"/>
      <c r="BK295" s="312"/>
      <c r="BL295" s="312"/>
      <c r="BM295" s="312"/>
      <c r="BN295" s="312"/>
      <c r="BO295" s="312" t="n">
        <v>0.395</v>
      </c>
      <c r="BP295" s="312" t="n">
        <v>0.035</v>
      </c>
      <c r="BQ295" s="312" t="n">
        <v>0</v>
      </c>
      <c r="BR295" s="312" t="n">
        <v>0</v>
      </c>
      <c r="BS295" s="312" t="n">
        <v>0.195</v>
      </c>
      <c r="BT295" s="312" t="n">
        <v>0.005</v>
      </c>
      <c r="BU295" s="312" t="n">
        <v>0.195</v>
      </c>
      <c r="BV295" s="312" t="n">
        <v>0.005</v>
      </c>
      <c r="BW295" s="312"/>
      <c r="BX295" s="312"/>
      <c r="BY295" s="312"/>
      <c r="BZ295" s="312"/>
      <c r="CA295" s="312"/>
      <c r="CB295" s="312"/>
      <c r="CC295" s="312" t="n">
        <v>0</v>
      </c>
      <c r="CD295" s="312" t="n">
        <v>0</v>
      </c>
      <c r="CE295" s="349"/>
      <c r="CF295" s="336"/>
      <c r="CG295" s="311"/>
    </row>
    <row r="296" customFormat="false" ht="12.75" hidden="false" customHeight="false" outlineLevel="0" collapsed="false">
      <c r="D296" s="311" t="n">
        <v>45200</v>
      </c>
      <c r="F296" s="350" t="n">
        <v>4.59</v>
      </c>
      <c r="G296" s="351" t="n">
        <v>0.07074314693959</v>
      </c>
      <c r="H296" s="350"/>
      <c r="I296" s="350" t="n">
        <v>0.6</v>
      </c>
      <c r="J296" s="350" t="n">
        <v>0.6</v>
      </c>
      <c r="K296" s="350" t="n">
        <v>0.55</v>
      </c>
      <c r="L296" s="350" t="n">
        <v>0.6</v>
      </c>
      <c r="M296" s="350" t="n">
        <v>0.6</v>
      </c>
      <c r="N296" s="350" t="n">
        <v>0.65</v>
      </c>
      <c r="O296" s="350" t="n">
        <v>0.65</v>
      </c>
      <c r="P296" s="350" t="n">
        <v>0.6</v>
      </c>
      <c r="Q296" s="350" t="n">
        <v>0.5</v>
      </c>
      <c r="R296" s="351" t="n">
        <v>0.4</v>
      </c>
      <c r="S296" s="351" t="n">
        <v>0.65</v>
      </c>
      <c r="T296" s="350" t="n">
        <v>0.6</v>
      </c>
      <c r="U296" s="350"/>
      <c r="V296" s="350"/>
      <c r="W296" s="350"/>
      <c r="X296" s="350"/>
      <c r="Y296" s="350"/>
      <c r="Z296" s="350"/>
      <c r="AA296" s="350"/>
      <c r="AB296" s="350"/>
      <c r="AC296" s="350"/>
      <c r="AD296" s="350"/>
      <c r="AE296" s="350"/>
      <c r="AF296" s="350"/>
      <c r="AG296" s="350"/>
      <c r="AH296" s="350"/>
      <c r="AI296" s="351"/>
      <c r="AJ296" s="351"/>
      <c r="AK296" s="351" t="n">
        <v>0</v>
      </c>
      <c r="AL296" s="350" t="n">
        <v>0</v>
      </c>
      <c r="AM296" s="350"/>
      <c r="AN296" s="350"/>
      <c r="AO296" s="350" t="n">
        <v>-0.17</v>
      </c>
      <c r="AP296" s="312" t="n">
        <v>0</v>
      </c>
      <c r="AQ296" s="312" t="n">
        <v>0</v>
      </c>
      <c r="AR296" s="312" t="n">
        <v>0</v>
      </c>
      <c r="AS296" s="312" t="n">
        <v>-0.33</v>
      </c>
      <c r="AT296" s="312" t="n">
        <v>0</v>
      </c>
      <c r="AU296" s="312" t="n">
        <v>0</v>
      </c>
      <c r="AV296" s="312" t="n">
        <v>0</v>
      </c>
      <c r="AW296" s="312" t="n">
        <v>0</v>
      </c>
      <c r="AX296" s="312" t="n">
        <v>0</v>
      </c>
      <c r="AY296" s="312"/>
      <c r="AZ296" s="312"/>
      <c r="BA296" s="312" t="n">
        <v>0.1875</v>
      </c>
      <c r="BB296" s="312" t="n">
        <v>0.0125</v>
      </c>
      <c r="BC296" s="312"/>
      <c r="BD296" s="312"/>
      <c r="BE296" s="312"/>
      <c r="BF296" s="312"/>
      <c r="BG296" s="312"/>
      <c r="BH296" s="312"/>
      <c r="BI296" s="312"/>
      <c r="BJ296" s="312"/>
      <c r="BK296" s="312"/>
      <c r="BL296" s="312"/>
      <c r="BM296" s="312"/>
      <c r="BN296" s="312"/>
      <c r="BO296" s="312" t="n">
        <v>0.461</v>
      </c>
      <c r="BP296" s="312" t="n">
        <v>0.035</v>
      </c>
      <c r="BQ296" s="312" t="n">
        <v>0</v>
      </c>
      <c r="BR296" s="312" t="n">
        <v>0</v>
      </c>
      <c r="BS296" s="312" t="n">
        <v>0.215</v>
      </c>
      <c r="BT296" s="312" t="n">
        <v>0.0025</v>
      </c>
      <c r="BU296" s="312" t="n">
        <v>0.215</v>
      </c>
      <c r="BV296" s="312" t="n">
        <v>0.0025</v>
      </c>
      <c r="BW296" s="312"/>
      <c r="BX296" s="312"/>
      <c r="BY296" s="312"/>
      <c r="BZ296" s="312"/>
      <c r="CA296" s="312"/>
      <c r="CB296" s="312"/>
      <c r="CC296" s="312" t="n">
        <v>0</v>
      </c>
      <c r="CD296" s="312" t="n">
        <v>0</v>
      </c>
      <c r="CE296" s="349"/>
      <c r="CF296" s="336"/>
      <c r="CG296" s="311"/>
    </row>
    <row r="297" customFormat="false" ht="12.75" hidden="false" customHeight="false" outlineLevel="0" collapsed="false">
      <c r="D297" s="311" t="n">
        <v>45231</v>
      </c>
      <c r="F297" s="350" t="n">
        <v>4.582</v>
      </c>
      <c r="G297" s="351" t="n">
        <v>0.07073540151463</v>
      </c>
      <c r="H297" s="350"/>
      <c r="I297" s="350" t="n">
        <v>0.8</v>
      </c>
      <c r="J297" s="350" t="n">
        <v>0.85</v>
      </c>
      <c r="K297" s="350" t="n">
        <v>0.8</v>
      </c>
      <c r="L297" s="350" t="n">
        <v>0.8</v>
      </c>
      <c r="M297" s="350" t="n">
        <v>0.9</v>
      </c>
      <c r="N297" s="350" t="n">
        <v>0.95</v>
      </c>
      <c r="O297" s="350" t="n">
        <v>0.85</v>
      </c>
      <c r="P297" s="350" t="n">
        <v>0.8</v>
      </c>
      <c r="Q297" s="350" t="n">
        <v>0.95</v>
      </c>
      <c r="R297" s="351" t="n">
        <v>0.45</v>
      </c>
      <c r="S297" s="351" t="n">
        <v>0.8</v>
      </c>
      <c r="T297" s="350" t="n">
        <v>0.8</v>
      </c>
      <c r="U297" s="350"/>
      <c r="V297" s="350"/>
      <c r="W297" s="350"/>
      <c r="X297" s="350"/>
      <c r="Y297" s="350"/>
      <c r="Z297" s="350"/>
      <c r="AA297" s="350"/>
      <c r="AB297" s="350"/>
      <c r="AC297" s="350"/>
      <c r="AD297" s="350"/>
      <c r="AE297" s="350"/>
      <c r="AF297" s="350"/>
      <c r="AG297" s="350"/>
      <c r="AH297" s="350"/>
      <c r="AI297" s="351"/>
      <c r="AJ297" s="351"/>
      <c r="AK297" s="351" t="n">
        <v>0</v>
      </c>
      <c r="AL297" s="350" t="n">
        <v>0</v>
      </c>
      <c r="AM297" s="350"/>
      <c r="AN297" s="350"/>
      <c r="AO297" s="350" t="n">
        <v>-0.2</v>
      </c>
      <c r="AP297" s="312" t="n">
        <v>0</v>
      </c>
      <c r="AQ297" s="312" t="n">
        <v>0</v>
      </c>
      <c r="AR297" s="312" t="n">
        <v>0</v>
      </c>
      <c r="AS297" s="312" t="n">
        <v>0</v>
      </c>
      <c r="AT297" s="312" t="n">
        <v>0</v>
      </c>
      <c r="AU297" s="312" t="n">
        <v>0</v>
      </c>
      <c r="AV297" s="312" t="n">
        <v>0</v>
      </c>
      <c r="AW297" s="312" t="n">
        <v>0</v>
      </c>
      <c r="AX297" s="312" t="n">
        <v>0</v>
      </c>
      <c r="AY297" s="312"/>
      <c r="AZ297" s="312"/>
      <c r="BA297" s="312" t="n">
        <v>0.27</v>
      </c>
      <c r="BB297" s="312" t="n">
        <v>0.0175</v>
      </c>
      <c r="BC297" s="312"/>
      <c r="BD297" s="312"/>
      <c r="BE297" s="312"/>
      <c r="BF297" s="312"/>
      <c r="BG297" s="312"/>
      <c r="BH297" s="312"/>
      <c r="BI297" s="312"/>
      <c r="BJ297" s="312"/>
      <c r="BK297" s="312"/>
      <c r="BL297" s="312"/>
      <c r="BM297" s="312"/>
      <c r="BN297" s="312"/>
      <c r="BO297" s="312" t="n">
        <v>0.7675</v>
      </c>
      <c r="BP297" s="312" t="n">
        <v>0.146</v>
      </c>
      <c r="BQ297" s="312" t="n">
        <v>0</v>
      </c>
      <c r="BR297" s="312" t="n">
        <v>0</v>
      </c>
      <c r="BS297" s="312" t="n">
        <v>0.2875</v>
      </c>
      <c r="BT297" s="312" t="n">
        <v>0.02</v>
      </c>
      <c r="BU297" s="312" t="n">
        <v>0.465</v>
      </c>
      <c r="BV297" s="312" t="n">
        <v>0.015</v>
      </c>
      <c r="BW297" s="312"/>
      <c r="BX297" s="312"/>
      <c r="BY297" s="312"/>
      <c r="BZ297" s="312"/>
      <c r="CA297" s="312"/>
      <c r="CB297" s="312"/>
      <c r="CC297" s="312" t="n">
        <v>0</v>
      </c>
      <c r="CD297" s="312" t="n">
        <v>0</v>
      </c>
      <c r="CE297" s="349"/>
      <c r="CF297" s="336"/>
      <c r="CG297" s="311"/>
    </row>
    <row r="298" customFormat="false" ht="12.75" hidden="false" customHeight="false" outlineLevel="0" collapsed="false">
      <c r="D298" s="311" t="n">
        <v>45261</v>
      </c>
      <c r="F298" s="350" t="n">
        <v>4.608</v>
      </c>
      <c r="G298" s="351" t="n">
        <v>0.070727905942108</v>
      </c>
      <c r="H298" s="350"/>
      <c r="I298" s="350" t="n">
        <v>1</v>
      </c>
      <c r="J298" s="350" t="n">
        <v>1.05</v>
      </c>
      <c r="K298" s="350" t="n">
        <v>1</v>
      </c>
      <c r="L298" s="350" t="n">
        <v>1</v>
      </c>
      <c r="M298" s="350" t="n">
        <v>1.15</v>
      </c>
      <c r="N298" s="350" t="n">
        <v>1.25</v>
      </c>
      <c r="O298" s="350" t="n">
        <v>1.05</v>
      </c>
      <c r="P298" s="350" t="n">
        <v>1</v>
      </c>
      <c r="Q298" s="350" t="n">
        <v>1.35</v>
      </c>
      <c r="R298" s="351" t="n">
        <v>0.65</v>
      </c>
      <c r="S298" s="351" t="n">
        <v>1.1</v>
      </c>
      <c r="T298" s="350" t="n">
        <v>1</v>
      </c>
      <c r="U298" s="350"/>
      <c r="V298" s="350"/>
      <c r="W298" s="350"/>
      <c r="X298" s="350"/>
      <c r="Y298" s="350"/>
      <c r="Z298" s="350"/>
      <c r="AA298" s="350"/>
      <c r="AB298" s="350"/>
      <c r="AC298" s="350"/>
      <c r="AD298" s="350"/>
      <c r="AE298" s="350"/>
      <c r="AF298" s="350"/>
      <c r="AG298" s="350"/>
      <c r="AH298" s="350"/>
      <c r="AI298" s="351"/>
      <c r="AJ298" s="351"/>
      <c r="AK298" s="351" t="n">
        <v>0</v>
      </c>
      <c r="AL298" s="350" t="n">
        <v>0</v>
      </c>
      <c r="AM298" s="350"/>
      <c r="AN298" s="350"/>
      <c r="AO298" s="350" t="n">
        <v>-0.2</v>
      </c>
      <c r="AP298" s="312" t="n">
        <v>0</v>
      </c>
      <c r="AQ298" s="312" t="n">
        <v>0</v>
      </c>
      <c r="AR298" s="312" t="n">
        <v>0</v>
      </c>
      <c r="AS298" s="312" t="n">
        <v>0</v>
      </c>
      <c r="AT298" s="312" t="n">
        <v>0</v>
      </c>
      <c r="AU298" s="312" t="n">
        <v>0</v>
      </c>
      <c r="AV298" s="312" t="n">
        <v>0</v>
      </c>
      <c r="AW298" s="312" t="n">
        <v>0</v>
      </c>
      <c r="AX298" s="312" t="n">
        <v>0</v>
      </c>
      <c r="AY298" s="312"/>
      <c r="AZ298" s="312"/>
      <c r="BA298" s="312" t="n">
        <v>0.305</v>
      </c>
      <c r="BB298" s="312" t="n">
        <v>0.0225</v>
      </c>
      <c r="BC298" s="312"/>
      <c r="BD298" s="312"/>
      <c r="BE298" s="312"/>
      <c r="BF298" s="312"/>
      <c r="BG298" s="312"/>
      <c r="BH298" s="312"/>
      <c r="BI298" s="312"/>
      <c r="BJ298" s="312"/>
      <c r="BK298" s="312"/>
      <c r="BL298" s="312"/>
      <c r="BM298" s="312"/>
      <c r="BN298" s="312"/>
      <c r="BO298" s="312" t="n">
        <v>1.19</v>
      </c>
      <c r="BP298" s="312" t="n">
        <v>0.2</v>
      </c>
      <c r="BQ298" s="312" t="n">
        <v>0</v>
      </c>
      <c r="BR298" s="312" t="n">
        <v>0</v>
      </c>
      <c r="BS298" s="312" t="n">
        <v>0.3375</v>
      </c>
      <c r="BT298" s="312" t="n">
        <v>0.0225</v>
      </c>
      <c r="BU298" s="312" t="n">
        <v>0.8</v>
      </c>
      <c r="BV298" s="312" t="n">
        <v>0.0175</v>
      </c>
      <c r="BW298" s="312"/>
      <c r="BX298" s="312"/>
      <c r="BY298" s="312"/>
      <c r="BZ298" s="312"/>
      <c r="CA298" s="312"/>
      <c r="CB298" s="312"/>
      <c r="CC298" s="312" t="n">
        <v>0</v>
      </c>
      <c r="CD298" s="312" t="n">
        <v>0</v>
      </c>
      <c r="CE298" s="349"/>
      <c r="CF298" s="336"/>
      <c r="CG298" s="311"/>
    </row>
    <row r="299" customFormat="false" ht="12.75" hidden="false" customHeight="false" outlineLevel="0" collapsed="false">
      <c r="D299" s="311" t="n">
        <v>45292</v>
      </c>
      <c r="F299" s="350"/>
      <c r="G299" s="351" t="n">
        <v>0.070720160517188</v>
      </c>
      <c r="H299" s="350"/>
      <c r="I299" s="350" t="n">
        <v>1</v>
      </c>
      <c r="J299" s="350" t="n">
        <v>1.05</v>
      </c>
      <c r="K299" s="350" t="n">
        <v>1</v>
      </c>
      <c r="L299" s="350" t="n">
        <v>1</v>
      </c>
      <c r="M299" s="350" t="n">
        <v>1.15</v>
      </c>
      <c r="N299" s="350" t="n">
        <v>1.45</v>
      </c>
      <c r="O299" s="350" t="n">
        <v>1.05</v>
      </c>
      <c r="P299" s="350" t="n">
        <v>1</v>
      </c>
      <c r="Q299" s="350" t="n">
        <v>1.35</v>
      </c>
      <c r="R299" s="351" t="n">
        <v>0.7</v>
      </c>
      <c r="S299" s="351" t="n">
        <v>1.1</v>
      </c>
      <c r="T299" s="350" t="n">
        <v>1</v>
      </c>
      <c r="U299" s="350"/>
      <c r="V299" s="350"/>
      <c r="W299" s="350"/>
      <c r="X299" s="350"/>
      <c r="Y299" s="350"/>
      <c r="Z299" s="350"/>
      <c r="AA299" s="350"/>
      <c r="AB299" s="350"/>
      <c r="AC299" s="350"/>
      <c r="AD299" s="350"/>
      <c r="AE299" s="350"/>
      <c r="AF299" s="350"/>
      <c r="AG299" s="350"/>
      <c r="AH299" s="350"/>
      <c r="AI299" s="351"/>
      <c r="AJ299" s="351"/>
      <c r="AK299" s="351" t="n">
        <v>0</v>
      </c>
      <c r="AL299" s="350" t="n">
        <v>0</v>
      </c>
      <c r="AM299" s="350"/>
      <c r="AN299" s="350"/>
      <c r="AO299" s="350" t="n">
        <v>-0.2</v>
      </c>
      <c r="AP299" s="312" t="n">
        <v>0</v>
      </c>
      <c r="AQ299" s="312" t="n">
        <v>0</v>
      </c>
      <c r="AR299" s="312" t="n">
        <v>0</v>
      </c>
      <c r="AS299" s="312" t="n">
        <v>0</v>
      </c>
      <c r="AT299" s="312" t="n">
        <v>0</v>
      </c>
      <c r="AU299" s="312" t="n">
        <v>0</v>
      </c>
      <c r="AV299" s="312" t="n">
        <v>0</v>
      </c>
      <c r="AW299" s="312" t="n">
        <v>0</v>
      </c>
      <c r="AX299" s="312" t="n">
        <v>0</v>
      </c>
      <c r="AY299" s="312"/>
      <c r="AZ299" s="312"/>
      <c r="BA299" s="312" t="n">
        <v>0.305</v>
      </c>
      <c r="BB299" s="312" t="n">
        <v>0.0225</v>
      </c>
      <c r="BC299" s="312"/>
      <c r="BD299" s="312"/>
      <c r="BE299" s="312"/>
      <c r="BF299" s="312"/>
      <c r="BG299" s="312"/>
      <c r="BH299" s="312"/>
      <c r="BI299" s="312"/>
      <c r="BJ299" s="312"/>
      <c r="BK299" s="312"/>
      <c r="BL299" s="312"/>
      <c r="BM299" s="312"/>
      <c r="BN299" s="312"/>
      <c r="BO299" s="312" t="n">
        <v>1.525</v>
      </c>
      <c r="BP299" s="312" t="n">
        <v>0.3</v>
      </c>
      <c r="BQ299" s="312" t="n">
        <v>0</v>
      </c>
      <c r="BR299" s="312" t="n">
        <v>0</v>
      </c>
      <c r="BS299" s="312" t="n">
        <v>0.4375</v>
      </c>
      <c r="BT299" s="312" t="n">
        <v>0.03</v>
      </c>
      <c r="BU299" s="312" t="n">
        <v>0.975</v>
      </c>
      <c r="BV299" s="312" t="n">
        <v>0.0225</v>
      </c>
      <c r="BW299" s="312"/>
      <c r="BX299" s="312"/>
      <c r="BY299" s="312"/>
      <c r="BZ299" s="312"/>
      <c r="CA299" s="312"/>
      <c r="CB299" s="312"/>
      <c r="CC299" s="312" t="n">
        <v>0</v>
      </c>
      <c r="CD299" s="312" t="n">
        <v>0</v>
      </c>
      <c r="CE299" s="349"/>
      <c r="CF299" s="336"/>
      <c r="CG299" s="311"/>
    </row>
    <row r="300" customFormat="false" ht="12.75" hidden="false" customHeight="false" outlineLevel="0" collapsed="false">
      <c r="D300" s="311" t="n">
        <v>45323</v>
      </c>
      <c r="F300" s="350"/>
      <c r="G300" s="351" t="n">
        <v>0.070712415092288</v>
      </c>
      <c r="H300" s="350"/>
      <c r="I300" s="350" t="n">
        <v>1</v>
      </c>
      <c r="J300" s="350" t="n">
        <v>1.05</v>
      </c>
      <c r="K300" s="350" t="n">
        <v>1</v>
      </c>
      <c r="L300" s="350" t="n">
        <v>1</v>
      </c>
      <c r="M300" s="350" t="n">
        <v>1.15</v>
      </c>
      <c r="N300" s="350" t="n">
        <v>1.45</v>
      </c>
      <c r="O300" s="350" t="n">
        <v>1.05</v>
      </c>
      <c r="P300" s="350" t="n">
        <v>1</v>
      </c>
      <c r="Q300" s="350" t="n">
        <v>1.35</v>
      </c>
      <c r="R300" s="351" t="n">
        <v>0.7</v>
      </c>
      <c r="S300" s="351" t="n">
        <v>1.1</v>
      </c>
      <c r="T300" s="350" t="n">
        <v>1</v>
      </c>
      <c r="U300" s="350"/>
      <c r="V300" s="350"/>
      <c r="W300" s="350"/>
      <c r="X300" s="350"/>
      <c r="Y300" s="350"/>
      <c r="Z300" s="350"/>
      <c r="AA300" s="350"/>
      <c r="AB300" s="350"/>
      <c r="AC300" s="350"/>
      <c r="AD300" s="350"/>
      <c r="AE300" s="350"/>
      <c r="AF300" s="350"/>
      <c r="AG300" s="350"/>
      <c r="AH300" s="350"/>
      <c r="AI300" s="351"/>
      <c r="AJ300" s="351"/>
      <c r="AK300" s="351" t="n">
        <v>0</v>
      </c>
      <c r="AL300" s="350" t="n">
        <v>0</v>
      </c>
      <c r="AM300" s="350"/>
      <c r="AN300" s="350"/>
      <c r="AO300" s="350" t="n">
        <v>-0.2</v>
      </c>
      <c r="AP300" s="312" t="n">
        <v>0</v>
      </c>
      <c r="AQ300" s="312" t="n">
        <v>0</v>
      </c>
      <c r="AR300" s="312" t="n">
        <v>0</v>
      </c>
      <c r="AS300" s="312" t="n">
        <v>0</v>
      </c>
      <c r="AT300" s="312" t="n">
        <v>0</v>
      </c>
      <c r="AU300" s="312" t="n">
        <v>0</v>
      </c>
      <c r="AV300" s="312" t="n">
        <v>0</v>
      </c>
      <c r="AW300" s="312" t="n">
        <v>0</v>
      </c>
      <c r="AX300" s="312" t="n">
        <v>0</v>
      </c>
      <c r="AY300" s="312"/>
      <c r="AZ300" s="312"/>
      <c r="BA300" s="312" t="n">
        <v>0.305</v>
      </c>
      <c r="BB300" s="312" t="n">
        <v>0.0225</v>
      </c>
      <c r="BC300" s="312"/>
      <c r="BD300" s="312"/>
      <c r="BE300" s="312"/>
      <c r="BF300" s="312"/>
      <c r="BG300" s="312"/>
      <c r="BH300" s="312"/>
      <c r="BI300" s="312"/>
      <c r="BJ300" s="312"/>
      <c r="BK300" s="312"/>
      <c r="BL300" s="312"/>
      <c r="BM300" s="312"/>
      <c r="BN300" s="312"/>
      <c r="BO300" s="312" t="n">
        <v>1.455</v>
      </c>
      <c r="BP300" s="312" t="n">
        <v>0.3</v>
      </c>
      <c r="BQ300" s="312" t="n">
        <v>0</v>
      </c>
      <c r="BR300" s="312" t="n">
        <v>0</v>
      </c>
      <c r="BS300" s="312" t="n">
        <v>0.435</v>
      </c>
      <c r="BT300" s="312" t="n">
        <v>0.03</v>
      </c>
      <c r="BU300" s="312" t="n">
        <v>0.975</v>
      </c>
      <c r="BV300" s="312" t="n">
        <v>0.0175</v>
      </c>
      <c r="BW300" s="312"/>
      <c r="BX300" s="312"/>
      <c r="BY300" s="312"/>
      <c r="BZ300" s="312"/>
      <c r="CA300" s="312"/>
      <c r="CB300" s="312"/>
      <c r="CC300" s="312" t="n">
        <v>0</v>
      </c>
      <c r="CD300" s="312" t="n">
        <v>0</v>
      </c>
      <c r="CE300" s="349"/>
      <c r="CF300" s="336"/>
      <c r="CG300" s="311"/>
    </row>
    <row r="301" customFormat="false" ht="12.75" hidden="false" customHeight="false" outlineLevel="0" collapsed="false">
      <c r="D301" s="311" t="n">
        <v>45352</v>
      </c>
      <c r="F301" s="350"/>
      <c r="G301" s="351" t="n">
        <v>0.070705169372237</v>
      </c>
      <c r="H301" s="350"/>
      <c r="I301" s="350" t="n">
        <v>0.75</v>
      </c>
      <c r="J301" s="350" t="n">
        <v>0.8</v>
      </c>
      <c r="K301" s="350" t="n">
        <v>0.75</v>
      </c>
      <c r="L301" s="350" t="n">
        <v>0.75</v>
      </c>
      <c r="M301" s="350" t="n">
        <v>0.85</v>
      </c>
      <c r="N301" s="350" t="n">
        <v>1</v>
      </c>
      <c r="O301" s="350" t="n">
        <v>0.75</v>
      </c>
      <c r="P301" s="350" t="n">
        <v>0.75</v>
      </c>
      <c r="Q301" s="350" t="n">
        <v>0.95</v>
      </c>
      <c r="R301" s="351" t="n">
        <v>0.35</v>
      </c>
      <c r="S301" s="351" t="n">
        <v>0.75</v>
      </c>
      <c r="T301" s="350" t="n">
        <v>0.75</v>
      </c>
      <c r="U301" s="350"/>
      <c r="V301" s="350"/>
      <c r="W301" s="350"/>
      <c r="X301" s="350"/>
      <c r="Y301" s="350"/>
      <c r="Z301" s="350"/>
      <c r="AA301" s="350"/>
      <c r="AB301" s="350"/>
      <c r="AC301" s="350"/>
      <c r="AD301" s="350"/>
      <c r="AE301" s="350"/>
      <c r="AF301" s="350"/>
      <c r="AG301" s="350"/>
      <c r="AH301" s="350"/>
      <c r="AI301" s="351"/>
      <c r="AJ301" s="351"/>
      <c r="AK301" s="351" t="n">
        <v>0</v>
      </c>
      <c r="AL301" s="350" t="n">
        <v>0</v>
      </c>
      <c r="AM301" s="350"/>
      <c r="AN301" s="350"/>
      <c r="AO301" s="350" t="n">
        <v>-0.2</v>
      </c>
      <c r="AP301" s="312" t="n">
        <v>0</v>
      </c>
      <c r="AQ301" s="312" t="n">
        <v>0</v>
      </c>
      <c r="AR301" s="312" t="n">
        <v>0</v>
      </c>
      <c r="AS301" s="312" t="n">
        <v>0</v>
      </c>
      <c r="AT301" s="312" t="n">
        <v>0</v>
      </c>
      <c r="AU301" s="312" t="n">
        <v>0</v>
      </c>
      <c r="AV301" s="312" t="n">
        <v>0</v>
      </c>
      <c r="AW301" s="312" t="n">
        <v>0</v>
      </c>
      <c r="AX301" s="312" t="n">
        <v>0</v>
      </c>
      <c r="AY301" s="312"/>
      <c r="AZ301" s="312"/>
      <c r="BA301" s="312" t="n">
        <v>0.265</v>
      </c>
      <c r="BB301" s="312" t="n">
        <v>0.0225</v>
      </c>
      <c r="BC301" s="312"/>
      <c r="BD301" s="312"/>
      <c r="BE301" s="312"/>
      <c r="BF301" s="312"/>
      <c r="BG301" s="312"/>
      <c r="BH301" s="312"/>
      <c r="BI301" s="312"/>
      <c r="BJ301" s="312"/>
      <c r="BK301" s="312"/>
      <c r="BL301" s="312"/>
      <c r="BM301" s="312"/>
      <c r="BN301" s="312"/>
      <c r="BO301" s="312" t="n">
        <v>0.835</v>
      </c>
      <c r="BP301" s="312" t="n">
        <v>0.16</v>
      </c>
      <c r="BQ301" s="312" t="n">
        <v>0</v>
      </c>
      <c r="BR301" s="312" t="n">
        <v>0</v>
      </c>
      <c r="BS301" s="312" t="n">
        <v>0.3025</v>
      </c>
      <c r="BT301" s="312" t="n">
        <v>0.02</v>
      </c>
      <c r="BU301" s="312" t="n">
        <v>0.6075</v>
      </c>
      <c r="BV301" s="312" t="n">
        <v>0.0025</v>
      </c>
      <c r="BW301" s="312"/>
      <c r="BX301" s="312"/>
      <c r="BY301" s="312"/>
      <c r="BZ301" s="312"/>
      <c r="CA301" s="312"/>
      <c r="CB301" s="312"/>
      <c r="CC301" s="312" t="n">
        <v>0</v>
      </c>
      <c r="CD301" s="312" t="n">
        <v>0</v>
      </c>
      <c r="CE301" s="349"/>
      <c r="CF301" s="336"/>
      <c r="CG301" s="311"/>
    </row>
    <row r="302" customFormat="false" ht="12.75" hidden="false" customHeight="false" outlineLevel="0" collapsed="false">
      <c r="D302" s="311" t="n">
        <v>45383</v>
      </c>
      <c r="F302" s="350"/>
      <c r="G302" s="351" t="n">
        <v>0.070697423947375</v>
      </c>
      <c r="H302" s="350"/>
      <c r="I302" s="350" t="n">
        <v>0.4</v>
      </c>
      <c r="J302" s="350" t="n">
        <v>0.45</v>
      </c>
      <c r="K302" s="350" t="n">
        <v>0.4</v>
      </c>
      <c r="L302" s="350" t="n">
        <v>0.45</v>
      </c>
      <c r="M302" s="350" t="n">
        <v>0.45</v>
      </c>
      <c r="N302" s="350" t="n">
        <v>0.45</v>
      </c>
      <c r="O302" s="350" t="n">
        <v>0.45</v>
      </c>
      <c r="P302" s="350" t="n">
        <v>0.45</v>
      </c>
      <c r="Q302" s="350" t="n">
        <v>0.5</v>
      </c>
      <c r="R302" s="351" t="n">
        <v>0.3</v>
      </c>
      <c r="S302" s="351" t="n">
        <v>0.45</v>
      </c>
      <c r="T302" s="350" t="n">
        <v>0.4</v>
      </c>
      <c r="U302" s="350"/>
      <c r="V302" s="350"/>
      <c r="W302" s="350"/>
      <c r="X302" s="350"/>
      <c r="Y302" s="350"/>
      <c r="Z302" s="350"/>
      <c r="AA302" s="350"/>
      <c r="AB302" s="350"/>
      <c r="AC302" s="350"/>
      <c r="AD302" s="350"/>
      <c r="AE302" s="350"/>
      <c r="AF302" s="350"/>
      <c r="AG302" s="350"/>
      <c r="AH302" s="350"/>
      <c r="AI302" s="351"/>
      <c r="AJ302" s="351"/>
      <c r="AK302" s="351" t="n">
        <v>0</v>
      </c>
      <c r="AL302" s="350" t="n">
        <v>0</v>
      </c>
      <c r="AM302" s="350"/>
      <c r="AN302" s="350"/>
      <c r="AO302" s="350" t="n">
        <v>-0.2</v>
      </c>
      <c r="AP302" s="312" t="n">
        <v>0</v>
      </c>
      <c r="AQ302" s="312" t="n">
        <v>0</v>
      </c>
      <c r="AR302" s="312" t="n">
        <v>0</v>
      </c>
      <c r="AS302" s="312" t="n">
        <v>0</v>
      </c>
      <c r="AT302" s="312" t="n">
        <v>0</v>
      </c>
      <c r="AU302" s="312" t="n">
        <v>0</v>
      </c>
      <c r="AV302" s="312" t="n">
        <v>0</v>
      </c>
      <c r="AW302" s="312" t="n">
        <v>0</v>
      </c>
      <c r="AX302" s="312" t="n">
        <v>0</v>
      </c>
      <c r="AY302" s="312"/>
      <c r="AZ302" s="312"/>
      <c r="BA302" s="312" t="n">
        <v>0.195</v>
      </c>
      <c r="BB302" s="312" t="n">
        <v>0.0175</v>
      </c>
      <c r="BC302" s="312"/>
      <c r="BD302" s="312"/>
      <c r="BE302" s="312"/>
      <c r="BF302" s="312"/>
      <c r="BG302" s="312"/>
      <c r="BH302" s="312"/>
      <c r="BI302" s="312"/>
      <c r="BJ302" s="312"/>
      <c r="BK302" s="312"/>
      <c r="BL302" s="312"/>
      <c r="BM302" s="312"/>
      <c r="BN302" s="312"/>
      <c r="BO302" s="312" t="n">
        <v>0.45</v>
      </c>
      <c r="BP302" s="312" t="n">
        <v>0.02</v>
      </c>
      <c r="BQ302" s="312" t="n">
        <v>0</v>
      </c>
      <c r="BR302" s="312" t="n">
        <v>0</v>
      </c>
      <c r="BS302" s="312" t="n">
        <v>0.25</v>
      </c>
      <c r="BT302" s="312" t="n">
        <v>0.005</v>
      </c>
      <c r="BU302" s="312" t="n">
        <v>0.25</v>
      </c>
      <c r="BV302" s="312" t="n">
        <v>0.005</v>
      </c>
      <c r="BW302" s="312"/>
      <c r="BX302" s="312"/>
      <c r="BY302" s="312"/>
      <c r="BZ302" s="312"/>
      <c r="CA302" s="312"/>
      <c r="CB302" s="312"/>
      <c r="CC302" s="312" t="n">
        <v>0</v>
      </c>
      <c r="CD302" s="312" t="n">
        <v>0</v>
      </c>
      <c r="CE302" s="349"/>
      <c r="CF302" s="336"/>
      <c r="CG302" s="311"/>
    </row>
    <row r="303" customFormat="false" ht="12.75" hidden="false" customHeight="false" outlineLevel="0" collapsed="false">
      <c r="D303" s="311" t="n">
        <v>45413</v>
      </c>
      <c r="F303" s="350"/>
      <c r="G303" s="351" t="n">
        <v>0.070689928374946</v>
      </c>
      <c r="H303" s="350"/>
      <c r="I303" s="350" t="n">
        <v>0.45</v>
      </c>
      <c r="J303" s="350" t="n">
        <v>0.5</v>
      </c>
      <c r="K303" s="350" t="n">
        <v>0.4</v>
      </c>
      <c r="L303" s="350" t="n">
        <v>0.4</v>
      </c>
      <c r="M303" s="350" t="n">
        <v>0.45</v>
      </c>
      <c r="N303" s="350" t="n">
        <v>0.5</v>
      </c>
      <c r="O303" s="350" t="n">
        <v>0.45</v>
      </c>
      <c r="P303" s="350" t="n">
        <v>0.4</v>
      </c>
      <c r="Q303" s="350" t="n">
        <v>0.45</v>
      </c>
      <c r="R303" s="351" t="n">
        <v>0.25</v>
      </c>
      <c r="S303" s="351" t="n">
        <v>0.5</v>
      </c>
      <c r="T303" s="350" t="n">
        <v>0.45</v>
      </c>
      <c r="U303" s="350"/>
      <c r="V303" s="350"/>
      <c r="W303" s="350"/>
      <c r="X303" s="350"/>
      <c r="Y303" s="350"/>
      <c r="Z303" s="350"/>
      <c r="AA303" s="350"/>
      <c r="AB303" s="350"/>
      <c r="AC303" s="350"/>
      <c r="AD303" s="350"/>
      <c r="AE303" s="350"/>
      <c r="AF303" s="350"/>
      <c r="AG303" s="350"/>
      <c r="AH303" s="350"/>
      <c r="AI303" s="351"/>
      <c r="AJ303" s="351"/>
      <c r="AK303" s="351" t="n">
        <v>0</v>
      </c>
      <c r="AL303" s="350" t="n">
        <v>0</v>
      </c>
      <c r="AM303" s="350"/>
      <c r="AN303" s="350"/>
      <c r="AO303" s="350" t="n">
        <v>-0.2</v>
      </c>
      <c r="AP303" s="312" t="n">
        <v>0</v>
      </c>
      <c r="AQ303" s="312" t="n">
        <v>0</v>
      </c>
      <c r="AR303" s="312" t="n">
        <v>0</v>
      </c>
      <c r="AS303" s="312" t="n">
        <v>0</v>
      </c>
      <c r="AT303" s="312" t="n">
        <v>0</v>
      </c>
      <c r="AU303" s="312" t="n">
        <v>0</v>
      </c>
      <c r="AV303" s="312" t="n">
        <v>0</v>
      </c>
      <c r="AW303" s="312" t="n">
        <v>0</v>
      </c>
      <c r="AX303" s="312" t="n">
        <v>0</v>
      </c>
      <c r="AY303" s="312"/>
      <c r="AZ303" s="312"/>
      <c r="BA303" s="312" t="n">
        <v>0.1825</v>
      </c>
      <c r="BB303" s="312" t="n">
        <v>0.01</v>
      </c>
      <c r="BC303" s="312"/>
      <c r="BD303" s="312"/>
      <c r="BE303" s="312"/>
      <c r="BF303" s="312"/>
      <c r="BG303" s="312"/>
      <c r="BH303" s="312"/>
      <c r="BI303" s="312"/>
      <c r="BJ303" s="312"/>
      <c r="BK303" s="312"/>
      <c r="BL303" s="312"/>
      <c r="BM303" s="312"/>
      <c r="BN303" s="312"/>
      <c r="BO303" s="312" t="n">
        <v>0.405</v>
      </c>
      <c r="BP303" s="312" t="n">
        <v>0.02</v>
      </c>
      <c r="BQ303" s="312" t="n">
        <v>0</v>
      </c>
      <c r="BR303" s="312" t="n">
        <v>0</v>
      </c>
      <c r="BS303" s="312" t="n">
        <v>0.2025</v>
      </c>
      <c r="BT303" s="312" t="n">
        <v>0.005</v>
      </c>
      <c r="BU303" s="312" t="n">
        <v>0.2025</v>
      </c>
      <c r="BV303" s="312" t="n">
        <v>0.005</v>
      </c>
      <c r="BW303" s="312"/>
      <c r="BX303" s="312"/>
      <c r="BY303" s="312"/>
      <c r="BZ303" s="312"/>
      <c r="CA303" s="312"/>
      <c r="CB303" s="312"/>
      <c r="CC303" s="312" t="n">
        <v>0</v>
      </c>
      <c r="CD303" s="312" t="n">
        <v>0</v>
      </c>
      <c r="CE303" s="349"/>
      <c r="CF303" s="336"/>
      <c r="CG303" s="311"/>
    </row>
    <row r="304" customFormat="false" ht="12.75" hidden="false" customHeight="false" outlineLevel="0" collapsed="false">
      <c r="D304" s="311" t="n">
        <v>45444</v>
      </c>
      <c r="F304" s="350"/>
      <c r="G304" s="351" t="n">
        <v>0.070682182950123</v>
      </c>
      <c r="H304" s="350"/>
      <c r="I304" s="350" t="n">
        <v>0.45</v>
      </c>
      <c r="J304" s="350" t="n">
        <v>0.5</v>
      </c>
      <c r="K304" s="350" t="n">
        <v>0.4</v>
      </c>
      <c r="L304" s="350" t="n">
        <v>0.5</v>
      </c>
      <c r="M304" s="350" t="n">
        <v>0.45</v>
      </c>
      <c r="N304" s="350" t="n">
        <v>0.5</v>
      </c>
      <c r="O304" s="350" t="n">
        <v>0.5</v>
      </c>
      <c r="P304" s="350" t="n">
        <v>0.5</v>
      </c>
      <c r="Q304" s="350" t="n">
        <v>0.5</v>
      </c>
      <c r="R304" s="351" t="n">
        <v>0.25</v>
      </c>
      <c r="S304" s="351" t="n">
        <v>0.5</v>
      </c>
      <c r="T304" s="350" t="n">
        <v>0.45</v>
      </c>
      <c r="U304" s="350"/>
      <c r="V304" s="350"/>
      <c r="W304" s="350"/>
      <c r="X304" s="350"/>
      <c r="Y304" s="350"/>
      <c r="Z304" s="350"/>
      <c r="AA304" s="350"/>
      <c r="AB304" s="350"/>
      <c r="AC304" s="350"/>
      <c r="AD304" s="350"/>
      <c r="AE304" s="350"/>
      <c r="AF304" s="350"/>
      <c r="AG304" s="350"/>
      <c r="AH304" s="350"/>
      <c r="AI304" s="351"/>
      <c r="AJ304" s="351"/>
      <c r="AK304" s="351" t="n">
        <v>0</v>
      </c>
      <c r="AL304" s="350" t="n">
        <v>0</v>
      </c>
      <c r="AM304" s="350"/>
      <c r="AN304" s="350"/>
      <c r="AO304" s="350" t="n">
        <v>-0.2</v>
      </c>
      <c r="AP304" s="312" t="n">
        <v>0</v>
      </c>
      <c r="AQ304" s="312" t="n">
        <v>0</v>
      </c>
      <c r="AR304" s="312" t="n">
        <v>0</v>
      </c>
      <c r="AS304" s="312" t="n">
        <v>0</v>
      </c>
      <c r="AT304" s="312" t="n">
        <v>0</v>
      </c>
      <c r="AU304" s="312" t="n">
        <v>0</v>
      </c>
      <c r="AV304" s="312" t="n">
        <v>0</v>
      </c>
      <c r="AW304" s="312" t="n">
        <v>0</v>
      </c>
      <c r="AX304" s="312" t="n">
        <v>0</v>
      </c>
      <c r="AY304" s="312"/>
      <c r="AZ304" s="312"/>
      <c r="BA304" s="312" t="n">
        <v>0.1825</v>
      </c>
      <c r="BB304" s="312" t="n">
        <v>0.0125</v>
      </c>
      <c r="BC304" s="312"/>
      <c r="BD304" s="312"/>
      <c r="BE304" s="312"/>
      <c r="BF304" s="312"/>
      <c r="BG304" s="312"/>
      <c r="BH304" s="312"/>
      <c r="BI304" s="312"/>
      <c r="BJ304" s="312"/>
      <c r="BK304" s="312"/>
      <c r="BL304" s="312"/>
      <c r="BM304" s="312"/>
      <c r="BN304" s="312"/>
      <c r="BO304" s="312" t="n">
        <v>0.395</v>
      </c>
      <c r="BP304" s="312" t="n">
        <v>0.035</v>
      </c>
      <c r="BQ304" s="312" t="n">
        <v>0</v>
      </c>
      <c r="BR304" s="312" t="n">
        <v>0</v>
      </c>
      <c r="BS304" s="312" t="n">
        <v>0.2025</v>
      </c>
      <c r="BT304" s="312" t="n">
        <v>0.005</v>
      </c>
      <c r="BU304" s="312" t="n">
        <v>0.2025</v>
      </c>
      <c r="BV304" s="312" t="n">
        <v>0.005</v>
      </c>
      <c r="BW304" s="312"/>
      <c r="BX304" s="312"/>
      <c r="BY304" s="312"/>
      <c r="BZ304" s="312"/>
      <c r="CA304" s="312"/>
      <c r="CB304" s="312"/>
      <c r="CC304" s="312" t="n">
        <v>0</v>
      </c>
      <c r="CD304" s="312" t="n">
        <v>0</v>
      </c>
      <c r="CE304" s="349"/>
      <c r="CF304" s="336"/>
      <c r="CG304" s="311"/>
    </row>
    <row r="305" customFormat="false" ht="12.75" hidden="false" customHeight="false" outlineLevel="0" collapsed="false">
      <c r="D305" s="311" t="n">
        <v>45474</v>
      </c>
      <c r="F305" s="350"/>
      <c r="G305" s="351" t="n">
        <v>0.070674687377733</v>
      </c>
      <c r="H305" s="350"/>
      <c r="I305" s="350" t="n">
        <v>0.5</v>
      </c>
      <c r="J305" s="350" t="n">
        <v>0.5</v>
      </c>
      <c r="K305" s="350" t="n">
        <v>0.4</v>
      </c>
      <c r="L305" s="350" t="n">
        <v>0.5</v>
      </c>
      <c r="M305" s="350" t="n">
        <v>0.5</v>
      </c>
      <c r="N305" s="350" t="n">
        <v>0.5</v>
      </c>
      <c r="O305" s="350" t="n">
        <v>0.5</v>
      </c>
      <c r="P305" s="350" t="n">
        <v>0.5</v>
      </c>
      <c r="Q305" s="350" t="n">
        <v>0.5</v>
      </c>
      <c r="R305" s="351" t="n">
        <v>0.35</v>
      </c>
      <c r="S305" s="351" t="n">
        <v>0.55</v>
      </c>
      <c r="T305" s="350" t="n">
        <v>0.5</v>
      </c>
      <c r="U305" s="350"/>
      <c r="V305" s="350"/>
      <c r="W305" s="350"/>
      <c r="X305" s="350"/>
      <c r="Y305" s="350"/>
      <c r="Z305" s="350"/>
      <c r="AA305" s="350"/>
      <c r="AB305" s="350"/>
      <c r="AC305" s="350"/>
      <c r="AD305" s="350"/>
      <c r="AE305" s="350"/>
      <c r="AF305" s="350"/>
      <c r="AG305" s="350"/>
      <c r="AH305" s="350"/>
      <c r="AI305" s="351"/>
      <c r="AJ305" s="351"/>
      <c r="AK305" s="351" t="n">
        <v>0</v>
      </c>
      <c r="AL305" s="350" t="n">
        <v>0</v>
      </c>
      <c r="AM305" s="350"/>
      <c r="AN305" s="350"/>
      <c r="AO305" s="350" t="n">
        <v>-0.2</v>
      </c>
      <c r="AP305" s="312" t="n">
        <v>0</v>
      </c>
      <c r="AQ305" s="312" t="n">
        <v>0</v>
      </c>
      <c r="AR305" s="312" t="n">
        <v>0</v>
      </c>
      <c r="AS305" s="312" t="n">
        <v>0</v>
      </c>
      <c r="AT305" s="312" t="n">
        <v>0</v>
      </c>
      <c r="AU305" s="312" t="n">
        <v>0</v>
      </c>
      <c r="AV305" s="312" t="n">
        <v>0</v>
      </c>
      <c r="AW305" s="312" t="n">
        <v>0</v>
      </c>
      <c r="AX305" s="312" t="n">
        <v>0</v>
      </c>
      <c r="AY305" s="312"/>
      <c r="AZ305" s="312"/>
      <c r="BA305" s="312" t="n">
        <v>0.1825</v>
      </c>
      <c r="BB305" s="312" t="n">
        <v>0.0125</v>
      </c>
      <c r="BC305" s="312"/>
      <c r="BD305" s="312"/>
      <c r="BE305" s="312"/>
      <c r="BF305" s="312"/>
      <c r="BG305" s="312"/>
      <c r="BH305" s="312"/>
      <c r="BI305" s="312"/>
      <c r="BJ305" s="312"/>
      <c r="BK305" s="312"/>
      <c r="BL305" s="312"/>
      <c r="BM305" s="312"/>
      <c r="BN305" s="312"/>
      <c r="BO305" s="312" t="n">
        <v>0.43</v>
      </c>
      <c r="BP305" s="312" t="n">
        <v>0.035</v>
      </c>
      <c r="BQ305" s="312" t="n">
        <v>0</v>
      </c>
      <c r="BR305" s="312" t="n">
        <v>0</v>
      </c>
      <c r="BS305" s="312" t="n">
        <v>0.215</v>
      </c>
      <c r="BT305" s="312" t="n">
        <v>0.0075</v>
      </c>
      <c r="BU305" s="312" t="n">
        <v>0.215</v>
      </c>
      <c r="BV305" s="312" t="n">
        <v>0.0075</v>
      </c>
      <c r="BW305" s="312"/>
      <c r="BX305" s="312"/>
      <c r="BY305" s="312"/>
      <c r="BZ305" s="312"/>
      <c r="CA305" s="312"/>
      <c r="CB305" s="312"/>
      <c r="CC305" s="312" t="n">
        <v>0</v>
      </c>
      <c r="CD305" s="312" t="n">
        <v>0</v>
      </c>
      <c r="CE305" s="349"/>
      <c r="CF305" s="336"/>
      <c r="CG305" s="311"/>
    </row>
    <row r="306" customFormat="false" ht="12.75" hidden="false" customHeight="false" outlineLevel="0" collapsed="false">
      <c r="D306" s="311" t="n">
        <v>45505</v>
      </c>
      <c r="F306" s="350"/>
      <c r="G306" s="351" t="n">
        <v>0.070666941952949</v>
      </c>
      <c r="H306" s="350"/>
      <c r="I306" s="350" t="n">
        <v>0.55</v>
      </c>
      <c r="J306" s="350" t="n">
        <v>0.55</v>
      </c>
      <c r="K306" s="350" t="n">
        <v>0.5</v>
      </c>
      <c r="L306" s="350" t="n">
        <v>0.6</v>
      </c>
      <c r="M306" s="350" t="n">
        <v>0.55</v>
      </c>
      <c r="N306" s="350" t="n">
        <v>0.6</v>
      </c>
      <c r="O306" s="350" t="n">
        <v>0.55</v>
      </c>
      <c r="P306" s="350" t="n">
        <v>0.6</v>
      </c>
      <c r="Q306" s="350" t="n">
        <v>0.45</v>
      </c>
      <c r="R306" s="351" t="n">
        <v>0.4</v>
      </c>
      <c r="S306" s="351" t="n">
        <v>0.6</v>
      </c>
      <c r="T306" s="350" t="n">
        <v>0.55</v>
      </c>
      <c r="U306" s="350"/>
      <c r="V306" s="350"/>
      <c r="W306" s="350"/>
      <c r="X306" s="350"/>
      <c r="Y306" s="350"/>
      <c r="Z306" s="350"/>
      <c r="AA306" s="350"/>
      <c r="AB306" s="350"/>
      <c r="AC306" s="350"/>
      <c r="AD306" s="350"/>
      <c r="AE306" s="350"/>
      <c r="AF306" s="350"/>
      <c r="AG306" s="350"/>
      <c r="AH306" s="350"/>
      <c r="AI306" s="351"/>
      <c r="AJ306" s="351"/>
      <c r="AK306" s="351" t="n">
        <v>0</v>
      </c>
      <c r="AL306" s="350" t="n">
        <v>0</v>
      </c>
      <c r="AM306" s="350"/>
      <c r="AN306" s="350"/>
      <c r="AO306" s="350" t="n">
        <v>-0.2</v>
      </c>
      <c r="AP306" s="312" t="n">
        <v>0</v>
      </c>
      <c r="AQ306" s="312" t="n">
        <v>0</v>
      </c>
      <c r="AR306" s="312" t="n">
        <v>0</v>
      </c>
      <c r="AS306" s="312" t="n">
        <v>0</v>
      </c>
      <c r="AT306" s="312" t="n">
        <v>0</v>
      </c>
      <c r="AU306" s="312" t="n">
        <v>0</v>
      </c>
      <c r="AV306" s="312" t="n">
        <v>0</v>
      </c>
      <c r="AW306" s="312" t="n">
        <v>0</v>
      </c>
      <c r="AX306" s="312" t="n">
        <v>0</v>
      </c>
      <c r="AY306" s="312"/>
      <c r="AZ306" s="312"/>
      <c r="BA306" s="312" t="n">
        <v>0.1825</v>
      </c>
      <c r="BB306" s="312" t="n">
        <v>0.0125</v>
      </c>
      <c r="BC306" s="312"/>
      <c r="BD306" s="312"/>
      <c r="BE306" s="312"/>
      <c r="BF306" s="312"/>
      <c r="BG306" s="312"/>
      <c r="BH306" s="312"/>
      <c r="BI306" s="312"/>
      <c r="BJ306" s="312"/>
      <c r="BK306" s="312"/>
      <c r="BL306" s="312"/>
      <c r="BM306" s="312"/>
      <c r="BN306" s="312"/>
      <c r="BO306" s="312" t="n">
        <v>0.495</v>
      </c>
      <c r="BP306" s="312" t="n">
        <v>0.035</v>
      </c>
      <c r="BQ306" s="312" t="n">
        <v>0</v>
      </c>
      <c r="BR306" s="312" t="n">
        <v>0</v>
      </c>
      <c r="BS306" s="312" t="n">
        <v>0.215</v>
      </c>
      <c r="BT306" s="312" t="n">
        <v>0.0075</v>
      </c>
      <c r="BU306" s="312" t="n">
        <v>0.215</v>
      </c>
      <c r="BV306" s="312" t="n">
        <v>0.0075</v>
      </c>
      <c r="BW306" s="312"/>
      <c r="BX306" s="312"/>
      <c r="BY306" s="312"/>
      <c r="BZ306" s="312"/>
      <c r="CA306" s="312"/>
      <c r="CB306" s="312"/>
      <c r="CC306" s="312" t="n">
        <v>0</v>
      </c>
      <c r="CD306" s="312" t="n">
        <v>0</v>
      </c>
      <c r="CE306" s="349"/>
      <c r="CF306" s="336"/>
      <c r="CG306" s="311"/>
    </row>
    <row r="307" customFormat="false" ht="12.75" hidden="false" customHeight="false" outlineLevel="0" collapsed="false">
      <c r="D307" s="311" t="n">
        <v>45536</v>
      </c>
      <c r="G307" s="351" t="n">
        <v>0.070659196528184</v>
      </c>
      <c r="H307" s="350"/>
      <c r="I307" s="350" t="n">
        <v>0.55</v>
      </c>
      <c r="J307" s="350" t="n">
        <v>0.55</v>
      </c>
      <c r="K307" s="350" t="n">
        <v>0.55</v>
      </c>
      <c r="L307" s="350" t="n">
        <v>0.55</v>
      </c>
      <c r="M307" s="350" t="n">
        <v>0.55</v>
      </c>
      <c r="N307" s="350" t="n">
        <v>0.6</v>
      </c>
      <c r="O307" s="350" t="n">
        <v>0.6</v>
      </c>
      <c r="P307" s="350" t="n">
        <v>0.55</v>
      </c>
      <c r="Q307" s="350" t="n">
        <v>0.5</v>
      </c>
      <c r="R307" s="351" t="n">
        <v>0.35</v>
      </c>
      <c r="S307" s="351" t="n">
        <v>0.6</v>
      </c>
      <c r="T307" s="350" t="n">
        <v>0.55</v>
      </c>
      <c r="U307" s="350"/>
      <c r="V307" s="350"/>
      <c r="W307" s="350"/>
      <c r="X307" s="350"/>
      <c r="Y307" s="350"/>
      <c r="Z307" s="350"/>
      <c r="AA307" s="350"/>
      <c r="AB307" s="350"/>
      <c r="AC307" s="350"/>
      <c r="AD307" s="350"/>
      <c r="AE307" s="350"/>
      <c r="AF307" s="350"/>
      <c r="AG307" s="350"/>
      <c r="AH307" s="350"/>
      <c r="AI307" s="351"/>
      <c r="AJ307" s="351"/>
      <c r="AK307" s="351" t="n">
        <v>0</v>
      </c>
      <c r="AL307" s="350" t="n">
        <v>0</v>
      </c>
      <c r="AM307" s="350"/>
      <c r="AN307" s="350"/>
      <c r="AO307" s="350" t="n">
        <v>-0.2</v>
      </c>
      <c r="AP307" s="312" t="n">
        <v>0</v>
      </c>
      <c r="AQ307" s="312" t="n">
        <v>0</v>
      </c>
      <c r="AR307" s="312" t="n">
        <v>0</v>
      </c>
      <c r="AS307" s="312" t="n">
        <v>0</v>
      </c>
      <c r="AT307" s="312" t="n">
        <v>0</v>
      </c>
      <c r="AU307" s="312" t="n">
        <v>0</v>
      </c>
      <c r="AV307" s="312" t="n">
        <v>0</v>
      </c>
      <c r="AW307" s="312" t="n">
        <v>0</v>
      </c>
      <c r="AX307" s="312" t="n">
        <v>0</v>
      </c>
      <c r="AY307" s="312"/>
      <c r="AZ307" s="312"/>
      <c r="BA307" s="312" t="n">
        <v>0.1825</v>
      </c>
      <c r="BB307" s="312" t="n">
        <v>0.0125</v>
      </c>
      <c r="BC307" s="312"/>
      <c r="BD307" s="312"/>
      <c r="BE307" s="312"/>
      <c r="BF307" s="312"/>
      <c r="BG307" s="312"/>
      <c r="BH307" s="312"/>
      <c r="BI307" s="312"/>
      <c r="BJ307" s="312"/>
      <c r="BK307" s="312"/>
      <c r="BL307" s="312"/>
      <c r="BM307" s="312"/>
      <c r="BN307" s="312"/>
      <c r="BO307" s="312" t="n">
        <v>0.395</v>
      </c>
      <c r="BP307" s="312" t="n">
        <v>0.035</v>
      </c>
      <c r="BQ307" s="312" t="n">
        <v>0</v>
      </c>
      <c r="BR307" s="312" t="n">
        <v>0</v>
      </c>
      <c r="BS307" s="312" t="n">
        <v>0.195</v>
      </c>
      <c r="BT307" s="312" t="n">
        <v>0.005</v>
      </c>
      <c r="BU307" s="312" t="n">
        <v>0.195</v>
      </c>
      <c r="BV307" s="312" t="n">
        <v>0.005</v>
      </c>
      <c r="BW307" s="312"/>
      <c r="BX307" s="312"/>
      <c r="BY307" s="312"/>
      <c r="BZ307" s="312"/>
      <c r="CA307" s="312"/>
      <c r="CB307" s="312"/>
      <c r="CC307" s="312"/>
      <c r="CD307" s="312"/>
      <c r="CE307" s="349"/>
      <c r="CF307" s="336"/>
      <c r="CG307" s="311"/>
    </row>
    <row r="308" customFormat="false" ht="12.75" hidden="false" customHeight="false" outlineLevel="0" collapsed="false">
      <c r="D308" s="311" t="n">
        <v>45566</v>
      </c>
      <c r="G308" s="351" t="n">
        <v>0.07065170095585</v>
      </c>
      <c r="H308" s="350"/>
      <c r="I308" s="350" t="n">
        <v>0.6</v>
      </c>
      <c r="J308" s="350" t="n">
        <v>0.6</v>
      </c>
      <c r="K308" s="350" t="n">
        <v>0.55</v>
      </c>
      <c r="L308" s="350" t="n">
        <v>0.6</v>
      </c>
      <c r="M308" s="350" t="n">
        <v>0.6</v>
      </c>
      <c r="N308" s="350" t="n">
        <v>0.65</v>
      </c>
      <c r="O308" s="350" t="n">
        <v>0.65</v>
      </c>
      <c r="P308" s="350" t="n">
        <v>0.6</v>
      </c>
      <c r="Q308" s="350" t="n">
        <v>0.5</v>
      </c>
      <c r="R308" s="351" t="n">
        <v>0.4</v>
      </c>
      <c r="S308" s="351" t="n">
        <v>0.65</v>
      </c>
      <c r="T308" s="350" t="n">
        <v>0.6</v>
      </c>
      <c r="U308" s="350"/>
      <c r="V308" s="350"/>
      <c r="W308" s="350"/>
      <c r="X308" s="350"/>
      <c r="Y308" s="350"/>
      <c r="Z308" s="350"/>
      <c r="AA308" s="350"/>
      <c r="AB308" s="350"/>
      <c r="AC308" s="350"/>
      <c r="AD308" s="350"/>
      <c r="AE308" s="350"/>
      <c r="AF308" s="350"/>
      <c r="AG308" s="350"/>
      <c r="AH308" s="350"/>
      <c r="AI308" s="351"/>
      <c r="AJ308" s="351"/>
      <c r="AK308" s="351" t="n">
        <v>0</v>
      </c>
      <c r="AL308" s="350" t="n">
        <v>0</v>
      </c>
      <c r="AM308" s="350"/>
      <c r="AN308" s="350"/>
      <c r="AO308" s="350" t="n">
        <v>-0.2</v>
      </c>
      <c r="AP308" s="312" t="n">
        <v>0</v>
      </c>
      <c r="AQ308" s="312" t="n">
        <v>0</v>
      </c>
      <c r="AR308" s="312" t="n">
        <v>0</v>
      </c>
      <c r="AS308" s="312" t="n">
        <v>0</v>
      </c>
      <c r="AT308" s="312" t="n">
        <v>0</v>
      </c>
      <c r="AU308" s="312" t="n">
        <v>0</v>
      </c>
      <c r="AV308" s="312" t="n">
        <v>0</v>
      </c>
      <c r="AW308" s="312" t="n">
        <v>0</v>
      </c>
      <c r="AX308" s="312" t="n">
        <v>0</v>
      </c>
      <c r="AY308" s="312"/>
      <c r="AZ308" s="312"/>
      <c r="BA308" s="312" t="n">
        <v>0.1875</v>
      </c>
      <c r="BB308" s="312" t="n">
        <v>0.0125</v>
      </c>
      <c r="BC308" s="312"/>
      <c r="BD308" s="312"/>
      <c r="BE308" s="312"/>
      <c r="BF308" s="312"/>
      <c r="BG308" s="312"/>
      <c r="BH308" s="312"/>
      <c r="BI308" s="312"/>
      <c r="BJ308" s="312"/>
      <c r="BK308" s="312"/>
      <c r="BL308" s="312"/>
      <c r="BM308" s="312"/>
      <c r="BN308" s="312"/>
      <c r="BO308" s="312" t="n">
        <v>0.461</v>
      </c>
      <c r="BP308" s="312" t="n">
        <v>0.035</v>
      </c>
      <c r="BQ308" s="312" t="n">
        <v>0</v>
      </c>
      <c r="BR308" s="312" t="n">
        <v>0</v>
      </c>
      <c r="BS308" s="312" t="n">
        <v>0.215</v>
      </c>
      <c r="BT308" s="312" t="n">
        <v>0.0025</v>
      </c>
      <c r="BU308" s="312" t="n">
        <v>0.215</v>
      </c>
      <c r="BV308" s="312" t="n">
        <v>0.0025</v>
      </c>
      <c r="BW308" s="312"/>
      <c r="BX308" s="312"/>
      <c r="BY308" s="312"/>
      <c r="BZ308" s="312"/>
      <c r="CA308" s="312"/>
      <c r="CB308" s="312"/>
      <c r="CC308" s="312"/>
      <c r="CD308" s="312"/>
      <c r="CG308" s="311"/>
    </row>
    <row r="309" customFormat="false" ht="12.75" hidden="false" customHeight="false" outlineLevel="0" collapsed="false">
      <c r="D309" s="311" t="n">
        <v>45597</v>
      </c>
      <c r="G309" s="351" t="n">
        <v>0.070643955531125</v>
      </c>
      <c r="H309" s="350"/>
      <c r="I309" s="350" t="n">
        <v>0.8</v>
      </c>
      <c r="J309" s="350" t="n">
        <v>0.85</v>
      </c>
      <c r="K309" s="350" t="n">
        <v>0.8</v>
      </c>
      <c r="L309" s="350" t="n">
        <v>0.8</v>
      </c>
      <c r="M309" s="350" t="n">
        <v>0.9</v>
      </c>
      <c r="N309" s="350" t="n">
        <v>0.95</v>
      </c>
      <c r="O309" s="350" t="n">
        <v>0.85</v>
      </c>
      <c r="P309" s="350" t="n">
        <v>0.8</v>
      </c>
      <c r="Q309" s="350" t="n">
        <v>0.95</v>
      </c>
      <c r="R309" s="351" t="n">
        <v>0.45</v>
      </c>
      <c r="S309" s="351" t="n">
        <v>0.8</v>
      </c>
      <c r="T309" s="350" t="n">
        <v>0.8</v>
      </c>
      <c r="U309" s="350"/>
      <c r="V309" s="350"/>
      <c r="W309" s="350"/>
      <c r="X309" s="350"/>
      <c r="Y309" s="350"/>
      <c r="Z309" s="350"/>
      <c r="AA309" s="350"/>
      <c r="AB309" s="350"/>
      <c r="AC309" s="350"/>
      <c r="AD309" s="350"/>
      <c r="AE309" s="350"/>
      <c r="AF309" s="350"/>
      <c r="AG309" s="350"/>
      <c r="AH309" s="350"/>
      <c r="AI309" s="351"/>
      <c r="AJ309" s="351"/>
      <c r="AK309" s="351" t="n">
        <v>0</v>
      </c>
      <c r="AL309" s="350" t="n">
        <v>0</v>
      </c>
      <c r="AM309" s="350"/>
      <c r="AN309" s="350"/>
      <c r="AO309" s="350" t="n">
        <v>-0.2</v>
      </c>
      <c r="AP309" s="312" t="n">
        <v>0</v>
      </c>
      <c r="AQ309" s="312" t="n">
        <v>0</v>
      </c>
      <c r="AR309" s="312" t="n">
        <v>0</v>
      </c>
      <c r="AS309" s="312" t="n">
        <v>0</v>
      </c>
      <c r="AT309" s="312" t="n">
        <v>0</v>
      </c>
      <c r="AU309" s="312" t="n">
        <v>0</v>
      </c>
      <c r="AV309" s="312" t="n">
        <v>0</v>
      </c>
      <c r="AW309" s="312" t="n">
        <v>0</v>
      </c>
      <c r="AX309" s="312" t="n">
        <v>0</v>
      </c>
      <c r="AY309" s="312"/>
      <c r="AZ309" s="312"/>
      <c r="BA309" s="312" t="n">
        <v>0.27</v>
      </c>
      <c r="BB309" s="312" t="n">
        <v>0.0175</v>
      </c>
      <c r="BC309" s="312"/>
      <c r="BD309" s="312"/>
      <c r="BE309" s="312"/>
      <c r="BF309" s="312"/>
      <c r="BG309" s="312"/>
      <c r="BH309" s="312"/>
      <c r="BI309" s="312"/>
      <c r="BJ309" s="312"/>
      <c r="BK309" s="312"/>
      <c r="BL309" s="312"/>
      <c r="BM309" s="312"/>
      <c r="BN309" s="312"/>
      <c r="BO309" s="312" t="n">
        <v>0.7675</v>
      </c>
      <c r="BP309" s="312" t="n">
        <v>0.146</v>
      </c>
      <c r="BQ309" s="312" t="n">
        <v>0</v>
      </c>
      <c r="BR309" s="312" t="n">
        <v>0</v>
      </c>
      <c r="BS309" s="312" t="n">
        <v>0.2875</v>
      </c>
      <c r="BT309" s="312" t="n">
        <v>0.02</v>
      </c>
      <c r="BU309" s="312" t="n">
        <v>0.465</v>
      </c>
      <c r="BV309" s="312" t="n">
        <v>0.015</v>
      </c>
      <c r="BW309" s="312"/>
      <c r="BX309" s="312"/>
      <c r="BY309" s="312"/>
      <c r="BZ309" s="312"/>
      <c r="CA309" s="312"/>
      <c r="CB309" s="312"/>
      <c r="CC309" s="312"/>
      <c r="CD309" s="312"/>
      <c r="CG309" s="311"/>
    </row>
    <row r="310" customFormat="false" ht="12.75" hidden="false" customHeight="false" outlineLevel="0" collapsed="false">
      <c r="D310" s="311" t="n">
        <v>45627</v>
      </c>
      <c r="G310" s="351" t="n">
        <v>0.070636459958829</v>
      </c>
      <c r="H310" s="350"/>
      <c r="I310" s="350" t="n">
        <v>1</v>
      </c>
      <c r="J310" s="350" t="n">
        <v>1.05</v>
      </c>
      <c r="K310" s="350" t="n">
        <v>1</v>
      </c>
      <c r="L310" s="350" t="n">
        <v>1</v>
      </c>
      <c r="M310" s="350" t="n">
        <v>1.15</v>
      </c>
      <c r="N310" s="350" t="n">
        <v>1.25</v>
      </c>
      <c r="O310" s="350" t="n">
        <v>1.05</v>
      </c>
      <c r="P310" s="350" t="n">
        <v>1</v>
      </c>
      <c r="Q310" s="350" t="n">
        <v>1.35</v>
      </c>
      <c r="R310" s="351" t="n">
        <v>0.65</v>
      </c>
      <c r="S310" s="351" t="n">
        <v>1.1</v>
      </c>
      <c r="T310" s="350" t="n">
        <v>1</v>
      </c>
      <c r="U310" s="350"/>
      <c r="V310" s="350"/>
      <c r="W310" s="350"/>
      <c r="X310" s="350"/>
      <c r="Y310" s="350"/>
      <c r="Z310" s="350"/>
      <c r="AA310" s="350"/>
      <c r="AB310" s="350"/>
      <c r="AC310" s="350"/>
      <c r="AD310" s="350"/>
      <c r="AE310" s="350"/>
      <c r="AF310" s="350"/>
      <c r="AG310" s="350"/>
      <c r="AH310" s="350"/>
      <c r="AI310" s="351"/>
      <c r="AJ310" s="351"/>
      <c r="AK310" s="351" t="n">
        <v>0</v>
      </c>
      <c r="AL310" s="350" t="n">
        <v>0</v>
      </c>
      <c r="AM310" s="350"/>
      <c r="AN310" s="350"/>
      <c r="AO310" s="350" t="n">
        <v>-0.2</v>
      </c>
      <c r="AP310" s="312" t="n">
        <v>0</v>
      </c>
      <c r="AQ310" s="312" t="n">
        <v>0</v>
      </c>
      <c r="AR310" s="312" t="n">
        <v>0</v>
      </c>
      <c r="AS310" s="312" t="n">
        <v>0</v>
      </c>
      <c r="AT310" s="312" t="n">
        <v>0</v>
      </c>
      <c r="AU310" s="312" t="n">
        <v>0</v>
      </c>
      <c r="AV310" s="312" t="n">
        <v>0</v>
      </c>
      <c r="AW310" s="312" t="n">
        <v>0</v>
      </c>
      <c r="AX310" s="312" t="n">
        <v>0</v>
      </c>
      <c r="AY310" s="312"/>
      <c r="AZ310" s="312"/>
      <c r="BA310" s="312" t="n">
        <v>0.305</v>
      </c>
      <c r="BB310" s="312" t="n">
        <v>0.0225</v>
      </c>
      <c r="BC310" s="312"/>
      <c r="BD310" s="312"/>
      <c r="BE310" s="312"/>
      <c r="BF310" s="312"/>
      <c r="BG310" s="312"/>
      <c r="BH310" s="312"/>
      <c r="BI310" s="312"/>
      <c r="BJ310" s="312"/>
      <c r="BK310" s="312"/>
      <c r="BL310" s="312"/>
      <c r="BM310" s="312"/>
      <c r="BN310" s="312"/>
      <c r="BO310" s="312" t="n">
        <v>1.19</v>
      </c>
      <c r="BP310" s="312" t="n">
        <v>0.2</v>
      </c>
      <c r="BQ310" s="312" t="n">
        <v>0</v>
      </c>
      <c r="BR310" s="312" t="n">
        <v>0</v>
      </c>
      <c r="BS310" s="312" t="n">
        <v>0.3375</v>
      </c>
      <c r="BT310" s="312" t="n">
        <v>0.0225</v>
      </c>
      <c r="BU310" s="312" t="n">
        <v>0.8</v>
      </c>
      <c r="BV310" s="312" t="n">
        <v>0.0175</v>
      </c>
      <c r="BW310" s="312"/>
      <c r="BX310" s="312"/>
      <c r="BY310" s="312"/>
      <c r="BZ310" s="312"/>
      <c r="CA310" s="312"/>
      <c r="CB310" s="312"/>
      <c r="CC310" s="312"/>
      <c r="CD310" s="312"/>
      <c r="CG310" s="311"/>
    </row>
    <row r="311" customFormat="false" ht="12.75" hidden="false" customHeight="false" outlineLevel="0" collapsed="false">
      <c r="D311" s="311" t="n">
        <v>45658</v>
      </c>
      <c r="G311" s="351" t="n">
        <v>0.070628714534143</v>
      </c>
      <c r="H311" s="350"/>
      <c r="I311" s="350" t="n">
        <v>1</v>
      </c>
      <c r="J311" s="350" t="n">
        <v>1.05</v>
      </c>
      <c r="K311" s="350" t="n">
        <v>1</v>
      </c>
      <c r="L311" s="350" t="n">
        <v>1</v>
      </c>
      <c r="M311" s="350" t="n">
        <v>1.15</v>
      </c>
      <c r="N311" s="350" t="n">
        <v>1.45</v>
      </c>
      <c r="O311" s="350" t="n">
        <v>1.05</v>
      </c>
      <c r="P311" s="350" t="n">
        <v>1</v>
      </c>
      <c r="Q311" s="350" t="n">
        <v>1.35</v>
      </c>
      <c r="R311" s="351" t="n">
        <v>0.7</v>
      </c>
      <c r="S311" s="351" t="n">
        <v>1.1</v>
      </c>
      <c r="T311" s="350" t="n">
        <v>1</v>
      </c>
      <c r="U311" s="350"/>
      <c r="V311" s="350"/>
      <c r="W311" s="350"/>
      <c r="X311" s="350"/>
      <c r="Y311" s="350"/>
      <c r="Z311" s="350"/>
      <c r="AA311" s="350"/>
      <c r="AB311" s="350"/>
      <c r="AC311" s="350"/>
      <c r="AD311" s="350"/>
      <c r="AE311" s="350"/>
      <c r="AF311" s="350"/>
      <c r="AG311" s="350"/>
      <c r="AH311" s="350"/>
      <c r="AI311" s="351"/>
      <c r="AJ311" s="351"/>
      <c r="AK311" s="351" t="n">
        <v>0</v>
      </c>
      <c r="AL311" s="350" t="n">
        <v>0</v>
      </c>
      <c r="AM311" s="350"/>
      <c r="AN311" s="350"/>
      <c r="AO311" s="350" t="n">
        <v>-0.2</v>
      </c>
      <c r="AP311" s="312" t="n">
        <v>0</v>
      </c>
      <c r="AQ311" s="312" t="n">
        <v>0</v>
      </c>
      <c r="AR311" s="312" t="n">
        <v>0</v>
      </c>
      <c r="AS311" s="312" t="n">
        <v>0</v>
      </c>
      <c r="AT311" s="312" t="n">
        <v>0</v>
      </c>
      <c r="AU311" s="312" t="n">
        <v>0</v>
      </c>
      <c r="AV311" s="312" t="n">
        <v>0</v>
      </c>
      <c r="AW311" s="312" t="n">
        <v>0</v>
      </c>
      <c r="AX311" s="312" t="n">
        <v>0</v>
      </c>
      <c r="AY311" s="312"/>
      <c r="AZ311" s="312"/>
      <c r="BA311" s="312" t="n">
        <v>0.305</v>
      </c>
      <c r="BB311" s="312" t="n">
        <v>0.0225</v>
      </c>
      <c r="BC311" s="312"/>
      <c r="BD311" s="312"/>
      <c r="BE311" s="312"/>
      <c r="BF311" s="312"/>
      <c r="BG311" s="312"/>
      <c r="BH311" s="312"/>
      <c r="BI311" s="312"/>
      <c r="BJ311" s="312"/>
      <c r="BK311" s="312"/>
      <c r="BL311" s="312"/>
      <c r="BM311" s="312"/>
      <c r="BN311" s="312"/>
      <c r="BO311" s="312" t="n">
        <v>1.525</v>
      </c>
      <c r="BP311" s="312" t="n">
        <v>0.3</v>
      </c>
      <c r="BQ311" s="312" t="n">
        <v>0</v>
      </c>
      <c r="BR311" s="312" t="n">
        <v>0</v>
      </c>
      <c r="BS311" s="312" t="n">
        <v>0.4375</v>
      </c>
      <c r="BT311" s="312" t="n">
        <v>0.03</v>
      </c>
      <c r="BU311" s="312" t="n">
        <v>0.975</v>
      </c>
      <c r="BV311" s="312" t="n">
        <v>0.0225</v>
      </c>
      <c r="BW311" s="312"/>
      <c r="BX311" s="312"/>
      <c r="BY311" s="312"/>
      <c r="BZ311" s="312"/>
      <c r="CA311" s="312"/>
      <c r="CB311" s="312"/>
      <c r="CC311" s="312"/>
      <c r="CD311" s="312"/>
      <c r="CG311" s="311"/>
    </row>
    <row r="312" customFormat="false" ht="12.75" hidden="false" customHeight="false" outlineLevel="0" collapsed="false">
      <c r="D312" s="311" t="n">
        <v>45689</v>
      </c>
      <c r="G312" s="351" t="n">
        <v>0.070620969109476</v>
      </c>
      <c r="H312" s="350"/>
      <c r="I312" s="350" t="n">
        <v>1</v>
      </c>
      <c r="J312" s="350" t="n">
        <v>1.05</v>
      </c>
      <c r="K312" s="350" t="n">
        <v>1</v>
      </c>
      <c r="L312" s="350" t="n">
        <v>1</v>
      </c>
      <c r="M312" s="350" t="n">
        <v>1.15</v>
      </c>
      <c r="N312" s="350" t="n">
        <v>1.45</v>
      </c>
      <c r="O312" s="350" t="n">
        <v>1.05</v>
      </c>
      <c r="P312" s="350" t="n">
        <v>1</v>
      </c>
      <c r="Q312" s="350" t="n">
        <v>1.35</v>
      </c>
      <c r="R312" s="351" t="n">
        <v>0.7</v>
      </c>
      <c r="S312" s="351" t="n">
        <v>1.1</v>
      </c>
      <c r="T312" s="350" t="n">
        <v>1</v>
      </c>
      <c r="U312" s="350"/>
      <c r="V312" s="350"/>
      <c r="W312" s="350"/>
      <c r="X312" s="350"/>
      <c r="Y312" s="350"/>
      <c r="Z312" s="350"/>
      <c r="AA312" s="350"/>
      <c r="AB312" s="350"/>
      <c r="AC312" s="350"/>
      <c r="AD312" s="350"/>
      <c r="AE312" s="350"/>
      <c r="AF312" s="350"/>
      <c r="AG312" s="350"/>
      <c r="AH312" s="350"/>
      <c r="AI312" s="351"/>
      <c r="AJ312" s="351"/>
      <c r="AK312" s="351" t="n">
        <v>0</v>
      </c>
      <c r="AL312" s="350" t="n">
        <v>0</v>
      </c>
      <c r="AM312" s="350"/>
      <c r="AN312" s="350"/>
      <c r="AO312" s="350" t="n">
        <v>-0.2</v>
      </c>
      <c r="AP312" s="312" t="n">
        <v>0</v>
      </c>
      <c r="AQ312" s="312" t="n">
        <v>0</v>
      </c>
      <c r="AR312" s="312" t="n">
        <v>0</v>
      </c>
      <c r="AS312" s="312" t="n">
        <v>0</v>
      </c>
      <c r="AT312" s="312" t="n">
        <v>0</v>
      </c>
      <c r="AU312" s="312" t="n">
        <v>0</v>
      </c>
      <c r="AV312" s="312" t="n">
        <v>0</v>
      </c>
      <c r="AW312" s="312" t="n">
        <v>0</v>
      </c>
      <c r="AX312" s="312" t="n">
        <v>0</v>
      </c>
      <c r="AY312" s="312"/>
      <c r="AZ312" s="312"/>
      <c r="BA312" s="312" t="n">
        <v>0.305</v>
      </c>
      <c r="BB312" s="312" t="n">
        <v>0.0225</v>
      </c>
      <c r="BC312" s="312"/>
      <c r="BD312" s="312"/>
      <c r="BE312" s="312"/>
      <c r="BF312" s="312"/>
      <c r="BG312" s="312"/>
      <c r="BH312" s="312"/>
      <c r="BI312" s="312"/>
      <c r="BJ312" s="312"/>
      <c r="BK312" s="312"/>
      <c r="BL312" s="312"/>
      <c r="BM312" s="312"/>
      <c r="BN312" s="312"/>
      <c r="BO312" s="312" t="n">
        <v>1.455</v>
      </c>
      <c r="BP312" s="312" t="n">
        <v>0.3</v>
      </c>
      <c r="BQ312" s="312" t="n">
        <v>0</v>
      </c>
      <c r="BR312" s="312" t="n">
        <v>0</v>
      </c>
      <c r="BS312" s="312" t="n">
        <v>0.435</v>
      </c>
      <c r="BT312" s="312" t="n">
        <v>0.03</v>
      </c>
      <c r="BU312" s="312" t="n">
        <v>0.975</v>
      </c>
      <c r="BV312" s="312" t="n">
        <v>0.0175</v>
      </c>
      <c r="BW312" s="312"/>
      <c r="BX312" s="312"/>
      <c r="BY312" s="312"/>
      <c r="BZ312" s="312"/>
      <c r="CA312" s="312"/>
      <c r="CB312" s="312"/>
      <c r="CC312" s="312"/>
      <c r="CD312" s="312"/>
      <c r="CG312" s="311"/>
    </row>
    <row r="313" customFormat="false" ht="12.75" hidden="false" customHeight="false" outlineLevel="0" collapsed="false">
      <c r="D313" s="311" t="n">
        <v>45717</v>
      </c>
      <c r="G313" s="351" t="n">
        <v>0.070613973242053</v>
      </c>
      <c r="H313" s="350"/>
      <c r="I313" s="350" t="n">
        <v>0.75</v>
      </c>
      <c r="J313" s="350" t="n">
        <v>0.8</v>
      </c>
      <c r="K313" s="350" t="n">
        <v>0.75</v>
      </c>
      <c r="L313" s="350" t="n">
        <v>0.75</v>
      </c>
      <c r="M313" s="350" t="n">
        <v>0.85</v>
      </c>
      <c r="N313" s="350" t="n">
        <v>1</v>
      </c>
      <c r="O313" s="350" t="n">
        <v>0.75</v>
      </c>
      <c r="P313" s="350" t="n">
        <v>0.75</v>
      </c>
      <c r="Q313" s="350" t="n">
        <v>0.95</v>
      </c>
      <c r="R313" s="351" t="n">
        <v>0.35</v>
      </c>
      <c r="S313" s="351" t="n">
        <v>0.75</v>
      </c>
      <c r="T313" s="350" t="n">
        <v>0.75</v>
      </c>
      <c r="U313" s="350"/>
      <c r="V313" s="350"/>
      <c r="W313" s="350"/>
      <c r="X313" s="350"/>
      <c r="Y313" s="350"/>
      <c r="Z313" s="350"/>
      <c r="AA313" s="350"/>
      <c r="AB313" s="350"/>
      <c r="AC313" s="350"/>
      <c r="AD313" s="350"/>
      <c r="AE313" s="350"/>
      <c r="AF313" s="350"/>
      <c r="AG313" s="350"/>
      <c r="AH313" s="350"/>
      <c r="AI313" s="351"/>
      <c r="AJ313" s="351"/>
      <c r="AK313" s="351" t="n">
        <v>0</v>
      </c>
      <c r="AL313" s="350" t="n">
        <v>0</v>
      </c>
      <c r="AM313" s="350"/>
      <c r="AN313" s="350"/>
      <c r="AO313" s="350" t="n">
        <v>-0.2</v>
      </c>
      <c r="AP313" s="312" t="n">
        <v>0</v>
      </c>
      <c r="AQ313" s="312" t="n">
        <v>0</v>
      </c>
      <c r="AR313" s="312" t="n">
        <v>0</v>
      </c>
      <c r="AS313" s="312" t="n">
        <v>0</v>
      </c>
      <c r="AT313" s="312" t="n">
        <v>0</v>
      </c>
      <c r="AU313" s="312" t="n">
        <v>0</v>
      </c>
      <c r="AV313" s="312" t="n">
        <v>0</v>
      </c>
      <c r="AW313" s="312" t="n">
        <v>0</v>
      </c>
      <c r="AX313" s="312" t="n">
        <v>0</v>
      </c>
      <c r="AY313" s="312"/>
      <c r="AZ313" s="312"/>
      <c r="BA313" s="312" t="n">
        <v>0.265</v>
      </c>
      <c r="BB313" s="312" t="n">
        <v>0.0225</v>
      </c>
      <c r="BC313" s="312"/>
      <c r="BD313" s="312"/>
      <c r="BE313" s="312"/>
      <c r="BF313" s="312"/>
      <c r="BG313" s="312"/>
      <c r="BH313" s="312"/>
      <c r="BI313" s="312"/>
      <c r="BJ313" s="312"/>
      <c r="BK313" s="312"/>
      <c r="BL313" s="312"/>
      <c r="BM313" s="312"/>
      <c r="BN313" s="312"/>
      <c r="BO313" s="312" t="n">
        <v>0.835</v>
      </c>
      <c r="BP313" s="312" t="n">
        <v>0.16</v>
      </c>
      <c r="BQ313" s="312" t="n">
        <v>0</v>
      </c>
      <c r="BR313" s="312" t="n">
        <v>0</v>
      </c>
      <c r="BS313" s="312" t="n">
        <v>0.3025</v>
      </c>
      <c r="BT313" s="312" t="n">
        <v>0.02</v>
      </c>
      <c r="BU313" s="312" t="n">
        <v>0.6075</v>
      </c>
      <c r="BV313" s="312" t="n">
        <v>0.0025</v>
      </c>
      <c r="BW313" s="312"/>
      <c r="BX313" s="312"/>
      <c r="BY313" s="312"/>
      <c r="BZ313" s="312"/>
      <c r="CA313" s="312"/>
      <c r="CB313" s="312"/>
      <c r="CC313" s="312"/>
      <c r="CD313" s="312"/>
      <c r="CG313" s="311"/>
    </row>
    <row r="314" customFormat="false" ht="12.75" hidden="false" customHeight="false" outlineLevel="0" collapsed="false">
      <c r="D314" s="311" t="n">
        <v>45748</v>
      </c>
      <c r="G314" s="351" t="n">
        <v>0.070606227817424</v>
      </c>
      <c r="H314" s="350"/>
      <c r="I314" s="350" t="n">
        <v>0.4</v>
      </c>
      <c r="J314" s="350" t="n">
        <v>0.45</v>
      </c>
      <c r="K314" s="350" t="n">
        <v>0.4</v>
      </c>
      <c r="L314" s="350" t="n">
        <v>0.45</v>
      </c>
      <c r="M314" s="350" t="n">
        <v>0.45</v>
      </c>
      <c r="N314" s="350" t="n">
        <v>0.45</v>
      </c>
      <c r="O314" s="350" t="n">
        <v>0.45</v>
      </c>
      <c r="P314" s="350" t="n">
        <v>0.45</v>
      </c>
      <c r="Q314" s="350" t="n">
        <v>0.5</v>
      </c>
      <c r="R314" s="351" t="n">
        <v>0.3</v>
      </c>
      <c r="S314" s="351" t="n">
        <v>0.45</v>
      </c>
      <c r="T314" s="350" t="n">
        <v>0.4</v>
      </c>
      <c r="U314" s="350"/>
      <c r="V314" s="350"/>
      <c r="W314" s="350"/>
      <c r="X314" s="350"/>
      <c r="Y314" s="350"/>
      <c r="Z314" s="350"/>
      <c r="AA314" s="350"/>
      <c r="AB314" s="350"/>
      <c r="AC314" s="350"/>
      <c r="AD314" s="350"/>
      <c r="AE314" s="350"/>
      <c r="AF314" s="350"/>
      <c r="AG314" s="350"/>
      <c r="AH314" s="350"/>
      <c r="AI314" s="351"/>
      <c r="AJ314" s="351"/>
      <c r="AK314" s="351" t="n">
        <v>0</v>
      </c>
      <c r="AL314" s="350" t="n">
        <v>0</v>
      </c>
      <c r="AM314" s="350"/>
      <c r="AN314" s="350"/>
      <c r="AO314" s="350" t="n">
        <v>-0.2</v>
      </c>
      <c r="AP314" s="312" t="n">
        <v>0</v>
      </c>
      <c r="AQ314" s="312" t="n">
        <v>0</v>
      </c>
      <c r="AR314" s="312" t="n">
        <v>0</v>
      </c>
      <c r="AS314" s="312" t="n">
        <v>0</v>
      </c>
      <c r="AT314" s="312" t="n">
        <v>0</v>
      </c>
      <c r="AU314" s="312" t="n">
        <v>0</v>
      </c>
      <c r="AV314" s="312" t="n">
        <v>0</v>
      </c>
      <c r="AW314" s="312" t="n">
        <v>0</v>
      </c>
      <c r="AX314" s="312" t="n">
        <v>0</v>
      </c>
      <c r="AY314" s="312"/>
      <c r="AZ314" s="312"/>
      <c r="BA314" s="312" t="n">
        <v>0.195</v>
      </c>
      <c r="BB314" s="312" t="n">
        <v>0.0175</v>
      </c>
      <c r="BC314" s="312"/>
      <c r="BD314" s="312"/>
      <c r="BE314" s="312"/>
      <c r="BF314" s="312"/>
      <c r="BG314" s="312"/>
      <c r="BH314" s="312"/>
      <c r="BI314" s="312"/>
      <c r="BJ314" s="312"/>
      <c r="BK314" s="312"/>
      <c r="BL314" s="312"/>
      <c r="BM314" s="312"/>
      <c r="BN314" s="312"/>
      <c r="BO314" s="312" t="n">
        <v>0.45</v>
      </c>
      <c r="BP314" s="312" t="n">
        <v>0.02</v>
      </c>
      <c r="BQ314" s="312" t="n">
        <v>0</v>
      </c>
      <c r="BR314" s="312" t="n">
        <v>0</v>
      </c>
      <c r="BS314" s="312" t="n">
        <v>0.25</v>
      </c>
      <c r="BT314" s="312" t="n">
        <v>0.005</v>
      </c>
      <c r="BU314" s="312" t="n">
        <v>0.25</v>
      </c>
      <c r="BV314" s="312" t="n">
        <v>0.005</v>
      </c>
      <c r="BW314" s="312"/>
      <c r="BX314" s="312"/>
      <c r="BY314" s="312"/>
      <c r="BZ314" s="312"/>
      <c r="CA314" s="312"/>
      <c r="CB314" s="312"/>
      <c r="CC314" s="312"/>
      <c r="CD314" s="312"/>
      <c r="CG314" s="311"/>
    </row>
    <row r="315" customFormat="false" ht="12.75" hidden="false" customHeight="false" outlineLevel="0" collapsed="false">
      <c r="D315" s="311" t="n">
        <v>45778</v>
      </c>
      <c r="G315" s="351" t="n">
        <v>0.070598732245222</v>
      </c>
      <c r="H315" s="350"/>
      <c r="I315" s="350" t="n">
        <v>0.45</v>
      </c>
      <c r="J315" s="350" t="n">
        <v>0.5</v>
      </c>
      <c r="K315" s="350" t="n">
        <v>0.4</v>
      </c>
      <c r="L315" s="350" t="n">
        <v>0.4</v>
      </c>
      <c r="M315" s="350" t="n">
        <v>0.45</v>
      </c>
      <c r="N315" s="350" t="n">
        <v>0.5</v>
      </c>
      <c r="O315" s="350" t="n">
        <v>0.45</v>
      </c>
      <c r="P315" s="350" t="n">
        <v>0.4</v>
      </c>
      <c r="Q315" s="350" t="n">
        <v>0.45</v>
      </c>
      <c r="R315" s="351" t="n">
        <v>0.25</v>
      </c>
      <c r="S315" s="351" t="n">
        <v>0.5</v>
      </c>
      <c r="T315" s="350" t="n">
        <v>0.45</v>
      </c>
      <c r="U315" s="350"/>
      <c r="V315" s="350"/>
      <c r="W315" s="350"/>
      <c r="X315" s="350"/>
      <c r="Y315" s="350"/>
      <c r="Z315" s="350"/>
      <c r="AA315" s="350"/>
      <c r="AB315" s="350"/>
      <c r="AC315" s="350"/>
      <c r="AD315" s="350"/>
      <c r="AE315" s="350"/>
      <c r="AF315" s="350"/>
      <c r="AG315" s="350"/>
      <c r="AH315" s="350"/>
      <c r="AI315" s="351"/>
      <c r="AJ315" s="351"/>
      <c r="AK315" s="351" t="n">
        <v>0</v>
      </c>
      <c r="AL315" s="350" t="n">
        <v>0</v>
      </c>
      <c r="AM315" s="350"/>
      <c r="AN315" s="350"/>
      <c r="AO315" s="350" t="n">
        <v>-0.2</v>
      </c>
      <c r="AP315" s="312" t="n">
        <v>0</v>
      </c>
      <c r="AQ315" s="312" t="n">
        <v>0</v>
      </c>
      <c r="AR315" s="312" t="n">
        <v>0</v>
      </c>
      <c r="AS315" s="312" t="n">
        <v>0</v>
      </c>
      <c r="AT315" s="312" t="n">
        <v>0</v>
      </c>
      <c r="AU315" s="312" t="n">
        <v>0</v>
      </c>
      <c r="AV315" s="312" t="n">
        <v>0</v>
      </c>
      <c r="AW315" s="312" t="n">
        <v>0</v>
      </c>
      <c r="AX315" s="312" t="n">
        <v>0</v>
      </c>
      <c r="AY315" s="312"/>
      <c r="AZ315" s="312"/>
      <c r="BA315" s="312" t="n">
        <v>0.1825</v>
      </c>
      <c r="BB315" s="312" t="n">
        <v>0.01</v>
      </c>
      <c r="BC315" s="312"/>
      <c r="BD315" s="312"/>
      <c r="BE315" s="312"/>
      <c r="BF315" s="312"/>
      <c r="BG315" s="312"/>
      <c r="BH315" s="312"/>
      <c r="BI315" s="312"/>
      <c r="BJ315" s="312"/>
      <c r="BK315" s="312"/>
      <c r="BL315" s="312"/>
      <c r="BM315" s="312"/>
      <c r="BN315" s="312"/>
      <c r="BO315" s="312" t="n">
        <v>0.405</v>
      </c>
      <c r="BP315" s="312" t="n">
        <v>0.02</v>
      </c>
      <c r="BQ315" s="312" t="n">
        <v>0</v>
      </c>
      <c r="BR315" s="312" t="n">
        <v>0</v>
      </c>
      <c r="BS315" s="312" t="n">
        <v>0.2025</v>
      </c>
      <c r="BT315" s="312" t="n">
        <v>0.005</v>
      </c>
      <c r="BU315" s="312" t="n">
        <v>0.2025</v>
      </c>
      <c r="BV315" s="312" t="n">
        <v>0.005</v>
      </c>
      <c r="BW315" s="312"/>
      <c r="BX315" s="312"/>
      <c r="BY315" s="312"/>
      <c r="BZ315" s="312"/>
      <c r="CA315" s="312"/>
      <c r="CB315" s="312"/>
      <c r="CC315" s="312"/>
      <c r="CD315" s="312"/>
      <c r="CG315" s="311"/>
    </row>
    <row r="316" customFormat="false" ht="12.75" hidden="false" customHeight="false" outlineLevel="0" collapsed="false">
      <c r="D316" s="311" t="n">
        <v>45809</v>
      </c>
      <c r="G316" s="351" t="n">
        <v>0.070590986820632</v>
      </c>
      <c r="H316" s="350"/>
      <c r="I316" s="350" t="n">
        <v>0.45</v>
      </c>
      <c r="J316" s="350" t="n">
        <v>0.5</v>
      </c>
      <c r="K316" s="350" t="n">
        <v>0.4</v>
      </c>
      <c r="L316" s="350" t="n">
        <v>0.5</v>
      </c>
      <c r="M316" s="350" t="n">
        <v>0.45</v>
      </c>
      <c r="N316" s="350" t="n">
        <v>0.5</v>
      </c>
      <c r="O316" s="350" t="n">
        <v>0.5</v>
      </c>
      <c r="P316" s="350" t="n">
        <v>0.5</v>
      </c>
      <c r="Q316" s="350" t="n">
        <v>0.5</v>
      </c>
      <c r="R316" s="351" t="n">
        <v>0.25</v>
      </c>
      <c r="S316" s="351" t="n">
        <v>0.5</v>
      </c>
      <c r="T316" s="350" t="n">
        <v>0.45</v>
      </c>
      <c r="U316" s="350"/>
      <c r="V316" s="350"/>
      <c r="W316" s="350"/>
      <c r="X316" s="350"/>
      <c r="Y316" s="350"/>
      <c r="Z316" s="350"/>
      <c r="AA316" s="350"/>
      <c r="AB316" s="350"/>
      <c r="AC316" s="350"/>
      <c r="AD316" s="350"/>
      <c r="AE316" s="350"/>
      <c r="AF316" s="350"/>
      <c r="AG316" s="350"/>
      <c r="AH316" s="350"/>
      <c r="AI316" s="351"/>
      <c r="AJ316" s="351"/>
      <c r="AK316" s="351" t="n">
        <v>0</v>
      </c>
      <c r="AL316" s="350" t="n">
        <v>0</v>
      </c>
      <c r="AM316" s="350"/>
      <c r="AN316" s="350"/>
      <c r="AO316" s="350" t="n">
        <v>-0.2</v>
      </c>
      <c r="AP316" s="312" t="n">
        <v>0</v>
      </c>
      <c r="AQ316" s="312" t="n">
        <v>0</v>
      </c>
      <c r="AR316" s="312" t="n">
        <v>0</v>
      </c>
      <c r="AS316" s="312" t="n">
        <v>0</v>
      </c>
      <c r="AT316" s="312" t="n">
        <v>0</v>
      </c>
      <c r="AU316" s="312" t="n">
        <v>0</v>
      </c>
      <c r="AV316" s="312" t="n">
        <v>0</v>
      </c>
      <c r="AW316" s="312" t="n">
        <v>0</v>
      </c>
      <c r="AX316" s="312" t="n">
        <v>0</v>
      </c>
      <c r="AY316" s="312"/>
      <c r="AZ316" s="312"/>
      <c r="BA316" s="312" t="n">
        <v>0.1825</v>
      </c>
      <c r="BB316" s="312" t="n">
        <v>0.0125</v>
      </c>
      <c r="BC316" s="312"/>
      <c r="BD316" s="312"/>
      <c r="BE316" s="312"/>
      <c r="BF316" s="312"/>
      <c r="BG316" s="312"/>
      <c r="BH316" s="312"/>
      <c r="BI316" s="312"/>
      <c r="BJ316" s="312"/>
      <c r="BK316" s="312"/>
      <c r="BL316" s="312"/>
      <c r="BM316" s="312"/>
      <c r="BN316" s="312"/>
      <c r="BO316" s="312" t="n">
        <v>0.395</v>
      </c>
      <c r="BP316" s="312" t="n">
        <v>0.035</v>
      </c>
      <c r="BQ316" s="312" t="n">
        <v>0</v>
      </c>
      <c r="BR316" s="312" t="n">
        <v>0</v>
      </c>
      <c r="BS316" s="312" t="n">
        <v>0.2025</v>
      </c>
      <c r="BT316" s="312" t="n">
        <v>0.005</v>
      </c>
      <c r="BU316" s="312" t="n">
        <v>0.2025</v>
      </c>
      <c r="BV316" s="312" t="n">
        <v>0.005</v>
      </c>
      <c r="BW316" s="312"/>
      <c r="BX316" s="312"/>
      <c r="BY316" s="312"/>
      <c r="BZ316" s="312"/>
      <c r="CA316" s="312"/>
      <c r="CB316" s="312"/>
      <c r="CC316" s="312"/>
      <c r="CD316" s="312"/>
      <c r="CG316" s="311"/>
    </row>
    <row r="317" customFormat="false" ht="12.75" hidden="false" customHeight="false" outlineLevel="0" collapsed="false">
      <c r="D317" s="311" t="n">
        <v>45839</v>
      </c>
      <c r="G317" s="351" t="n">
        <v>0.070583491248467</v>
      </c>
      <c r="H317" s="350"/>
      <c r="I317" s="350" t="n">
        <v>0.5</v>
      </c>
      <c r="J317" s="350" t="n">
        <v>0.5</v>
      </c>
      <c r="K317" s="350" t="n">
        <v>0.4</v>
      </c>
      <c r="L317" s="350" t="n">
        <v>0.5</v>
      </c>
      <c r="M317" s="350" t="n">
        <v>0.5</v>
      </c>
      <c r="N317" s="350" t="n">
        <v>0.5</v>
      </c>
      <c r="O317" s="350" t="n">
        <v>0.5</v>
      </c>
      <c r="P317" s="350" t="n">
        <v>0.5</v>
      </c>
      <c r="Q317" s="350" t="n">
        <v>0.5</v>
      </c>
      <c r="R317" s="351" t="n">
        <v>0.35</v>
      </c>
      <c r="S317" s="351" t="n">
        <v>0.55</v>
      </c>
      <c r="T317" s="350" t="n">
        <v>0.5</v>
      </c>
      <c r="U317" s="350"/>
      <c r="V317" s="350"/>
      <c r="W317" s="350"/>
      <c r="X317" s="350"/>
      <c r="Y317" s="350"/>
      <c r="Z317" s="350"/>
      <c r="AA317" s="350"/>
      <c r="AB317" s="350"/>
      <c r="AC317" s="350"/>
      <c r="AD317" s="350"/>
      <c r="AE317" s="350"/>
      <c r="AF317" s="350"/>
      <c r="AG317" s="350"/>
      <c r="AH317" s="350"/>
      <c r="AI317" s="351"/>
      <c r="AJ317" s="351"/>
      <c r="AK317" s="351" t="n">
        <v>0</v>
      </c>
      <c r="AL317" s="350" t="n">
        <v>0</v>
      </c>
      <c r="AM317" s="350"/>
      <c r="AN317" s="350"/>
      <c r="AO317" s="350" t="n">
        <v>-0.2</v>
      </c>
      <c r="AP317" s="312" t="n">
        <v>0</v>
      </c>
      <c r="AQ317" s="312" t="n">
        <v>0</v>
      </c>
      <c r="AR317" s="312" t="n">
        <v>0</v>
      </c>
      <c r="AS317" s="312" t="n">
        <v>0</v>
      </c>
      <c r="AT317" s="312" t="n">
        <v>0</v>
      </c>
      <c r="AU317" s="312" t="n">
        <v>0</v>
      </c>
      <c r="AV317" s="312" t="n">
        <v>0</v>
      </c>
      <c r="AW317" s="312" t="n">
        <v>0</v>
      </c>
      <c r="AX317" s="312" t="n">
        <v>0</v>
      </c>
      <c r="AY317" s="312"/>
      <c r="AZ317" s="312"/>
      <c r="BA317" s="312" t="n">
        <v>0.1825</v>
      </c>
      <c r="BB317" s="312" t="n">
        <v>0.0125</v>
      </c>
      <c r="BC317" s="312"/>
      <c r="BD317" s="312"/>
      <c r="BE317" s="312"/>
      <c r="BF317" s="312"/>
      <c r="BG317" s="312"/>
      <c r="BH317" s="312"/>
      <c r="BI317" s="312"/>
      <c r="BJ317" s="312"/>
      <c r="BK317" s="312"/>
      <c r="BL317" s="312"/>
      <c r="BM317" s="312"/>
      <c r="BN317" s="312"/>
      <c r="BO317" s="312" t="n">
        <v>0.43</v>
      </c>
      <c r="BP317" s="312" t="n">
        <v>0.035</v>
      </c>
      <c r="BQ317" s="312" t="n">
        <v>0</v>
      </c>
      <c r="BR317" s="312" t="n">
        <v>0</v>
      </c>
      <c r="BS317" s="312" t="n">
        <v>0.215</v>
      </c>
      <c r="BT317" s="312" t="n">
        <v>0.0075</v>
      </c>
      <c r="BU317" s="312" t="n">
        <v>0.215</v>
      </c>
      <c r="BV317" s="312" t="n">
        <v>0.0075</v>
      </c>
      <c r="BW317" s="312"/>
      <c r="BX317" s="312"/>
      <c r="BY317" s="312"/>
      <c r="BZ317" s="312"/>
      <c r="CA317" s="312"/>
      <c r="CB317" s="312"/>
      <c r="CC317" s="312"/>
      <c r="CD317" s="312"/>
      <c r="CG317" s="311"/>
    </row>
    <row r="318" customFormat="false" ht="12.75" hidden="false" customHeight="false" outlineLevel="0" collapsed="false">
      <c r="D318" s="311" t="n">
        <v>45870</v>
      </c>
      <c r="G318" s="351" t="n">
        <v>0.070575745823916</v>
      </c>
      <c r="H318" s="350"/>
      <c r="I318" s="350" t="n">
        <v>0.55</v>
      </c>
      <c r="J318" s="350" t="n">
        <v>0.55</v>
      </c>
      <c r="K318" s="350" t="n">
        <v>0.5</v>
      </c>
      <c r="L318" s="350" t="n">
        <v>0.6</v>
      </c>
      <c r="M318" s="350" t="n">
        <v>0.55</v>
      </c>
      <c r="N318" s="350" t="n">
        <v>0.6</v>
      </c>
      <c r="O318" s="350" t="n">
        <v>0.55</v>
      </c>
      <c r="P318" s="350" t="n">
        <v>0.6</v>
      </c>
      <c r="Q318" s="350" t="n">
        <v>0.45</v>
      </c>
      <c r="R318" s="351" t="n">
        <v>0.4</v>
      </c>
      <c r="S318" s="351" t="n">
        <v>0.6</v>
      </c>
      <c r="T318" s="350" t="n">
        <v>0.55</v>
      </c>
      <c r="U318" s="350"/>
      <c r="V318" s="350"/>
      <c r="W318" s="350"/>
      <c r="X318" s="350"/>
      <c r="Y318" s="350"/>
      <c r="Z318" s="350"/>
      <c r="AA318" s="350"/>
      <c r="AB318" s="350"/>
      <c r="AC318" s="350"/>
      <c r="AD318" s="350"/>
      <c r="AE318" s="350"/>
      <c r="AF318" s="350"/>
      <c r="AG318" s="350"/>
      <c r="AH318" s="350"/>
      <c r="AI318" s="351"/>
      <c r="AJ318" s="351"/>
      <c r="AK318" s="351" t="n">
        <v>0</v>
      </c>
      <c r="AL318" s="350" t="n">
        <v>0</v>
      </c>
      <c r="AM318" s="350"/>
      <c r="AN318" s="350"/>
      <c r="AO318" s="350" t="n">
        <v>-0.2</v>
      </c>
      <c r="AP318" s="312" t="n">
        <v>0</v>
      </c>
      <c r="AQ318" s="312" t="n">
        <v>0</v>
      </c>
      <c r="AR318" s="312" t="n">
        <v>0</v>
      </c>
      <c r="AS318" s="312" t="n">
        <v>0</v>
      </c>
      <c r="AT318" s="312" t="n">
        <v>0</v>
      </c>
      <c r="AU318" s="312" t="n">
        <v>0</v>
      </c>
      <c r="AV318" s="312" t="n">
        <v>0</v>
      </c>
      <c r="AW318" s="312" t="n">
        <v>0</v>
      </c>
      <c r="AX318" s="312" t="n">
        <v>0</v>
      </c>
      <c r="AY318" s="312"/>
      <c r="AZ318" s="312"/>
      <c r="BA318" s="312" t="n">
        <v>0.1825</v>
      </c>
      <c r="BB318" s="312" t="n">
        <v>0.0125</v>
      </c>
      <c r="BC318" s="312"/>
      <c r="BD318" s="312"/>
      <c r="BE318" s="312"/>
      <c r="BF318" s="312"/>
      <c r="BG318" s="312"/>
      <c r="BH318" s="312"/>
      <c r="BI318" s="312"/>
      <c r="BJ318" s="312"/>
      <c r="BK318" s="312"/>
      <c r="BL318" s="312"/>
      <c r="BM318" s="312"/>
      <c r="BN318" s="312"/>
      <c r="BO318" s="312" t="n">
        <v>0.495</v>
      </c>
      <c r="BP318" s="312" t="n">
        <v>0.035</v>
      </c>
      <c r="BQ318" s="312" t="n">
        <v>0</v>
      </c>
      <c r="BR318" s="312" t="n">
        <v>0</v>
      </c>
      <c r="BS318" s="312" t="n">
        <v>0.215</v>
      </c>
      <c r="BT318" s="312" t="n">
        <v>0.0075</v>
      </c>
      <c r="BU318" s="312" t="n">
        <v>0.215</v>
      </c>
      <c r="BV318" s="312" t="n">
        <v>0.0075</v>
      </c>
      <c r="BW318" s="312"/>
      <c r="BX318" s="312"/>
      <c r="BY318" s="312"/>
      <c r="BZ318" s="312"/>
      <c r="CA318" s="312"/>
      <c r="CB318" s="312"/>
      <c r="CC318" s="312"/>
      <c r="CD318" s="312"/>
      <c r="CG318" s="311"/>
    </row>
    <row r="319" customFormat="false" ht="12.75" hidden="false" customHeight="false" outlineLevel="0" collapsed="false">
      <c r="D319" s="311" t="n">
        <v>45901</v>
      </c>
      <c r="G319" s="351" t="n">
        <v>0.070568000399386</v>
      </c>
      <c r="H319" s="350"/>
      <c r="I319" s="350" t="n">
        <v>0.55</v>
      </c>
      <c r="J319" s="350" t="n">
        <v>0.55</v>
      </c>
      <c r="K319" s="350" t="n">
        <v>0.55</v>
      </c>
      <c r="L319" s="350" t="n">
        <v>0.55</v>
      </c>
      <c r="M319" s="350" t="n">
        <v>0.55</v>
      </c>
      <c r="N319" s="350" t="n">
        <v>0.6</v>
      </c>
      <c r="O319" s="350" t="n">
        <v>0.6</v>
      </c>
      <c r="P319" s="350" t="n">
        <v>0.55</v>
      </c>
      <c r="Q319" s="350" t="n">
        <v>0.5</v>
      </c>
      <c r="R319" s="351" t="n">
        <v>0.35</v>
      </c>
      <c r="S319" s="351" t="n">
        <v>0.6</v>
      </c>
      <c r="T319" s="350" t="n">
        <v>0.55</v>
      </c>
      <c r="U319" s="350"/>
      <c r="V319" s="350"/>
      <c r="W319" s="350"/>
      <c r="X319" s="350"/>
      <c r="Y319" s="350"/>
      <c r="Z319" s="350"/>
      <c r="AA319" s="350"/>
      <c r="AB319" s="350"/>
      <c r="AC319" s="350"/>
      <c r="AD319" s="350"/>
      <c r="AE319" s="350"/>
      <c r="AF319" s="350"/>
      <c r="AG319" s="350"/>
      <c r="AH319" s="350"/>
      <c r="AI319" s="351"/>
      <c r="AJ319" s="351"/>
      <c r="AK319" s="351" t="n">
        <v>0</v>
      </c>
      <c r="AL319" s="350" t="n">
        <v>0</v>
      </c>
      <c r="AM319" s="350"/>
      <c r="AN319" s="350"/>
      <c r="AO319" s="350" t="n">
        <v>-0.2</v>
      </c>
      <c r="AP319" s="312" t="n">
        <v>0</v>
      </c>
      <c r="AQ319" s="312" t="n">
        <v>0</v>
      </c>
      <c r="AR319" s="312" t="n">
        <v>0</v>
      </c>
      <c r="AS319" s="312" t="n">
        <v>0</v>
      </c>
      <c r="AT319" s="312" t="n">
        <v>0</v>
      </c>
      <c r="AU319" s="312" t="n">
        <v>0</v>
      </c>
      <c r="AV319" s="312" t="n">
        <v>0</v>
      </c>
      <c r="AW319" s="312" t="n">
        <v>0</v>
      </c>
      <c r="AX319" s="312" t="n">
        <v>0</v>
      </c>
      <c r="AY319" s="312"/>
      <c r="AZ319" s="312"/>
      <c r="BA319" s="312" t="n">
        <v>0.1825</v>
      </c>
      <c r="BB319" s="312" t="n">
        <v>0.0125</v>
      </c>
      <c r="BC319" s="312"/>
      <c r="BD319" s="312"/>
      <c r="BE319" s="312"/>
      <c r="BF319" s="312"/>
      <c r="BG319" s="312"/>
      <c r="BH319" s="312"/>
      <c r="BI319" s="312"/>
      <c r="BJ319" s="312"/>
      <c r="BK319" s="312"/>
      <c r="BL319" s="312"/>
      <c r="BM319" s="312"/>
      <c r="BN319" s="312"/>
      <c r="BO319" s="312" t="n">
        <v>0.395</v>
      </c>
      <c r="BP319" s="312" t="n">
        <v>0.035</v>
      </c>
      <c r="BQ319" s="312" t="n">
        <v>0</v>
      </c>
      <c r="BR319" s="312" t="n">
        <v>0</v>
      </c>
      <c r="BS319" s="312" t="n">
        <v>0.195</v>
      </c>
      <c r="BT319" s="312" t="n">
        <v>0.005</v>
      </c>
      <c r="BU319" s="312" t="n">
        <v>0.195</v>
      </c>
      <c r="BV319" s="312" t="n">
        <v>0.005</v>
      </c>
      <c r="BW319" s="312"/>
      <c r="BX319" s="312"/>
      <c r="BY319" s="312"/>
      <c r="BZ319" s="312"/>
      <c r="CA319" s="312"/>
      <c r="CB319" s="312"/>
      <c r="CC319" s="312"/>
      <c r="CD319" s="312"/>
      <c r="CG319" s="311"/>
    </row>
    <row r="320" customFormat="false" ht="12.75" hidden="false" customHeight="false" outlineLevel="0" collapsed="false">
      <c r="D320" s="311" t="n">
        <v>45931</v>
      </c>
      <c r="G320" s="351" t="n">
        <v>0.070560504827278</v>
      </c>
      <c r="H320" s="350"/>
      <c r="I320" s="350" t="n">
        <v>0.6</v>
      </c>
      <c r="J320" s="350" t="n">
        <v>0.6</v>
      </c>
      <c r="K320" s="350" t="n">
        <v>0.55</v>
      </c>
      <c r="L320" s="350" t="n">
        <v>0.6</v>
      </c>
      <c r="M320" s="350" t="n">
        <v>0.6</v>
      </c>
      <c r="N320" s="350" t="n">
        <v>0.65</v>
      </c>
      <c r="O320" s="350" t="n">
        <v>0.65</v>
      </c>
      <c r="P320" s="350" t="n">
        <v>0.6</v>
      </c>
      <c r="Q320" s="350" t="n">
        <v>0.5</v>
      </c>
      <c r="R320" s="351" t="n">
        <v>0.4</v>
      </c>
      <c r="S320" s="351" t="n">
        <v>0.65</v>
      </c>
      <c r="T320" s="350" t="n">
        <v>0.6</v>
      </c>
      <c r="U320" s="350"/>
      <c r="V320" s="350"/>
      <c r="W320" s="350"/>
      <c r="X320" s="350"/>
      <c r="Y320" s="350"/>
      <c r="Z320" s="350"/>
      <c r="AA320" s="350"/>
      <c r="AB320" s="350"/>
      <c r="AC320" s="350"/>
      <c r="AD320" s="350"/>
      <c r="AE320" s="350"/>
      <c r="AF320" s="350"/>
      <c r="AG320" s="350"/>
      <c r="AH320" s="350"/>
      <c r="AI320" s="351"/>
      <c r="AJ320" s="351"/>
      <c r="AK320" s="351" t="n">
        <v>0</v>
      </c>
      <c r="AL320" s="350" t="n">
        <v>0</v>
      </c>
      <c r="AM320" s="350"/>
      <c r="AN320" s="350"/>
      <c r="AO320" s="350" t="n">
        <v>-0.2</v>
      </c>
      <c r="AP320" s="312" t="n">
        <v>0</v>
      </c>
      <c r="AQ320" s="312" t="n">
        <v>0</v>
      </c>
      <c r="AR320" s="312" t="n">
        <v>0</v>
      </c>
      <c r="AS320" s="312" t="n">
        <v>0</v>
      </c>
      <c r="AT320" s="312" t="n">
        <v>0</v>
      </c>
      <c r="AU320" s="312" t="n">
        <v>0</v>
      </c>
      <c r="AV320" s="312" t="n">
        <v>0</v>
      </c>
      <c r="AW320" s="312" t="n">
        <v>0</v>
      </c>
      <c r="AX320" s="312" t="n">
        <v>0</v>
      </c>
      <c r="AY320" s="312"/>
      <c r="AZ320" s="312"/>
      <c r="BA320" s="312" t="n">
        <v>0.1875</v>
      </c>
      <c r="BB320" s="312" t="n">
        <v>0.0125</v>
      </c>
      <c r="BC320" s="312"/>
      <c r="BD320" s="312"/>
      <c r="BE320" s="312"/>
      <c r="BF320" s="312"/>
      <c r="BG320" s="312"/>
      <c r="BH320" s="312"/>
      <c r="BI320" s="312"/>
      <c r="BJ320" s="312"/>
      <c r="BK320" s="312"/>
      <c r="BL320" s="312"/>
      <c r="BM320" s="312"/>
      <c r="BN320" s="312"/>
      <c r="BO320" s="312" t="n">
        <v>0.461</v>
      </c>
      <c r="BP320" s="312" t="n">
        <v>0.035</v>
      </c>
      <c r="BQ320" s="312" t="n">
        <v>0</v>
      </c>
      <c r="BR320" s="312" t="n">
        <v>0</v>
      </c>
      <c r="BS320" s="312" t="n">
        <v>0.215</v>
      </c>
      <c r="BT320" s="312" t="n">
        <v>0.0025</v>
      </c>
      <c r="BU320" s="312" t="n">
        <v>0.215</v>
      </c>
      <c r="BV320" s="312" t="n">
        <v>0.0025</v>
      </c>
      <c r="BW320" s="312"/>
      <c r="BX320" s="312"/>
      <c r="BY320" s="312"/>
      <c r="BZ320" s="312"/>
      <c r="CA320" s="312"/>
      <c r="CB320" s="312"/>
      <c r="CC320" s="312"/>
      <c r="CD320" s="312"/>
      <c r="CG320" s="311"/>
    </row>
    <row r="321" customFormat="false" ht="12.75" hidden="false" customHeight="false" outlineLevel="0" collapsed="false">
      <c r="D321" s="311" t="n">
        <v>45962</v>
      </c>
      <c r="G321" s="351" t="n">
        <v>0.070552759402786</v>
      </c>
      <c r="H321" s="350"/>
      <c r="I321" s="350" t="n">
        <v>0.8</v>
      </c>
      <c r="J321" s="350" t="n">
        <v>0.85</v>
      </c>
      <c r="K321" s="350" t="n">
        <v>0.8</v>
      </c>
      <c r="L321" s="350" t="n">
        <v>0.8</v>
      </c>
      <c r="M321" s="350" t="n">
        <v>0.9</v>
      </c>
      <c r="N321" s="350" t="n">
        <v>0.95</v>
      </c>
      <c r="O321" s="350" t="n">
        <v>0.85</v>
      </c>
      <c r="P321" s="350" t="n">
        <v>0.8</v>
      </c>
      <c r="Q321" s="350" t="n">
        <v>0.95</v>
      </c>
      <c r="R321" s="351" t="n">
        <v>0.45</v>
      </c>
      <c r="S321" s="351" t="n">
        <v>0.8</v>
      </c>
      <c r="T321" s="350" t="n">
        <v>0.8</v>
      </c>
      <c r="U321" s="350"/>
      <c r="V321" s="350"/>
      <c r="W321" s="350"/>
      <c r="X321" s="350"/>
      <c r="Y321" s="350"/>
      <c r="Z321" s="350"/>
      <c r="AA321" s="350"/>
      <c r="AB321" s="350"/>
      <c r="AC321" s="350"/>
      <c r="AD321" s="350"/>
      <c r="AE321" s="350"/>
      <c r="AF321" s="350"/>
      <c r="AG321" s="350"/>
      <c r="AH321" s="350"/>
      <c r="AI321" s="351"/>
      <c r="AJ321" s="351"/>
      <c r="AK321" s="351" t="n">
        <v>0</v>
      </c>
      <c r="AL321" s="350" t="n">
        <v>0</v>
      </c>
      <c r="AM321" s="350"/>
      <c r="AN321" s="350"/>
      <c r="AO321" s="350" t="n">
        <v>-0.2</v>
      </c>
      <c r="AP321" s="312" t="n">
        <v>0</v>
      </c>
      <c r="AQ321" s="312" t="n">
        <v>0</v>
      </c>
      <c r="AR321" s="312" t="n">
        <v>0</v>
      </c>
      <c r="AS321" s="312" t="n">
        <v>0</v>
      </c>
      <c r="AT321" s="312" t="n">
        <v>0</v>
      </c>
      <c r="AU321" s="312" t="n">
        <v>0</v>
      </c>
      <c r="AV321" s="312" t="n">
        <v>0</v>
      </c>
      <c r="AW321" s="312" t="n">
        <v>0</v>
      </c>
      <c r="AX321" s="312" t="n">
        <v>0</v>
      </c>
      <c r="AY321" s="312"/>
      <c r="AZ321" s="312"/>
      <c r="BA321" s="312" t="n">
        <v>0.27</v>
      </c>
      <c r="BB321" s="312" t="n">
        <v>0.0175</v>
      </c>
      <c r="BC321" s="312"/>
      <c r="BD321" s="312"/>
      <c r="BE321" s="312"/>
      <c r="BF321" s="312"/>
      <c r="BG321" s="312"/>
      <c r="BH321" s="312"/>
      <c r="BI321" s="312"/>
      <c r="BJ321" s="312"/>
      <c r="BK321" s="312"/>
      <c r="BL321" s="312"/>
      <c r="BM321" s="312"/>
      <c r="BN321" s="312"/>
      <c r="BO321" s="312" t="n">
        <v>0.7675</v>
      </c>
      <c r="BP321" s="312" t="n">
        <v>0.146</v>
      </c>
      <c r="BQ321" s="312" t="n">
        <v>0</v>
      </c>
      <c r="BR321" s="312" t="n">
        <v>0</v>
      </c>
      <c r="BS321" s="312" t="n">
        <v>0.2875</v>
      </c>
      <c r="BT321" s="312" t="n">
        <v>0.02</v>
      </c>
      <c r="BU321" s="312" t="n">
        <v>0.465</v>
      </c>
      <c r="BV321" s="312" t="n">
        <v>0.015</v>
      </c>
      <c r="BW321" s="312"/>
      <c r="BX321" s="312"/>
      <c r="BY321" s="312"/>
      <c r="BZ321" s="312"/>
      <c r="CA321" s="312"/>
      <c r="CB321" s="312"/>
      <c r="CC321" s="312"/>
      <c r="CD321" s="312"/>
      <c r="CG321" s="311"/>
    </row>
    <row r="322" customFormat="false" ht="12.75" hidden="false" customHeight="false" outlineLevel="0" collapsed="false">
      <c r="D322" s="311" t="n">
        <v>45992</v>
      </c>
      <c r="G322" s="351" t="n">
        <v>0.070545263830716</v>
      </c>
      <c r="H322" s="350"/>
      <c r="I322" s="350" t="n">
        <v>1</v>
      </c>
      <c r="J322" s="350" t="n">
        <v>1.05</v>
      </c>
      <c r="K322" s="350" t="n">
        <v>1</v>
      </c>
      <c r="L322" s="350" t="n">
        <v>1</v>
      </c>
      <c r="M322" s="350" t="n">
        <v>1.15</v>
      </c>
      <c r="N322" s="350" t="n">
        <v>1.25</v>
      </c>
      <c r="O322" s="350" t="n">
        <v>1.05</v>
      </c>
      <c r="P322" s="350" t="n">
        <v>1</v>
      </c>
      <c r="Q322" s="350" t="n">
        <v>1.35</v>
      </c>
      <c r="R322" s="351" t="n">
        <v>0.65</v>
      </c>
      <c r="S322" s="351" t="n">
        <v>1.1</v>
      </c>
      <c r="T322" s="350" t="n">
        <v>1</v>
      </c>
      <c r="U322" s="350"/>
      <c r="V322" s="350"/>
      <c r="W322" s="350"/>
      <c r="X322" s="350"/>
      <c r="Y322" s="350"/>
      <c r="Z322" s="350"/>
      <c r="AA322" s="350"/>
      <c r="AB322" s="350"/>
      <c r="AC322" s="350"/>
      <c r="AD322" s="350"/>
      <c r="AE322" s="350"/>
      <c r="AF322" s="350"/>
      <c r="AG322" s="350"/>
      <c r="AH322" s="350"/>
      <c r="AI322" s="351"/>
      <c r="AJ322" s="351"/>
      <c r="AK322" s="351" t="n">
        <v>0</v>
      </c>
      <c r="AL322" s="350" t="n">
        <v>0</v>
      </c>
      <c r="AM322" s="350"/>
      <c r="AN322" s="350"/>
      <c r="AO322" s="350" t="n">
        <v>-0.2</v>
      </c>
      <c r="AP322" s="312" t="n">
        <v>0</v>
      </c>
      <c r="AQ322" s="312" t="n">
        <v>0</v>
      </c>
      <c r="AR322" s="312" t="n">
        <v>0</v>
      </c>
      <c r="AS322" s="312" t="n">
        <v>0</v>
      </c>
      <c r="AT322" s="312" t="n">
        <v>0</v>
      </c>
      <c r="AU322" s="312" t="n">
        <v>0</v>
      </c>
      <c r="AV322" s="312" t="n">
        <v>0</v>
      </c>
      <c r="AW322" s="312" t="n">
        <v>0</v>
      </c>
      <c r="AX322" s="312" t="n">
        <v>0</v>
      </c>
      <c r="AY322" s="312"/>
      <c r="AZ322" s="312"/>
      <c r="BA322" s="312" t="n">
        <v>0.305</v>
      </c>
      <c r="BB322" s="312" t="n">
        <v>0.0225</v>
      </c>
      <c r="BC322" s="312"/>
      <c r="BD322" s="312"/>
      <c r="BE322" s="312"/>
      <c r="BF322" s="312"/>
      <c r="BG322" s="312"/>
      <c r="BH322" s="312"/>
      <c r="BI322" s="312"/>
      <c r="BJ322" s="312"/>
      <c r="BK322" s="312"/>
      <c r="BL322" s="312"/>
      <c r="BM322" s="312"/>
      <c r="BN322" s="312"/>
      <c r="BO322" s="312" t="n">
        <v>1.19</v>
      </c>
      <c r="BP322" s="312" t="n">
        <v>0.2</v>
      </c>
      <c r="BQ322" s="312" t="n">
        <v>0</v>
      </c>
      <c r="BR322" s="312" t="n">
        <v>0</v>
      </c>
      <c r="BS322" s="312" t="n">
        <v>0.3375</v>
      </c>
      <c r="BT322" s="312" t="n">
        <v>0.0225</v>
      </c>
      <c r="BU322" s="312" t="n">
        <v>0.8</v>
      </c>
      <c r="BV322" s="312" t="n">
        <v>0.0175</v>
      </c>
      <c r="BW322" s="312"/>
      <c r="BX322" s="312"/>
      <c r="BY322" s="312"/>
      <c r="BZ322" s="312"/>
      <c r="CA322" s="312"/>
      <c r="CB322" s="312"/>
      <c r="CC322" s="312"/>
      <c r="CD322" s="312"/>
      <c r="CG322" s="311"/>
    </row>
    <row r="323" customFormat="false" ht="12.75" hidden="false" customHeight="false" outlineLevel="0" collapsed="false">
      <c r="G323" s="351"/>
      <c r="H323" s="350"/>
      <c r="I323" s="350"/>
      <c r="J323" s="350"/>
      <c r="K323" s="350"/>
      <c r="L323" s="350"/>
      <c r="M323" s="350"/>
      <c r="N323" s="350"/>
      <c r="O323" s="350"/>
      <c r="P323" s="350"/>
      <c r="Q323" s="350"/>
      <c r="R323" s="351"/>
      <c r="S323" s="351"/>
      <c r="T323" s="350"/>
      <c r="U323" s="350"/>
      <c r="V323" s="350"/>
      <c r="W323" s="350"/>
      <c r="X323" s="350"/>
      <c r="Y323" s="350"/>
      <c r="Z323" s="350"/>
      <c r="AA323" s="350"/>
      <c r="AB323" s="350"/>
      <c r="AC323" s="350"/>
      <c r="AD323" s="350"/>
      <c r="AE323" s="350"/>
      <c r="AF323" s="350"/>
      <c r="AG323" s="350"/>
      <c r="AH323" s="350"/>
      <c r="AI323" s="351"/>
      <c r="AJ323" s="351"/>
      <c r="AK323" s="351"/>
      <c r="AL323" s="350"/>
      <c r="AM323" s="350"/>
      <c r="AN323" s="350"/>
      <c r="AO323" s="350"/>
      <c r="AP323" s="312"/>
      <c r="AQ323" s="312"/>
      <c r="AR323" s="312"/>
      <c r="AS323" s="312"/>
      <c r="AT323" s="312"/>
      <c r="AU323" s="312"/>
      <c r="AV323" s="312"/>
      <c r="AW323" s="312"/>
      <c r="AX323" s="312"/>
      <c r="AY323" s="312"/>
      <c r="AZ323" s="312"/>
      <c r="BA323" s="312"/>
      <c r="BB323" s="312"/>
      <c r="BC323" s="312"/>
      <c r="BD323" s="312"/>
      <c r="BE323" s="312"/>
      <c r="BF323" s="312"/>
      <c r="BG323" s="312"/>
      <c r="BH323" s="312"/>
      <c r="BI323" s="312"/>
      <c r="BJ323" s="312"/>
      <c r="BK323" s="312"/>
      <c r="BL323" s="312"/>
      <c r="BM323" s="312"/>
      <c r="BN323" s="312"/>
      <c r="BO323" s="312"/>
      <c r="BP323" s="312"/>
      <c r="BQ323" s="312"/>
      <c r="BR323" s="312"/>
      <c r="BS323" s="312"/>
      <c r="BT323" s="312"/>
      <c r="BU323" s="312"/>
      <c r="BV323" s="312"/>
      <c r="BW323" s="312"/>
      <c r="BX323" s="312"/>
      <c r="BY323" s="312"/>
      <c r="BZ323" s="312"/>
      <c r="CA323" s="312"/>
      <c r="CB323" s="312"/>
      <c r="CC323" s="312"/>
      <c r="CD323" s="312"/>
      <c r="CG323" s="311"/>
    </row>
    <row r="324" customFormat="false" ht="12.75" hidden="false" customHeight="false" outlineLevel="0" collapsed="false">
      <c r="G324" s="351"/>
      <c r="H324" s="350"/>
      <c r="I324" s="350"/>
      <c r="J324" s="350"/>
      <c r="K324" s="350"/>
      <c r="L324" s="350"/>
      <c r="M324" s="350"/>
      <c r="N324" s="350"/>
      <c r="O324" s="350"/>
      <c r="P324" s="350"/>
      <c r="Q324" s="350"/>
      <c r="R324" s="351"/>
      <c r="S324" s="351"/>
      <c r="T324" s="350"/>
      <c r="U324" s="350"/>
      <c r="V324" s="350"/>
      <c r="W324" s="350"/>
      <c r="X324" s="350"/>
      <c r="Y324" s="350"/>
      <c r="Z324" s="350"/>
      <c r="AA324" s="350"/>
      <c r="AB324" s="350"/>
      <c r="AC324" s="350"/>
      <c r="AD324" s="350"/>
      <c r="AE324" s="350"/>
      <c r="AF324" s="350"/>
      <c r="AG324" s="350"/>
      <c r="AH324" s="350"/>
      <c r="AI324" s="351"/>
      <c r="AJ324" s="351"/>
      <c r="AK324" s="351"/>
      <c r="AL324" s="350"/>
      <c r="AM324" s="350"/>
      <c r="AN324" s="350"/>
      <c r="AO324" s="350"/>
      <c r="AP324" s="312"/>
      <c r="AQ324" s="312"/>
      <c r="AR324" s="312"/>
      <c r="AS324" s="312"/>
      <c r="AT324" s="312"/>
      <c r="AU324" s="312"/>
      <c r="AV324" s="312"/>
      <c r="AW324" s="312"/>
      <c r="AX324" s="312"/>
      <c r="AY324" s="312"/>
      <c r="AZ324" s="312"/>
      <c r="BA324" s="312"/>
      <c r="BB324" s="312"/>
      <c r="BC324" s="312"/>
      <c r="BD324" s="312"/>
      <c r="BE324" s="312"/>
      <c r="BF324" s="312"/>
      <c r="BG324" s="312"/>
      <c r="BH324" s="312"/>
      <c r="BI324" s="312"/>
      <c r="BJ324" s="312"/>
      <c r="BK324" s="312"/>
      <c r="BL324" s="312"/>
      <c r="BM324" s="312"/>
      <c r="BN324" s="312"/>
      <c r="BO324" s="312"/>
      <c r="BP324" s="312"/>
      <c r="BQ324" s="312"/>
      <c r="BR324" s="312"/>
      <c r="BS324" s="312"/>
      <c r="BT324" s="312"/>
    </row>
    <row r="325" customFormat="false" ht="12.75" hidden="false" customHeight="false" outlineLevel="0" collapsed="false">
      <c r="G325" s="351"/>
      <c r="H325" s="350"/>
      <c r="I325" s="350"/>
      <c r="J325" s="350"/>
      <c r="K325" s="350"/>
      <c r="L325" s="350"/>
      <c r="M325" s="350"/>
      <c r="N325" s="350"/>
      <c r="O325" s="350"/>
      <c r="P325" s="350"/>
      <c r="Q325" s="350"/>
      <c r="R325" s="351"/>
      <c r="S325" s="351"/>
      <c r="T325" s="350"/>
      <c r="U325" s="350"/>
      <c r="V325" s="350"/>
      <c r="W325" s="350"/>
      <c r="X325" s="350"/>
      <c r="Y325" s="350"/>
      <c r="Z325" s="350"/>
      <c r="AA325" s="350"/>
      <c r="AB325" s="350"/>
      <c r="AC325" s="350"/>
      <c r="AD325" s="350"/>
      <c r="AE325" s="350"/>
      <c r="AF325" s="350"/>
      <c r="AG325" s="350"/>
      <c r="AH325" s="350"/>
      <c r="AI325" s="351"/>
      <c r="AJ325" s="351"/>
      <c r="AK325" s="351"/>
      <c r="AL325" s="350"/>
      <c r="AM325" s="350"/>
      <c r="AN325" s="350"/>
      <c r="AO325" s="350"/>
      <c r="AP325" s="312"/>
      <c r="AQ325" s="312"/>
      <c r="AR325" s="312"/>
      <c r="AS325" s="312"/>
      <c r="AT325" s="312"/>
      <c r="AU325" s="312"/>
      <c r="AV325" s="312"/>
      <c r="AW325" s="312"/>
      <c r="AX325" s="312"/>
      <c r="AY325" s="312"/>
      <c r="AZ325" s="312"/>
      <c r="BA325" s="312"/>
      <c r="BB325" s="312"/>
      <c r="BC325" s="312"/>
      <c r="BD325" s="312"/>
      <c r="BE325" s="312"/>
      <c r="BF325" s="312"/>
      <c r="BG325" s="312"/>
      <c r="BH325" s="312"/>
      <c r="BI325" s="312"/>
      <c r="BJ325" s="312"/>
      <c r="BK325" s="312"/>
      <c r="BL325" s="312"/>
      <c r="BM325" s="312"/>
      <c r="BN325" s="312"/>
      <c r="BO325" s="312"/>
      <c r="BP325" s="312"/>
      <c r="BQ325" s="312"/>
      <c r="BR325" s="312"/>
      <c r="BS325" s="312"/>
      <c r="BT325" s="312"/>
    </row>
    <row r="326" customFormat="false" ht="12.75" hidden="false" customHeight="false" outlineLevel="0" collapsed="false">
      <c r="H326" s="350"/>
      <c r="I326" s="350"/>
      <c r="O326" s="350"/>
      <c r="P326" s="350"/>
      <c r="Q326" s="350"/>
      <c r="R326" s="350"/>
      <c r="S326" s="350"/>
      <c r="T326" s="350"/>
      <c r="U326" s="350"/>
      <c r="V326" s="350"/>
      <c r="W326" s="350"/>
      <c r="X326" s="350"/>
      <c r="Y326" s="350"/>
      <c r="Z326" s="350"/>
      <c r="AA326" s="350"/>
      <c r="AB326" s="350"/>
      <c r="AC326" s="350"/>
      <c r="AD326" s="350"/>
      <c r="AE326" s="350"/>
      <c r="AF326" s="350"/>
      <c r="AG326" s="350"/>
      <c r="AH326" s="350"/>
      <c r="AI326" s="312"/>
      <c r="AJ326" s="312"/>
      <c r="AK326" s="312"/>
      <c r="AL326" s="350"/>
      <c r="AM326" s="350"/>
      <c r="AN326" s="350"/>
      <c r="AO326" s="350"/>
    </row>
    <row r="327" customFormat="false" ht="12.75" hidden="false" customHeight="false" outlineLevel="0" collapsed="false">
      <c r="H327" s="350"/>
      <c r="I327" s="350"/>
      <c r="O327" s="350"/>
      <c r="P327" s="350"/>
      <c r="Q327" s="350"/>
      <c r="R327" s="350"/>
      <c r="S327" s="350"/>
      <c r="T327" s="350"/>
      <c r="U327" s="350"/>
      <c r="V327" s="350"/>
      <c r="W327" s="350"/>
      <c r="X327" s="350"/>
      <c r="Y327" s="350"/>
      <c r="Z327" s="350"/>
      <c r="AA327" s="350"/>
      <c r="AB327" s="350"/>
      <c r="AC327" s="350"/>
      <c r="AD327" s="350"/>
      <c r="AE327" s="350"/>
      <c r="AF327" s="350"/>
      <c r="AG327" s="350"/>
      <c r="AH327" s="350"/>
      <c r="AI327" s="312"/>
      <c r="AJ327" s="312"/>
      <c r="AK327" s="312"/>
      <c r="AL327" s="350"/>
      <c r="AM327" s="350"/>
      <c r="AN327" s="350"/>
      <c r="AO327" s="350"/>
    </row>
    <row r="328" customFormat="false" ht="12.75" hidden="false" customHeight="false" outlineLevel="0" collapsed="false">
      <c r="H328" s="350"/>
      <c r="I328" s="350"/>
      <c r="O328" s="350"/>
      <c r="P328" s="350"/>
      <c r="Q328" s="350"/>
      <c r="R328" s="350"/>
      <c r="S328" s="350"/>
      <c r="T328" s="350"/>
      <c r="U328" s="350"/>
      <c r="V328" s="350"/>
      <c r="W328" s="350"/>
      <c r="X328" s="350"/>
      <c r="Y328" s="350"/>
      <c r="Z328" s="350"/>
      <c r="AA328" s="350"/>
      <c r="AB328" s="350"/>
      <c r="AC328" s="350"/>
      <c r="AD328" s="350"/>
      <c r="AE328" s="350"/>
      <c r="AF328" s="350"/>
      <c r="AG328" s="350"/>
      <c r="AH328" s="350"/>
      <c r="AI328" s="312"/>
      <c r="AJ328" s="312"/>
      <c r="AK328" s="312"/>
      <c r="AL328" s="350"/>
      <c r="AM328" s="350"/>
      <c r="AN328" s="350"/>
      <c r="AO328" s="350"/>
    </row>
    <row r="329" customFormat="false" ht="12.75" hidden="false" customHeight="false" outlineLevel="0" collapsed="false">
      <c r="H329" s="350"/>
      <c r="I329" s="350"/>
      <c r="O329" s="350"/>
      <c r="P329" s="350"/>
      <c r="Q329" s="350"/>
      <c r="R329" s="350"/>
      <c r="S329" s="350"/>
      <c r="T329" s="350"/>
      <c r="U329" s="350"/>
      <c r="V329" s="350"/>
      <c r="W329" s="350"/>
      <c r="X329" s="350"/>
      <c r="Y329" s="350"/>
      <c r="Z329" s="350"/>
      <c r="AA329" s="350"/>
      <c r="AB329" s="350"/>
      <c r="AC329" s="350"/>
      <c r="AD329" s="350"/>
      <c r="AE329" s="350"/>
      <c r="AF329" s="350"/>
      <c r="AG329" s="350"/>
      <c r="AH329" s="350"/>
      <c r="AI329" s="312"/>
      <c r="AJ329" s="312"/>
      <c r="AK329" s="312"/>
      <c r="AL329" s="350"/>
      <c r="AM329" s="350"/>
      <c r="AN329" s="350"/>
      <c r="AO329" s="350"/>
    </row>
    <row r="330" customFormat="false" ht="12.75" hidden="false" customHeight="false" outlineLevel="0" collapsed="false">
      <c r="H330" s="350"/>
      <c r="I330" s="350"/>
      <c r="O330" s="350"/>
      <c r="P330" s="350"/>
      <c r="Q330" s="350"/>
      <c r="R330" s="350"/>
      <c r="S330" s="350"/>
      <c r="T330" s="350"/>
      <c r="U330" s="350"/>
      <c r="V330" s="350"/>
      <c r="W330" s="350"/>
      <c r="X330" s="350"/>
      <c r="Y330" s="350"/>
      <c r="Z330" s="350"/>
      <c r="AA330" s="350"/>
      <c r="AB330" s="350"/>
      <c r="AC330" s="350"/>
      <c r="AD330" s="350"/>
      <c r="AE330" s="350"/>
      <c r="AF330" s="350"/>
      <c r="AG330" s="350"/>
      <c r="AH330" s="350"/>
      <c r="AI330" s="312"/>
      <c r="AJ330" s="312"/>
      <c r="AK330" s="312"/>
      <c r="AL330" s="350"/>
      <c r="AM330" s="350"/>
      <c r="AN330" s="350"/>
      <c r="AO330" s="350"/>
    </row>
    <row r="331" customFormat="false" ht="12.75" hidden="false" customHeight="false" outlineLevel="0" collapsed="false">
      <c r="H331" s="350"/>
      <c r="I331" s="350"/>
      <c r="O331" s="350"/>
      <c r="P331" s="350"/>
      <c r="Q331" s="350"/>
      <c r="R331" s="350"/>
      <c r="S331" s="350"/>
      <c r="T331" s="350"/>
      <c r="U331" s="350"/>
      <c r="V331" s="350"/>
      <c r="W331" s="350"/>
      <c r="X331" s="350"/>
      <c r="Y331" s="350"/>
      <c r="Z331" s="350"/>
      <c r="AA331" s="350"/>
      <c r="AB331" s="350"/>
      <c r="AC331" s="350"/>
      <c r="AD331" s="350"/>
      <c r="AE331" s="350"/>
      <c r="AF331" s="350"/>
      <c r="AG331" s="350"/>
      <c r="AH331" s="350"/>
      <c r="AI331" s="312"/>
      <c r="AJ331" s="312"/>
      <c r="AK331" s="312"/>
      <c r="AL331" s="350"/>
      <c r="AM331" s="350"/>
      <c r="AN331" s="350"/>
      <c r="AO331" s="350"/>
    </row>
    <row r="332" customFormat="false" ht="12.75" hidden="false" customHeight="false" outlineLevel="0" collapsed="false">
      <c r="H332" s="350"/>
      <c r="I332" s="350"/>
      <c r="O332" s="350"/>
      <c r="P332" s="350"/>
      <c r="Q332" s="350"/>
      <c r="R332" s="350"/>
      <c r="S332" s="350"/>
      <c r="T332" s="350"/>
      <c r="U332" s="350"/>
      <c r="V332" s="350"/>
      <c r="W332" s="350"/>
      <c r="X332" s="350"/>
      <c r="Y332" s="350"/>
      <c r="Z332" s="350"/>
      <c r="AA332" s="350"/>
      <c r="AB332" s="350"/>
      <c r="AC332" s="350"/>
      <c r="AD332" s="350"/>
      <c r="AE332" s="350"/>
      <c r="AF332" s="350"/>
      <c r="AG332" s="350"/>
      <c r="AH332" s="350"/>
      <c r="AI332" s="312"/>
      <c r="AJ332" s="312"/>
      <c r="AK332" s="312"/>
      <c r="AL332" s="350"/>
      <c r="AM332" s="350"/>
      <c r="AN332" s="350"/>
      <c r="AO332" s="350"/>
    </row>
    <row r="333" customFormat="false" ht="12.75" hidden="false" customHeight="false" outlineLevel="0" collapsed="false">
      <c r="H333" s="350"/>
      <c r="I333" s="350"/>
      <c r="O333" s="350"/>
      <c r="P333" s="350"/>
      <c r="Q333" s="350"/>
      <c r="R333" s="350"/>
      <c r="S333" s="350"/>
      <c r="T333" s="350"/>
      <c r="U333" s="350"/>
      <c r="V333" s="350"/>
      <c r="W333" s="350"/>
      <c r="X333" s="350"/>
      <c r="Y333" s="350"/>
      <c r="Z333" s="350"/>
      <c r="AA333" s="350"/>
      <c r="AB333" s="350"/>
      <c r="AC333" s="350"/>
      <c r="AD333" s="350"/>
      <c r="AE333" s="350"/>
      <c r="AF333" s="350"/>
      <c r="AG333" s="350"/>
      <c r="AH333" s="350"/>
      <c r="AI333" s="312"/>
      <c r="AJ333" s="312"/>
      <c r="AK333" s="312"/>
      <c r="AL333" s="350"/>
      <c r="AM333" s="350"/>
      <c r="AN333" s="350"/>
      <c r="AO333" s="350"/>
    </row>
    <row r="334" customFormat="false" ht="12.75" hidden="false" customHeight="false" outlineLevel="0" collapsed="false">
      <c r="H334" s="350"/>
      <c r="I334" s="350"/>
      <c r="O334" s="350"/>
      <c r="P334" s="350"/>
      <c r="Q334" s="350"/>
      <c r="R334" s="350"/>
      <c r="S334" s="350"/>
      <c r="T334" s="350"/>
      <c r="U334" s="350"/>
      <c r="V334" s="350"/>
      <c r="W334" s="350"/>
      <c r="X334" s="350"/>
      <c r="Y334" s="350"/>
      <c r="Z334" s="350"/>
      <c r="AA334" s="350"/>
      <c r="AB334" s="350"/>
      <c r="AC334" s="350"/>
      <c r="AD334" s="350"/>
      <c r="AE334" s="350"/>
      <c r="AF334" s="350"/>
      <c r="AG334" s="350"/>
      <c r="AH334" s="350"/>
      <c r="AI334" s="312"/>
      <c r="AJ334" s="312"/>
      <c r="AK334" s="312"/>
      <c r="AL334" s="350"/>
      <c r="AM334" s="350"/>
      <c r="AN334" s="350"/>
      <c r="AO334" s="350"/>
    </row>
    <row r="335" customFormat="false" ht="12.75" hidden="false" customHeight="false" outlineLevel="0" collapsed="false">
      <c r="H335" s="350"/>
      <c r="I335" s="350"/>
      <c r="O335" s="350"/>
      <c r="P335" s="350"/>
      <c r="Q335" s="350"/>
      <c r="R335" s="350"/>
      <c r="S335" s="350"/>
      <c r="T335" s="350"/>
      <c r="U335" s="350"/>
      <c r="V335" s="350"/>
      <c r="W335" s="350"/>
      <c r="X335" s="350"/>
      <c r="Y335" s="350"/>
      <c r="Z335" s="350"/>
      <c r="AA335" s="350"/>
      <c r="AB335" s="350"/>
      <c r="AC335" s="350"/>
      <c r="AD335" s="350"/>
      <c r="AE335" s="350"/>
      <c r="AF335" s="350"/>
      <c r="AG335" s="350"/>
      <c r="AH335" s="350"/>
      <c r="AI335" s="312"/>
      <c r="AJ335" s="312"/>
      <c r="AK335" s="312"/>
      <c r="AL335" s="350"/>
      <c r="AM335" s="350"/>
      <c r="AN335" s="350"/>
      <c r="AO335" s="350"/>
    </row>
    <row r="336" customFormat="false" ht="12.75" hidden="false" customHeight="false" outlineLevel="0" collapsed="false">
      <c r="H336" s="350"/>
      <c r="I336" s="350"/>
      <c r="O336" s="350"/>
      <c r="P336" s="350"/>
      <c r="Q336" s="350"/>
      <c r="R336" s="350"/>
      <c r="S336" s="350"/>
      <c r="T336" s="350"/>
      <c r="U336" s="350"/>
      <c r="V336" s="350"/>
      <c r="W336" s="350"/>
      <c r="X336" s="350"/>
      <c r="Y336" s="350"/>
      <c r="Z336" s="350"/>
      <c r="AA336" s="350"/>
      <c r="AB336" s="350"/>
      <c r="AC336" s="350"/>
      <c r="AD336" s="350"/>
      <c r="AE336" s="350"/>
      <c r="AF336" s="350"/>
      <c r="AG336" s="350"/>
      <c r="AH336" s="350"/>
      <c r="AI336" s="312"/>
      <c r="AJ336" s="312"/>
      <c r="AK336" s="312"/>
      <c r="AL336" s="350"/>
      <c r="AM336" s="350"/>
      <c r="AN336" s="350"/>
      <c r="AO336" s="350"/>
    </row>
    <row r="337" customFormat="false" ht="12.75" hidden="false" customHeight="false" outlineLevel="0" collapsed="false">
      <c r="H337" s="350"/>
      <c r="I337" s="350"/>
      <c r="O337" s="350"/>
      <c r="P337" s="350"/>
      <c r="Q337" s="350"/>
      <c r="R337" s="350"/>
      <c r="S337" s="350"/>
      <c r="T337" s="350"/>
      <c r="U337" s="350"/>
      <c r="V337" s="350"/>
      <c r="W337" s="350"/>
      <c r="X337" s="350"/>
      <c r="Y337" s="350"/>
      <c r="Z337" s="350"/>
      <c r="AA337" s="350"/>
      <c r="AB337" s="350"/>
      <c r="AC337" s="350"/>
      <c r="AD337" s="350"/>
      <c r="AE337" s="350"/>
      <c r="AF337" s="350"/>
      <c r="AG337" s="350"/>
      <c r="AH337" s="350"/>
      <c r="AI337" s="312"/>
      <c r="AJ337" s="312"/>
      <c r="AK337" s="312"/>
      <c r="AL337" s="350"/>
      <c r="AM337" s="350"/>
      <c r="AN337" s="350"/>
      <c r="AO337" s="350"/>
    </row>
    <row r="338" customFormat="false" ht="12.75" hidden="false" customHeight="false" outlineLevel="0" collapsed="false">
      <c r="H338" s="350"/>
      <c r="I338" s="350"/>
      <c r="O338" s="350"/>
      <c r="P338" s="350"/>
      <c r="Q338" s="350"/>
      <c r="R338" s="350"/>
      <c r="S338" s="350"/>
      <c r="T338" s="350"/>
      <c r="U338" s="350"/>
      <c r="V338" s="350"/>
      <c r="W338" s="350"/>
      <c r="X338" s="350"/>
      <c r="Y338" s="350"/>
      <c r="Z338" s="350"/>
      <c r="AA338" s="350"/>
      <c r="AB338" s="350"/>
      <c r="AC338" s="350"/>
      <c r="AD338" s="350"/>
      <c r="AE338" s="350"/>
      <c r="AF338" s="350"/>
      <c r="AG338" s="350"/>
      <c r="AH338" s="350"/>
      <c r="AI338" s="312"/>
      <c r="AJ338" s="312"/>
      <c r="AK338" s="312"/>
      <c r="AL338" s="350"/>
      <c r="AM338" s="350"/>
      <c r="AN338" s="350"/>
      <c r="AO338" s="350"/>
    </row>
    <row r="339" customFormat="false" ht="12.75" hidden="false" customHeight="false" outlineLevel="0" collapsed="false">
      <c r="H339" s="350"/>
      <c r="I339" s="350"/>
      <c r="O339" s="350"/>
      <c r="P339" s="350"/>
      <c r="Q339" s="350"/>
      <c r="R339" s="350"/>
      <c r="S339" s="350"/>
      <c r="T339" s="350"/>
      <c r="U339" s="350"/>
      <c r="V339" s="350"/>
      <c r="W339" s="350"/>
      <c r="X339" s="350"/>
      <c r="Y339" s="350"/>
      <c r="Z339" s="350"/>
      <c r="AA339" s="350"/>
      <c r="AB339" s="350"/>
      <c r="AC339" s="350"/>
      <c r="AD339" s="350"/>
      <c r="AE339" s="350"/>
      <c r="AF339" s="350"/>
      <c r="AG339" s="350"/>
      <c r="AH339" s="350"/>
      <c r="AI339" s="312"/>
      <c r="AJ339" s="312"/>
      <c r="AK339" s="312"/>
      <c r="AL339" s="350"/>
      <c r="AM339" s="350"/>
      <c r="AN339" s="350"/>
      <c r="AO339" s="350"/>
    </row>
    <row r="340" customFormat="false" ht="12.75" hidden="false" customHeight="false" outlineLevel="0" collapsed="false">
      <c r="H340" s="350"/>
      <c r="I340" s="350"/>
      <c r="O340" s="350"/>
      <c r="P340" s="350"/>
      <c r="Q340" s="350"/>
      <c r="R340" s="350"/>
      <c r="S340" s="350"/>
      <c r="T340" s="350"/>
      <c r="U340" s="350"/>
      <c r="V340" s="350"/>
      <c r="W340" s="350"/>
      <c r="X340" s="350"/>
      <c r="Y340" s="350"/>
      <c r="Z340" s="350"/>
      <c r="AA340" s="350"/>
      <c r="AB340" s="350"/>
      <c r="AC340" s="350"/>
      <c r="AD340" s="350"/>
      <c r="AE340" s="350"/>
      <c r="AF340" s="350"/>
      <c r="AG340" s="350"/>
      <c r="AH340" s="350"/>
      <c r="AI340" s="312"/>
      <c r="AJ340" s="312"/>
      <c r="AK340" s="312"/>
      <c r="AL340" s="350"/>
      <c r="AM340" s="350"/>
      <c r="AN340" s="350"/>
      <c r="AO340" s="350"/>
    </row>
    <row r="341" customFormat="false" ht="12.75" hidden="false" customHeight="false" outlineLevel="0" collapsed="false">
      <c r="H341" s="350"/>
      <c r="I341" s="350"/>
      <c r="O341" s="350"/>
      <c r="P341" s="350"/>
      <c r="Q341" s="350"/>
      <c r="R341" s="350"/>
      <c r="S341" s="350"/>
      <c r="T341" s="350"/>
      <c r="U341" s="350"/>
      <c r="V341" s="350"/>
      <c r="W341" s="350"/>
      <c r="X341" s="350"/>
      <c r="Y341" s="350"/>
      <c r="Z341" s="350"/>
      <c r="AA341" s="350"/>
      <c r="AB341" s="350"/>
      <c r="AC341" s="350"/>
      <c r="AD341" s="350"/>
      <c r="AE341" s="350"/>
      <c r="AF341" s="350"/>
      <c r="AG341" s="350"/>
      <c r="AH341" s="350"/>
      <c r="AI341" s="312"/>
      <c r="AJ341" s="312"/>
      <c r="AK341" s="312"/>
      <c r="AL341" s="350"/>
      <c r="AM341" s="350"/>
      <c r="AN341" s="350"/>
      <c r="AO341" s="350"/>
    </row>
    <row r="342" customFormat="false" ht="12.75" hidden="false" customHeight="false" outlineLevel="0" collapsed="false">
      <c r="H342" s="350"/>
      <c r="I342" s="350"/>
      <c r="O342" s="350"/>
      <c r="P342" s="350"/>
      <c r="Q342" s="350"/>
      <c r="R342" s="350"/>
      <c r="S342" s="350"/>
      <c r="T342" s="350"/>
      <c r="U342" s="350"/>
      <c r="V342" s="350"/>
      <c r="W342" s="350"/>
      <c r="X342" s="350"/>
      <c r="Y342" s="350"/>
      <c r="Z342" s="350"/>
      <c r="AA342" s="350"/>
      <c r="AB342" s="350"/>
      <c r="AC342" s="350"/>
      <c r="AD342" s="350"/>
      <c r="AE342" s="350"/>
      <c r="AF342" s="350"/>
      <c r="AG342" s="350"/>
      <c r="AH342" s="350"/>
      <c r="AI342" s="312"/>
      <c r="AJ342" s="312"/>
      <c r="AK342" s="312"/>
      <c r="AL342" s="350"/>
      <c r="AM342" s="350"/>
      <c r="AN342" s="350"/>
      <c r="AO342" s="350"/>
    </row>
    <row r="343" customFormat="false" ht="12.75" hidden="false" customHeight="false" outlineLevel="0" collapsed="false">
      <c r="H343" s="350"/>
      <c r="I343" s="350"/>
      <c r="O343" s="350"/>
      <c r="P343" s="350"/>
      <c r="Q343" s="350"/>
      <c r="R343" s="350"/>
      <c r="S343" s="350"/>
      <c r="T343" s="350"/>
      <c r="U343" s="350"/>
      <c r="V343" s="350"/>
      <c r="W343" s="350"/>
      <c r="X343" s="350"/>
      <c r="Y343" s="350"/>
      <c r="Z343" s="350"/>
      <c r="AA343" s="350"/>
      <c r="AB343" s="350"/>
      <c r="AC343" s="350"/>
      <c r="AD343" s="350"/>
      <c r="AE343" s="350"/>
      <c r="AF343" s="350"/>
      <c r="AG343" s="350"/>
      <c r="AH343" s="350"/>
      <c r="AI343" s="312"/>
      <c r="AJ343" s="312"/>
      <c r="AK343" s="312"/>
      <c r="AL343" s="350"/>
      <c r="AM343" s="350"/>
      <c r="AN343" s="350"/>
      <c r="AO343" s="350"/>
    </row>
    <row r="344" customFormat="false" ht="12.75" hidden="false" customHeight="false" outlineLevel="0" collapsed="false">
      <c r="H344" s="350"/>
      <c r="I344" s="350"/>
      <c r="O344" s="350"/>
      <c r="P344" s="350"/>
      <c r="Q344" s="350"/>
      <c r="R344" s="350"/>
      <c r="S344" s="350"/>
      <c r="T344" s="350"/>
      <c r="U344" s="350"/>
      <c r="V344" s="350"/>
      <c r="W344" s="350"/>
      <c r="X344" s="350"/>
      <c r="Y344" s="350"/>
      <c r="Z344" s="350"/>
      <c r="AA344" s="350"/>
      <c r="AB344" s="350"/>
      <c r="AC344" s="350"/>
      <c r="AD344" s="350"/>
      <c r="AE344" s="350"/>
      <c r="AF344" s="350"/>
      <c r="AG344" s="350"/>
      <c r="AH344" s="350"/>
      <c r="AI344" s="312"/>
      <c r="AJ344" s="312"/>
      <c r="AK344" s="312"/>
      <c r="AL344" s="350"/>
      <c r="AM344" s="350"/>
      <c r="AN344" s="350"/>
      <c r="AO344" s="350"/>
    </row>
    <row r="345" customFormat="false" ht="12.75" hidden="false" customHeight="false" outlineLevel="0" collapsed="false">
      <c r="H345" s="350"/>
      <c r="I345" s="350"/>
      <c r="O345" s="350"/>
      <c r="P345" s="350"/>
      <c r="Q345" s="350"/>
      <c r="R345" s="350"/>
      <c r="S345" s="350"/>
      <c r="T345" s="350"/>
      <c r="U345" s="350"/>
      <c r="V345" s="350"/>
      <c r="W345" s="350"/>
      <c r="X345" s="350"/>
      <c r="Y345" s="350"/>
      <c r="Z345" s="350"/>
      <c r="AA345" s="350"/>
      <c r="AB345" s="350"/>
      <c r="AC345" s="350"/>
      <c r="AD345" s="350"/>
      <c r="AE345" s="350"/>
      <c r="AF345" s="350"/>
      <c r="AG345" s="350"/>
      <c r="AH345" s="350"/>
      <c r="AI345" s="312"/>
      <c r="AJ345" s="312"/>
      <c r="AK345" s="312"/>
      <c r="AL345" s="350"/>
      <c r="AM345" s="350"/>
      <c r="AN345" s="350"/>
      <c r="AO345" s="350"/>
    </row>
    <row r="346" customFormat="false" ht="12.75" hidden="false" customHeight="false" outlineLevel="0" collapsed="false">
      <c r="H346" s="350"/>
      <c r="I346" s="350"/>
      <c r="O346" s="350"/>
      <c r="P346" s="350"/>
      <c r="Q346" s="350"/>
      <c r="R346" s="350"/>
      <c r="S346" s="350"/>
      <c r="T346" s="350"/>
      <c r="U346" s="350"/>
      <c r="V346" s="350"/>
      <c r="W346" s="350"/>
      <c r="X346" s="350"/>
      <c r="Y346" s="350"/>
      <c r="Z346" s="350"/>
      <c r="AA346" s="350"/>
      <c r="AB346" s="350"/>
      <c r="AC346" s="350"/>
      <c r="AD346" s="350"/>
      <c r="AE346" s="350"/>
      <c r="AF346" s="350"/>
      <c r="AG346" s="350"/>
      <c r="AH346" s="350"/>
      <c r="AI346" s="312"/>
      <c r="AJ346" s="312"/>
      <c r="AK346" s="312"/>
      <c r="AL346" s="350"/>
      <c r="AM346" s="350"/>
      <c r="AN346" s="350"/>
      <c r="AO346" s="350"/>
    </row>
    <row r="347" customFormat="false" ht="12.75" hidden="false" customHeight="false" outlineLevel="0" collapsed="false">
      <c r="H347" s="350"/>
      <c r="I347" s="350"/>
      <c r="O347" s="350"/>
      <c r="P347" s="350"/>
      <c r="Q347" s="350"/>
      <c r="R347" s="350"/>
      <c r="S347" s="350"/>
      <c r="T347" s="350"/>
      <c r="U347" s="350"/>
      <c r="V347" s="350"/>
      <c r="W347" s="350"/>
      <c r="X347" s="350"/>
      <c r="Y347" s="350"/>
      <c r="Z347" s="350"/>
      <c r="AA347" s="350"/>
      <c r="AB347" s="350"/>
      <c r="AC347" s="350"/>
      <c r="AD347" s="350"/>
      <c r="AE347" s="350"/>
      <c r="AF347" s="350"/>
      <c r="AG347" s="350"/>
      <c r="AH347" s="350"/>
      <c r="AI347" s="312"/>
      <c r="AJ347" s="312"/>
      <c r="AK347" s="312"/>
      <c r="AL347" s="350"/>
      <c r="AM347" s="350"/>
      <c r="AN347" s="350"/>
      <c r="AO347" s="350"/>
    </row>
    <row r="348" customFormat="false" ht="12.75" hidden="false" customHeight="false" outlineLevel="0" collapsed="false">
      <c r="H348" s="350"/>
      <c r="I348" s="350"/>
      <c r="O348" s="350"/>
      <c r="P348" s="350"/>
      <c r="Q348" s="350"/>
      <c r="R348" s="350"/>
      <c r="S348" s="350"/>
      <c r="T348" s="350"/>
      <c r="U348" s="350"/>
      <c r="V348" s="350"/>
      <c r="W348" s="350"/>
      <c r="X348" s="350"/>
      <c r="Y348" s="350"/>
      <c r="Z348" s="350"/>
      <c r="AA348" s="350"/>
      <c r="AB348" s="350"/>
      <c r="AC348" s="350"/>
      <c r="AD348" s="350"/>
      <c r="AE348" s="350"/>
      <c r="AF348" s="350"/>
      <c r="AG348" s="350"/>
      <c r="AH348" s="350"/>
      <c r="AI348" s="312"/>
      <c r="AJ348" s="312"/>
      <c r="AK348" s="312"/>
      <c r="AL348" s="350"/>
      <c r="AM348" s="350"/>
      <c r="AN348" s="350"/>
      <c r="AO348" s="350"/>
    </row>
    <row r="349" customFormat="false" ht="12.75" hidden="false" customHeight="false" outlineLevel="0" collapsed="false">
      <c r="H349" s="350"/>
      <c r="I349" s="350"/>
      <c r="O349" s="350"/>
      <c r="P349" s="350"/>
      <c r="Q349" s="350"/>
      <c r="R349" s="350"/>
      <c r="S349" s="350"/>
      <c r="T349" s="350"/>
      <c r="U349" s="350"/>
      <c r="V349" s="350"/>
      <c r="W349" s="350"/>
      <c r="X349" s="350"/>
      <c r="Y349" s="350"/>
      <c r="Z349" s="350"/>
      <c r="AA349" s="350"/>
      <c r="AB349" s="350"/>
      <c r="AC349" s="350"/>
      <c r="AD349" s="350"/>
      <c r="AE349" s="350"/>
      <c r="AF349" s="350"/>
      <c r="AG349" s="350"/>
      <c r="AH349" s="350"/>
      <c r="AI349" s="312"/>
      <c r="AJ349" s="312"/>
      <c r="AK349" s="312"/>
      <c r="AL349" s="350"/>
      <c r="AM349" s="350"/>
      <c r="AN349" s="350"/>
      <c r="AO349" s="350"/>
    </row>
    <row r="350" customFormat="false" ht="12.75" hidden="false" customHeight="false" outlineLevel="0" collapsed="false">
      <c r="H350" s="350"/>
      <c r="I350" s="350"/>
      <c r="O350" s="350"/>
      <c r="P350" s="350"/>
      <c r="Q350" s="350"/>
      <c r="R350" s="350"/>
      <c r="S350" s="350"/>
      <c r="T350" s="350"/>
      <c r="U350" s="350"/>
      <c r="V350" s="350"/>
      <c r="W350" s="350"/>
      <c r="X350" s="350"/>
      <c r="Y350" s="350"/>
      <c r="Z350" s="350"/>
      <c r="AA350" s="350"/>
      <c r="AB350" s="350"/>
      <c r="AC350" s="350"/>
      <c r="AD350" s="350"/>
      <c r="AE350" s="350"/>
      <c r="AF350" s="350"/>
      <c r="AG350" s="350"/>
      <c r="AH350" s="350"/>
      <c r="AI350" s="312"/>
      <c r="AJ350" s="312"/>
      <c r="AK350" s="312"/>
      <c r="AL350" s="350"/>
      <c r="AM350" s="350"/>
      <c r="AN350" s="350"/>
      <c r="AO350" s="350"/>
    </row>
    <row r="351" customFormat="false" ht="12.75" hidden="false" customHeight="false" outlineLevel="0" collapsed="false">
      <c r="H351" s="350"/>
      <c r="I351" s="350"/>
      <c r="O351" s="350"/>
      <c r="P351" s="350"/>
      <c r="Q351" s="350"/>
      <c r="R351" s="350"/>
      <c r="S351" s="350"/>
      <c r="T351" s="350"/>
      <c r="U351" s="350"/>
      <c r="V351" s="350"/>
      <c r="W351" s="350"/>
      <c r="X351" s="350"/>
      <c r="Y351" s="350"/>
      <c r="Z351" s="350"/>
      <c r="AA351" s="350"/>
      <c r="AB351" s="350"/>
      <c r="AC351" s="350"/>
      <c r="AD351" s="350"/>
      <c r="AE351" s="350"/>
      <c r="AF351" s="350"/>
      <c r="AG351" s="350"/>
      <c r="AH351" s="350"/>
      <c r="AI351" s="312"/>
      <c r="AJ351" s="312"/>
      <c r="AK351" s="312"/>
      <c r="AL351" s="350"/>
      <c r="AM351" s="350"/>
      <c r="AN351" s="350"/>
      <c r="AO351" s="350"/>
    </row>
    <row r="352" customFormat="false" ht="12.75" hidden="false" customHeight="false" outlineLevel="0" collapsed="false">
      <c r="H352" s="350"/>
      <c r="I352" s="350"/>
      <c r="O352" s="350"/>
      <c r="P352" s="350"/>
      <c r="Q352" s="350"/>
      <c r="R352" s="350"/>
      <c r="S352" s="350"/>
      <c r="T352" s="350"/>
      <c r="U352" s="350"/>
      <c r="V352" s="350"/>
      <c r="W352" s="350"/>
      <c r="X352" s="350"/>
      <c r="Y352" s="350"/>
      <c r="Z352" s="350"/>
      <c r="AA352" s="350"/>
      <c r="AB352" s="350"/>
      <c r="AC352" s="350"/>
      <c r="AD352" s="350"/>
      <c r="AE352" s="350"/>
      <c r="AF352" s="350"/>
      <c r="AG352" s="350"/>
      <c r="AH352" s="350"/>
      <c r="AI352" s="312"/>
      <c r="AJ352" s="312"/>
      <c r="AK352" s="312"/>
      <c r="AL352" s="350"/>
      <c r="AM352" s="350"/>
      <c r="AN352" s="350"/>
      <c r="AO352" s="350"/>
    </row>
    <row r="353" customFormat="false" ht="12.75" hidden="false" customHeight="false" outlineLevel="0" collapsed="false">
      <c r="H353" s="350"/>
      <c r="I353" s="350"/>
      <c r="O353" s="350"/>
      <c r="P353" s="350"/>
      <c r="Q353" s="350"/>
      <c r="R353" s="350"/>
      <c r="S353" s="350"/>
      <c r="T353" s="350"/>
      <c r="U353" s="350"/>
      <c r="V353" s="350"/>
      <c r="W353" s="350"/>
      <c r="X353" s="350"/>
      <c r="Y353" s="350"/>
      <c r="Z353" s="350"/>
      <c r="AA353" s="350"/>
      <c r="AB353" s="350"/>
      <c r="AC353" s="350"/>
      <c r="AD353" s="350"/>
      <c r="AE353" s="350"/>
      <c r="AF353" s="350"/>
      <c r="AG353" s="350"/>
      <c r="AH353" s="350"/>
      <c r="AI353" s="312"/>
      <c r="AJ353" s="312"/>
      <c r="AK353" s="312"/>
      <c r="AL353" s="350"/>
      <c r="AM353" s="350"/>
      <c r="AN353" s="350"/>
      <c r="AO353" s="350"/>
    </row>
    <row r="354" customFormat="false" ht="12.75" hidden="false" customHeight="false" outlineLevel="0" collapsed="false">
      <c r="H354" s="350"/>
      <c r="I354" s="350"/>
      <c r="O354" s="350"/>
      <c r="P354" s="350"/>
      <c r="Q354" s="350"/>
      <c r="R354" s="350"/>
      <c r="S354" s="350"/>
      <c r="T354" s="350"/>
      <c r="U354" s="350"/>
      <c r="V354" s="350"/>
      <c r="W354" s="350"/>
      <c r="X354" s="350"/>
      <c r="Y354" s="350"/>
      <c r="Z354" s="350"/>
      <c r="AA354" s="350"/>
      <c r="AB354" s="350"/>
      <c r="AC354" s="350"/>
      <c r="AD354" s="350"/>
      <c r="AE354" s="350"/>
      <c r="AF354" s="350"/>
      <c r="AG354" s="350"/>
      <c r="AH354" s="350"/>
      <c r="AI354" s="312"/>
      <c r="AJ354" s="312"/>
      <c r="AK354" s="312"/>
      <c r="AL354" s="350"/>
      <c r="AM354" s="350"/>
      <c r="AN354" s="350"/>
      <c r="AO354" s="350"/>
    </row>
    <row r="355" customFormat="false" ht="12.75" hidden="false" customHeight="false" outlineLevel="0" collapsed="false">
      <c r="H355" s="350"/>
      <c r="I355" s="350"/>
      <c r="O355" s="350"/>
      <c r="P355" s="350"/>
      <c r="Q355" s="350"/>
      <c r="R355" s="350"/>
      <c r="S355" s="350"/>
      <c r="T355" s="350"/>
      <c r="U355" s="350"/>
      <c r="V355" s="350"/>
      <c r="W355" s="350"/>
      <c r="X355" s="350"/>
      <c r="Y355" s="350"/>
      <c r="Z355" s="350"/>
      <c r="AA355" s="350"/>
      <c r="AB355" s="350"/>
      <c r="AC355" s="350"/>
      <c r="AD355" s="350"/>
      <c r="AE355" s="350"/>
      <c r="AF355" s="350"/>
      <c r="AG355" s="350"/>
      <c r="AH355" s="350"/>
      <c r="AI355" s="312"/>
      <c r="AJ355" s="312"/>
      <c r="AK355" s="312"/>
      <c r="AL355" s="350"/>
      <c r="AM355" s="350"/>
      <c r="AN355" s="350"/>
      <c r="AO355" s="350"/>
    </row>
    <row r="356" customFormat="false" ht="12.75" hidden="false" customHeight="false" outlineLevel="0" collapsed="false">
      <c r="H356" s="350"/>
      <c r="I356" s="350"/>
      <c r="O356" s="350"/>
      <c r="P356" s="350"/>
      <c r="Q356" s="350"/>
      <c r="R356" s="350"/>
      <c r="S356" s="350"/>
      <c r="T356" s="350"/>
      <c r="U356" s="350"/>
      <c r="V356" s="350"/>
      <c r="W356" s="350"/>
      <c r="X356" s="350"/>
      <c r="Y356" s="350"/>
      <c r="Z356" s="350"/>
      <c r="AA356" s="350"/>
      <c r="AB356" s="350"/>
      <c r="AC356" s="350"/>
      <c r="AD356" s="350"/>
      <c r="AE356" s="350"/>
      <c r="AF356" s="350"/>
      <c r="AG356" s="350"/>
      <c r="AH356" s="350"/>
      <c r="AI356" s="312"/>
      <c r="AJ356" s="312"/>
      <c r="AK356" s="312"/>
      <c r="AL356" s="350"/>
      <c r="AM356" s="350"/>
      <c r="AN356" s="350"/>
      <c r="AO356" s="350"/>
    </row>
    <row r="357" customFormat="false" ht="12.75" hidden="false" customHeight="false" outlineLevel="0" collapsed="false">
      <c r="H357" s="350"/>
      <c r="I357" s="350"/>
      <c r="O357" s="350"/>
      <c r="P357" s="350"/>
      <c r="Q357" s="350"/>
      <c r="R357" s="350"/>
      <c r="S357" s="350"/>
      <c r="T357" s="350"/>
      <c r="U357" s="350"/>
      <c r="V357" s="350"/>
      <c r="W357" s="350"/>
      <c r="X357" s="350"/>
      <c r="Y357" s="350"/>
      <c r="Z357" s="350"/>
      <c r="AA357" s="350"/>
      <c r="AB357" s="350"/>
      <c r="AC357" s="350"/>
      <c r="AD357" s="350"/>
      <c r="AE357" s="350"/>
      <c r="AF357" s="350"/>
      <c r="AG357" s="350"/>
      <c r="AH357" s="350"/>
      <c r="AI357" s="312"/>
      <c r="AJ357" s="312"/>
      <c r="AK357" s="312"/>
      <c r="AL357" s="350"/>
      <c r="AM357" s="350"/>
      <c r="AN357" s="350"/>
      <c r="AO357" s="350"/>
    </row>
    <row r="358" customFormat="false" ht="12.75" hidden="false" customHeight="false" outlineLevel="0" collapsed="false">
      <c r="H358" s="350"/>
      <c r="I358" s="350"/>
      <c r="O358" s="350"/>
      <c r="P358" s="350"/>
      <c r="Q358" s="350"/>
      <c r="R358" s="350"/>
      <c r="S358" s="350"/>
      <c r="T358" s="350"/>
      <c r="U358" s="350"/>
      <c r="V358" s="350"/>
      <c r="W358" s="350"/>
      <c r="X358" s="350"/>
      <c r="Y358" s="350"/>
      <c r="Z358" s="350"/>
      <c r="AA358" s="350"/>
      <c r="AB358" s="350"/>
      <c r="AC358" s="350"/>
      <c r="AD358" s="350"/>
      <c r="AE358" s="350"/>
      <c r="AF358" s="350"/>
      <c r="AG358" s="350"/>
      <c r="AH358" s="350"/>
      <c r="AI358" s="312"/>
      <c r="AJ358" s="312"/>
      <c r="AK358" s="312"/>
      <c r="AL358" s="350"/>
      <c r="AM358" s="350"/>
      <c r="AN358" s="350"/>
      <c r="AO358" s="350"/>
    </row>
    <row r="359" customFormat="false" ht="12.75" hidden="false" customHeight="false" outlineLevel="0" collapsed="false">
      <c r="H359" s="350"/>
      <c r="I359" s="350"/>
      <c r="O359" s="350"/>
      <c r="P359" s="350"/>
      <c r="Q359" s="350"/>
      <c r="R359" s="350"/>
      <c r="S359" s="350"/>
      <c r="T359" s="350"/>
      <c r="U359" s="350"/>
      <c r="V359" s="350"/>
      <c r="W359" s="350"/>
      <c r="X359" s="350"/>
      <c r="Y359" s="350"/>
      <c r="Z359" s="350"/>
      <c r="AA359" s="350"/>
      <c r="AB359" s="350"/>
      <c r="AC359" s="350"/>
      <c r="AD359" s="350"/>
      <c r="AE359" s="350"/>
      <c r="AF359" s="350"/>
      <c r="AG359" s="350"/>
      <c r="AH359" s="350"/>
      <c r="AI359" s="312"/>
      <c r="AJ359" s="312"/>
      <c r="AK359" s="312"/>
      <c r="AL359" s="350"/>
      <c r="AM359" s="350"/>
      <c r="AN359" s="350"/>
      <c r="AO359" s="350"/>
    </row>
    <row r="360" customFormat="false" ht="12.75" hidden="false" customHeight="false" outlineLevel="0" collapsed="false">
      <c r="H360" s="350"/>
      <c r="I360" s="350"/>
      <c r="O360" s="350"/>
      <c r="P360" s="350"/>
      <c r="Q360" s="350"/>
      <c r="R360" s="350"/>
      <c r="S360" s="350"/>
      <c r="T360" s="350"/>
      <c r="U360" s="350"/>
      <c r="V360" s="350"/>
      <c r="W360" s="350"/>
      <c r="X360" s="350"/>
      <c r="Y360" s="350"/>
      <c r="Z360" s="350"/>
      <c r="AA360" s="350"/>
      <c r="AB360" s="350"/>
      <c r="AC360" s="350"/>
      <c r="AD360" s="350"/>
      <c r="AE360" s="350"/>
      <c r="AF360" s="350"/>
      <c r="AG360" s="350"/>
      <c r="AH360" s="350"/>
      <c r="AI360" s="312"/>
      <c r="AJ360" s="312"/>
      <c r="AK360" s="312"/>
      <c r="AL360" s="350"/>
      <c r="AM360" s="350"/>
      <c r="AN360" s="350"/>
      <c r="AO360" s="350"/>
    </row>
    <row r="361" customFormat="false" ht="12.75" hidden="false" customHeight="false" outlineLevel="0" collapsed="false">
      <c r="H361" s="350"/>
      <c r="I361" s="350"/>
      <c r="O361" s="350"/>
      <c r="P361" s="350"/>
      <c r="Q361" s="350"/>
      <c r="R361" s="350"/>
      <c r="S361" s="350"/>
      <c r="T361" s="350"/>
      <c r="U361" s="350"/>
      <c r="V361" s="350"/>
      <c r="W361" s="350"/>
      <c r="X361" s="350"/>
      <c r="Y361" s="350"/>
      <c r="Z361" s="350"/>
      <c r="AA361" s="350"/>
      <c r="AB361" s="350"/>
      <c r="AC361" s="350"/>
      <c r="AD361" s="350"/>
      <c r="AE361" s="350"/>
      <c r="AF361" s="350"/>
      <c r="AG361" s="350"/>
      <c r="AH361" s="350"/>
      <c r="AI361" s="312"/>
      <c r="AJ361" s="312"/>
      <c r="AK361" s="312"/>
      <c r="AL361" s="350"/>
      <c r="AM361" s="350"/>
      <c r="AN361" s="350"/>
      <c r="AO361" s="350"/>
    </row>
    <row r="362" customFormat="false" ht="12.75" hidden="false" customHeight="false" outlineLevel="0" collapsed="false">
      <c r="H362" s="350"/>
      <c r="I362" s="350"/>
      <c r="O362" s="350"/>
      <c r="P362" s="350"/>
      <c r="Q362" s="350"/>
      <c r="R362" s="350"/>
      <c r="S362" s="350"/>
      <c r="T362" s="350"/>
      <c r="U362" s="350"/>
      <c r="V362" s="350"/>
      <c r="W362" s="350"/>
      <c r="X362" s="350"/>
      <c r="Y362" s="350"/>
      <c r="Z362" s="350"/>
      <c r="AA362" s="350"/>
      <c r="AB362" s="350"/>
      <c r="AC362" s="350"/>
      <c r="AD362" s="350"/>
      <c r="AE362" s="350"/>
      <c r="AF362" s="350"/>
      <c r="AG362" s="350"/>
      <c r="AH362" s="350"/>
      <c r="AI362" s="312"/>
      <c r="AJ362" s="312"/>
      <c r="AK362" s="312"/>
      <c r="AL362" s="350"/>
      <c r="AM362" s="350"/>
      <c r="AN362" s="350"/>
      <c r="AO362" s="350"/>
    </row>
    <row r="363" customFormat="false" ht="12.75" hidden="false" customHeight="false" outlineLevel="0" collapsed="false">
      <c r="H363" s="350"/>
      <c r="I363" s="350"/>
      <c r="O363" s="350"/>
      <c r="P363" s="350"/>
      <c r="Q363" s="350"/>
      <c r="R363" s="350"/>
      <c r="S363" s="350"/>
      <c r="T363" s="350"/>
      <c r="U363" s="350"/>
      <c r="V363" s="350"/>
      <c r="W363" s="350"/>
      <c r="X363" s="350"/>
      <c r="Y363" s="350"/>
      <c r="Z363" s="350"/>
      <c r="AA363" s="350"/>
      <c r="AB363" s="350"/>
      <c r="AC363" s="350"/>
      <c r="AD363" s="350"/>
      <c r="AE363" s="350"/>
      <c r="AF363" s="350"/>
      <c r="AG363" s="350"/>
      <c r="AH363" s="350"/>
      <c r="AI363" s="312"/>
      <c r="AJ363" s="312"/>
      <c r="AK363" s="312"/>
      <c r="AL363" s="350"/>
      <c r="AM363" s="350"/>
      <c r="AN363" s="350"/>
      <c r="AO363" s="350"/>
    </row>
    <row r="364" customFormat="false" ht="12.75" hidden="false" customHeight="false" outlineLevel="0" collapsed="false">
      <c r="H364" s="350"/>
      <c r="I364" s="350"/>
      <c r="O364" s="350"/>
      <c r="P364" s="350"/>
      <c r="Q364" s="350"/>
      <c r="R364" s="350"/>
      <c r="S364" s="350"/>
      <c r="T364" s="350"/>
      <c r="U364" s="350"/>
      <c r="V364" s="350"/>
      <c r="W364" s="350"/>
      <c r="X364" s="350"/>
      <c r="Y364" s="350"/>
      <c r="Z364" s="350"/>
      <c r="AA364" s="350"/>
      <c r="AB364" s="350"/>
      <c r="AC364" s="350"/>
      <c r="AD364" s="350"/>
      <c r="AE364" s="350"/>
      <c r="AF364" s="350"/>
      <c r="AG364" s="350"/>
      <c r="AH364" s="350"/>
      <c r="AI364" s="312"/>
      <c r="AJ364" s="312"/>
      <c r="AK364" s="312"/>
      <c r="AL364" s="350"/>
      <c r="AM364" s="350"/>
      <c r="AN364" s="350"/>
      <c r="AO364" s="350"/>
    </row>
    <row r="365" customFormat="false" ht="12.75" hidden="false" customHeight="false" outlineLevel="0" collapsed="false">
      <c r="H365" s="350"/>
      <c r="I365" s="350"/>
      <c r="O365" s="350"/>
      <c r="P365" s="350"/>
      <c r="Q365" s="350"/>
      <c r="R365" s="350"/>
      <c r="S365" s="350"/>
      <c r="T365" s="350"/>
      <c r="U365" s="350"/>
      <c r="V365" s="350"/>
      <c r="W365" s="350"/>
      <c r="X365" s="350"/>
      <c r="Y365" s="350"/>
      <c r="Z365" s="350"/>
      <c r="AA365" s="350"/>
      <c r="AB365" s="350"/>
      <c r="AC365" s="350"/>
      <c r="AD365" s="350"/>
      <c r="AE365" s="350"/>
      <c r="AF365" s="350"/>
      <c r="AG365" s="350"/>
      <c r="AH365" s="350"/>
      <c r="AI365" s="312"/>
      <c r="AJ365" s="312"/>
      <c r="AK365" s="312"/>
      <c r="AL365" s="350"/>
      <c r="AM365" s="350"/>
      <c r="AN365" s="350"/>
      <c r="AO365" s="350"/>
    </row>
    <row r="366" customFormat="false" ht="12.75" hidden="false" customHeight="false" outlineLevel="0" collapsed="false">
      <c r="H366" s="350"/>
      <c r="I366" s="350"/>
      <c r="O366" s="350"/>
      <c r="P366" s="350"/>
      <c r="Q366" s="350"/>
      <c r="R366" s="350"/>
      <c r="S366" s="350"/>
      <c r="T366" s="350"/>
      <c r="U366" s="350"/>
      <c r="V366" s="350"/>
      <c r="W366" s="350"/>
      <c r="X366" s="350"/>
      <c r="Y366" s="350"/>
      <c r="Z366" s="350"/>
      <c r="AA366" s="350"/>
      <c r="AB366" s="350"/>
      <c r="AC366" s="350"/>
      <c r="AD366" s="350"/>
      <c r="AE366" s="350"/>
      <c r="AF366" s="350"/>
      <c r="AG366" s="350"/>
      <c r="AH366" s="350"/>
      <c r="AI366" s="312"/>
      <c r="AJ366" s="312"/>
      <c r="AK366" s="312"/>
      <c r="AL366" s="350"/>
      <c r="AM366" s="350"/>
      <c r="AN366" s="350"/>
      <c r="AO366" s="350"/>
    </row>
    <row r="367" customFormat="false" ht="12.75" hidden="false" customHeight="false" outlineLevel="0" collapsed="false">
      <c r="H367" s="350"/>
      <c r="I367" s="350"/>
      <c r="O367" s="350"/>
      <c r="P367" s="350"/>
      <c r="Q367" s="350"/>
      <c r="R367" s="350"/>
      <c r="S367" s="350"/>
      <c r="T367" s="350"/>
      <c r="U367" s="350"/>
      <c r="V367" s="350"/>
      <c r="W367" s="350"/>
      <c r="X367" s="350"/>
      <c r="Y367" s="350"/>
      <c r="Z367" s="350"/>
      <c r="AA367" s="350"/>
      <c r="AB367" s="350"/>
      <c r="AC367" s="350"/>
      <c r="AD367" s="350"/>
      <c r="AE367" s="350"/>
      <c r="AF367" s="350"/>
      <c r="AG367" s="350"/>
      <c r="AH367" s="350"/>
      <c r="AI367" s="312"/>
      <c r="AJ367" s="312"/>
      <c r="AK367" s="312"/>
      <c r="AL367" s="350"/>
      <c r="AM367" s="350"/>
      <c r="AN367" s="350"/>
      <c r="AO367" s="350"/>
    </row>
    <row r="368" customFormat="false" ht="12.75" hidden="false" customHeight="false" outlineLevel="0" collapsed="false">
      <c r="H368" s="350"/>
      <c r="I368" s="350"/>
      <c r="O368" s="350"/>
      <c r="P368" s="350"/>
      <c r="Q368" s="350"/>
      <c r="R368" s="350"/>
      <c r="S368" s="350"/>
      <c r="T368" s="350"/>
      <c r="U368" s="350"/>
      <c r="V368" s="350"/>
      <c r="W368" s="350"/>
      <c r="X368" s="350"/>
      <c r="Y368" s="350"/>
      <c r="Z368" s="350"/>
      <c r="AA368" s="350"/>
      <c r="AB368" s="350"/>
      <c r="AC368" s="350"/>
      <c r="AD368" s="350"/>
      <c r="AE368" s="350"/>
      <c r="AF368" s="350"/>
      <c r="AG368" s="350"/>
      <c r="AH368" s="350"/>
      <c r="AI368" s="312"/>
      <c r="AJ368" s="312"/>
      <c r="AK368" s="312"/>
      <c r="AL368" s="350"/>
      <c r="AM368" s="350"/>
      <c r="AN368" s="350"/>
      <c r="AO368" s="350"/>
    </row>
    <row r="369" customFormat="false" ht="12.75" hidden="false" customHeight="false" outlineLevel="0" collapsed="false">
      <c r="H369" s="350"/>
      <c r="I369" s="350"/>
      <c r="O369" s="350"/>
      <c r="P369" s="350"/>
      <c r="Q369" s="350"/>
      <c r="R369" s="350"/>
      <c r="S369" s="350"/>
      <c r="T369" s="350"/>
      <c r="U369" s="350"/>
      <c r="V369" s="350"/>
      <c r="W369" s="350"/>
      <c r="X369" s="350"/>
      <c r="Y369" s="350"/>
      <c r="Z369" s="350"/>
      <c r="AA369" s="350"/>
      <c r="AB369" s="350"/>
      <c r="AC369" s="350"/>
      <c r="AD369" s="350"/>
      <c r="AE369" s="350"/>
      <c r="AF369" s="350"/>
      <c r="AG369" s="350"/>
      <c r="AH369" s="350"/>
      <c r="AI369" s="312"/>
      <c r="AJ369" s="312"/>
      <c r="AK369" s="312"/>
      <c r="AL369" s="350"/>
      <c r="AM369" s="350"/>
      <c r="AN369" s="350"/>
      <c r="AO369" s="350"/>
    </row>
    <row r="370" customFormat="false" ht="12.75" hidden="false" customHeight="false" outlineLevel="0" collapsed="false">
      <c r="H370" s="350"/>
      <c r="I370" s="350"/>
      <c r="O370" s="350"/>
      <c r="P370" s="350"/>
      <c r="Q370" s="350"/>
      <c r="R370" s="350"/>
      <c r="S370" s="350"/>
      <c r="T370" s="350"/>
      <c r="U370" s="350"/>
      <c r="V370" s="350"/>
      <c r="W370" s="350"/>
      <c r="X370" s="350"/>
      <c r="Y370" s="350"/>
      <c r="Z370" s="350"/>
      <c r="AA370" s="350"/>
      <c r="AB370" s="350"/>
      <c r="AC370" s="350"/>
      <c r="AD370" s="350"/>
      <c r="AE370" s="350"/>
      <c r="AF370" s="350"/>
      <c r="AG370" s="350"/>
      <c r="AH370" s="350"/>
      <c r="AI370" s="312"/>
      <c r="AJ370" s="312"/>
      <c r="AK370" s="312"/>
      <c r="AL370" s="350"/>
      <c r="AM370" s="350"/>
      <c r="AN370" s="350"/>
      <c r="AO370" s="350"/>
    </row>
    <row r="371" customFormat="false" ht="12.75" hidden="false" customHeight="false" outlineLevel="0" collapsed="false">
      <c r="H371" s="350"/>
      <c r="I371" s="350"/>
      <c r="O371" s="350"/>
      <c r="P371" s="350"/>
      <c r="Q371" s="350"/>
      <c r="R371" s="350"/>
      <c r="S371" s="350"/>
      <c r="T371" s="350"/>
      <c r="U371" s="350"/>
      <c r="V371" s="350"/>
      <c r="W371" s="350"/>
      <c r="X371" s="350"/>
      <c r="Y371" s="350"/>
      <c r="Z371" s="350"/>
      <c r="AA371" s="350"/>
      <c r="AB371" s="350"/>
      <c r="AC371" s="350"/>
      <c r="AD371" s="350"/>
      <c r="AE371" s="350"/>
      <c r="AF371" s="350"/>
      <c r="AG371" s="350"/>
      <c r="AH371" s="350"/>
      <c r="AI371" s="312"/>
      <c r="AJ371" s="312"/>
      <c r="AK371" s="312"/>
      <c r="AL371" s="350"/>
      <c r="AM371" s="350"/>
      <c r="AN371" s="350"/>
      <c r="AO371" s="350"/>
    </row>
    <row r="372" customFormat="false" ht="12.75" hidden="false" customHeight="false" outlineLevel="0" collapsed="false">
      <c r="H372" s="350"/>
      <c r="I372" s="350"/>
      <c r="O372" s="350"/>
      <c r="P372" s="350"/>
      <c r="Q372" s="350"/>
      <c r="R372" s="350"/>
      <c r="S372" s="350"/>
      <c r="T372" s="350"/>
      <c r="U372" s="350"/>
      <c r="V372" s="350"/>
      <c r="W372" s="350"/>
      <c r="X372" s="350"/>
      <c r="Y372" s="350"/>
      <c r="Z372" s="350"/>
      <c r="AA372" s="350"/>
      <c r="AB372" s="350"/>
      <c r="AC372" s="350"/>
      <c r="AD372" s="350"/>
      <c r="AE372" s="350"/>
      <c r="AF372" s="350"/>
      <c r="AG372" s="350"/>
      <c r="AH372" s="350"/>
      <c r="AI372" s="312"/>
      <c r="AJ372" s="312"/>
      <c r="AK372" s="312"/>
      <c r="AL372" s="350"/>
      <c r="AM372" s="350"/>
      <c r="AN372" s="350"/>
      <c r="AO372" s="350"/>
    </row>
    <row r="373" customFormat="false" ht="12.75" hidden="false" customHeight="false" outlineLevel="0" collapsed="false">
      <c r="H373" s="350"/>
      <c r="I373" s="350"/>
      <c r="O373" s="350"/>
      <c r="P373" s="350"/>
      <c r="Q373" s="350"/>
      <c r="R373" s="350"/>
      <c r="S373" s="350"/>
      <c r="T373" s="350"/>
      <c r="U373" s="350"/>
      <c r="V373" s="350"/>
      <c r="W373" s="350"/>
      <c r="X373" s="350"/>
      <c r="Y373" s="350"/>
      <c r="Z373" s="350"/>
      <c r="AA373" s="350"/>
      <c r="AB373" s="350"/>
      <c r="AC373" s="350"/>
      <c r="AD373" s="350"/>
      <c r="AE373" s="350"/>
      <c r="AF373" s="350"/>
      <c r="AG373" s="350"/>
      <c r="AH373" s="350"/>
      <c r="AI373" s="312"/>
      <c r="AJ373" s="312"/>
      <c r="AK373" s="312"/>
      <c r="AL373" s="350"/>
      <c r="AM373" s="350"/>
      <c r="AN373" s="350"/>
      <c r="AO373" s="350"/>
    </row>
    <row r="374" customFormat="false" ht="12.75" hidden="false" customHeight="false" outlineLevel="0" collapsed="false">
      <c r="H374" s="350"/>
      <c r="I374" s="350"/>
      <c r="O374" s="350"/>
      <c r="P374" s="350"/>
      <c r="Q374" s="350"/>
      <c r="R374" s="350"/>
      <c r="S374" s="350"/>
      <c r="T374" s="350"/>
      <c r="U374" s="350"/>
      <c r="V374" s="350"/>
      <c r="W374" s="350"/>
      <c r="X374" s="350"/>
      <c r="Y374" s="350"/>
      <c r="Z374" s="350"/>
      <c r="AA374" s="350"/>
      <c r="AB374" s="350"/>
      <c r="AC374" s="350"/>
      <c r="AD374" s="350"/>
      <c r="AE374" s="350"/>
      <c r="AF374" s="350"/>
      <c r="AG374" s="350"/>
      <c r="AH374" s="350"/>
      <c r="AI374" s="312"/>
      <c r="AJ374" s="312"/>
      <c r="AK374" s="312"/>
      <c r="AL374" s="350"/>
      <c r="AM374" s="350"/>
      <c r="AN374" s="350"/>
      <c r="AO374" s="350"/>
    </row>
    <row r="375" customFormat="false" ht="12.75" hidden="false" customHeight="false" outlineLevel="0" collapsed="false">
      <c r="H375" s="350"/>
      <c r="I375" s="350"/>
      <c r="O375" s="350"/>
      <c r="P375" s="350"/>
      <c r="Q375" s="350"/>
      <c r="R375" s="350"/>
      <c r="S375" s="350"/>
      <c r="T375" s="350"/>
      <c r="U375" s="350"/>
      <c r="V375" s="350"/>
      <c r="W375" s="350"/>
      <c r="X375" s="350"/>
      <c r="Y375" s="350"/>
      <c r="Z375" s="350"/>
      <c r="AA375" s="350"/>
      <c r="AB375" s="350"/>
      <c r="AC375" s="350"/>
      <c r="AD375" s="350"/>
      <c r="AE375" s="350"/>
      <c r="AF375" s="350"/>
      <c r="AG375" s="350"/>
      <c r="AH375" s="350"/>
      <c r="AI375" s="312"/>
      <c r="AJ375" s="312"/>
      <c r="AK375" s="312"/>
      <c r="AL375" s="350"/>
      <c r="AM375" s="350"/>
      <c r="AN375" s="350"/>
      <c r="AO375" s="350"/>
    </row>
    <row r="376" customFormat="false" ht="12.75" hidden="false" customHeight="false" outlineLevel="0" collapsed="false">
      <c r="H376" s="350"/>
      <c r="I376" s="350"/>
      <c r="O376" s="350"/>
      <c r="P376" s="350"/>
      <c r="Q376" s="350"/>
      <c r="R376" s="350"/>
      <c r="S376" s="350"/>
      <c r="T376" s="350"/>
      <c r="U376" s="350"/>
      <c r="V376" s="350"/>
      <c r="W376" s="350"/>
      <c r="X376" s="350"/>
      <c r="Y376" s="350"/>
      <c r="Z376" s="350"/>
      <c r="AA376" s="350"/>
      <c r="AB376" s="350"/>
      <c r="AC376" s="350"/>
      <c r="AD376" s="350"/>
      <c r="AE376" s="350"/>
      <c r="AF376" s="350"/>
      <c r="AG376" s="350"/>
      <c r="AH376" s="350"/>
      <c r="AI376" s="312"/>
      <c r="AJ376" s="312"/>
      <c r="AK376" s="312"/>
      <c r="AL376" s="350"/>
      <c r="AM376" s="350"/>
      <c r="AN376" s="350"/>
      <c r="AO376" s="350"/>
    </row>
    <row r="377" customFormat="false" ht="12.75" hidden="false" customHeight="false" outlineLevel="0" collapsed="false">
      <c r="H377" s="350"/>
      <c r="I377" s="350"/>
      <c r="AI377" s="312"/>
      <c r="AJ377" s="312"/>
      <c r="AK377" s="312"/>
    </row>
    <row r="378" customFormat="false" ht="12.75" hidden="false" customHeight="false" outlineLevel="0" collapsed="false">
      <c r="H378" s="350"/>
      <c r="I378" s="350"/>
      <c r="AI378" s="312"/>
      <c r="AJ378" s="312"/>
      <c r="AK378" s="312"/>
    </row>
    <row r="379" customFormat="false" ht="12.75" hidden="false" customHeight="false" outlineLevel="0" collapsed="false">
      <c r="H379" s="350"/>
      <c r="I379" s="350"/>
      <c r="AI379" s="312"/>
      <c r="AJ379" s="312"/>
      <c r="AK379" s="312"/>
    </row>
    <row r="380" customFormat="false" ht="12.75" hidden="false" customHeight="false" outlineLevel="0" collapsed="false">
      <c r="H380" s="350"/>
      <c r="I380" s="350"/>
    </row>
    <row r="381" customFormat="false" ht="12.75" hidden="false" customHeight="false" outlineLevel="0" collapsed="false">
      <c r="H381" s="350"/>
      <c r="I381" s="350"/>
    </row>
    <row r="382" customFormat="false" ht="12.75" hidden="false" customHeight="false" outlineLevel="0" collapsed="false">
      <c r="H382" s="350"/>
      <c r="I382" s="350"/>
    </row>
    <row r="383" customFormat="false" ht="12.75" hidden="false" customHeight="false" outlineLevel="0" collapsed="false">
      <c r="H383" s="350"/>
      <c r="I383" s="350"/>
    </row>
    <row r="384" customFormat="false" ht="12.75" hidden="false" customHeight="false" outlineLevel="0" collapsed="false">
      <c r="H384" s="350"/>
      <c r="I384" s="350"/>
    </row>
    <row r="385" customFormat="false" ht="12.75" hidden="false" customHeight="false" outlineLevel="0" collapsed="false">
      <c r="H385" s="350"/>
      <c r="I385" s="350"/>
    </row>
    <row r="386" customFormat="false" ht="12.75" hidden="false" customHeight="false" outlineLevel="0" collapsed="false">
      <c r="H386" s="350"/>
      <c r="I386" s="350"/>
    </row>
    <row r="387" customFormat="false" ht="12.75" hidden="false" customHeight="false" outlineLevel="0" collapsed="false">
      <c r="H387" s="350"/>
      <c r="I387" s="350"/>
    </row>
    <row r="388" customFormat="false" ht="12.75" hidden="false" customHeight="false" outlineLevel="0" collapsed="false">
      <c r="H388" s="350"/>
      <c r="I388" s="350"/>
    </row>
    <row r="389" customFormat="false" ht="12.75" hidden="false" customHeight="false" outlineLevel="0" collapsed="false">
      <c r="H389" s="350"/>
      <c r="I389" s="350"/>
    </row>
    <row r="390" customFormat="false" ht="12.75" hidden="false" customHeight="false" outlineLevel="0" collapsed="false">
      <c r="H390" s="350"/>
      <c r="I390" s="350"/>
    </row>
    <row r="391" customFormat="false" ht="12.75" hidden="false" customHeight="false" outlineLevel="0" collapsed="false">
      <c r="H391" s="350"/>
      <c r="I391" s="350"/>
    </row>
    <row r="392" customFormat="false" ht="12.75" hidden="false" customHeight="false" outlineLevel="0" collapsed="false">
      <c r="H392" s="350"/>
      <c r="I392" s="350"/>
    </row>
    <row r="393" customFormat="false" ht="12.75" hidden="false" customHeight="false" outlineLevel="0" collapsed="false">
      <c r="H393" s="350"/>
      <c r="I393" s="350"/>
    </row>
    <row r="394" customFormat="false" ht="12.75" hidden="false" customHeight="false" outlineLevel="0" collapsed="false">
      <c r="H394" s="350"/>
      <c r="I394" s="350"/>
    </row>
    <row r="395" customFormat="false" ht="12.75" hidden="false" customHeight="false" outlineLevel="0" collapsed="false">
      <c r="H395" s="350"/>
      <c r="I395" s="350"/>
    </row>
    <row r="396" customFormat="false" ht="12.75" hidden="false" customHeight="false" outlineLevel="0" collapsed="false">
      <c r="H396" s="350"/>
      <c r="I396" s="350"/>
    </row>
    <row r="397" customFormat="false" ht="12.75" hidden="false" customHeight="false" outlineLevel="0" collapsed="false">
      <c r="H397" s="350"/>
      <c r="I397" s="350"/>
    </row>
    <row r="398" customFormat="false" ht="12.75" hidden="false" customHeight="false" outlineLevel="0" collapsed="false">
      <c r="H398" s="350"/>
      <c r="I398" s="350"/>
    </row>
    <row r="399" customFormat="false" ht="12.75" hidden="false" customHeight="false" outlineLevel="0" collapsed="false">
      <c r="H399" s="350"/>
      <c r="I399" s="350"/>
    </row>
    <row r="400" customFormat="false" ht="12.75" hidden="false" customHeight="false" outlineLevel="0" collapsed="false">
      <c r="H400" s="350"/>
      <c r="I400" s="350"/>
    </row>
    <row r="401" customFormat="false" ht="12.75" hidden="false" customHeight="false" outlineLevel="0" collapsed="false">
      <c r="H401" s="350"/>
      <c r="I401" s="350"/>
    </row>
    <row r="402" customFormat="false" ht="12.75" hidden="false" customHeight="false" outlineLevel="0" collapsed="false">
      <c r="H402" s="350"/>
      <c r="I402" s="350"/>
    </row>
    <row r="403" customFormat="false" ht="12.75" hidden="false" customHeight="false" outlineLevel="0" collapsed="false">
      <c r="H403" s="350"/>
      <c r="I403" s="350"/>
    </row>
    <row r="404" customFormat="false" ht="12.75" hidden="false" customHeight="false" outlineLevel="0" collapsed="false">
      <c r="H404" s="350"/>
      <c r="I404" s="350"/>
    </row>
    <row r="405" customFormat="false" ht="12.75" hidden="false" customHeight="false" outlineLevel="0" collapsed="false">
      <c r="H405" s="350"/>
      <c r="I405" s="350"/>
    </row>
    <row r="406" customFormat="false" ht="12.75" hidden="false" customHeight="false" outlineLevel="0" collapsed="false">
      <c r="H406" s="350"/>
      <c r="I406" s="350"/>
    </row>
    <row r="407" customFormat="false" ht="12.75" hidden="false" customHeight="false" outlineLevel="0" collapsed="false">
      <c r="H407" s="350"/>
      <c r="I407" s="350"/>
    </row>
    <row r="408" customFormat="false" ht="12.75" hidden="false" customHeight="false" outlineLevel="0" collapsed="false">
      <c r="H408" s="350"/>
      <c r="I408" s="350"/>
    </row>
    <row r="409" customFormat="false" ht="12.75" hidden="false" customHeight="false" outlineLevel="0" collapsed="false">
      <c r="H409" s="350"/>
      <c r="I409" s="350"/>
    </row>
    <row r="410" customFormat="false" ht="12.75" hidden="false" customHeight="false" outlineLevel="0" collapsed="false">
      <c r="H410" s="350"/>
      <c r="I410" s="350"/>
    </row>
    <row r="411" customFormat="false" ht="12.75" hidden="false" customHeight="false" outlineLevel="0" collapsed="false">
      <c r="H411" s="350"/>
      <c r="I411" s="350"/>
    </row>
    <row r="412" customFormat="false" ht="12.75" hidden="false" customHeight="false" outlineLevel="0" collapsed="false">
      <c r="H412" s="350"/>
      <c r="I412" s="350"/>
    </row>
    <row r="413" customFormat="false" ht="12.75" hidden="false" customHeight="false" outlineLevel="0" collapsed="false">
      <c r="H413" s="350"/>
      <c r="I413" s="350"/>
    </row>
    <row r="414" customFormat="false" ht="12.75" hidden="false" customHeight="false" outlineLevel="0" collapsed="false">
      <c r="H414" s="350"/>
      <c r="I414" s="350"/>
    </row>
    <row r="415" customFormat="false" ht="12.75" hidden="false" customHeight="false" outlineLevel="0" collapsed="false">
      <c r="H415" s="350"/>
      <c r="I415" s="350"/>
    </row>
    <row r="416" customFormat="false" ht="12.75" hidden="false" customHeight="false" outlineLevel="0" collapsed="false">
      <c r="H416" s="350"/>
      <c r="I416" s="350"/>
    </row>
    <row r="417" customFormat="false" ht="12.75" hidden="false" customHeight="false" outlineLevel="0" collapsed="false">
      <c r="H417" s="350"/>
      <c r="I417" s="350"/>
    </row>
    <row r="418" customFormat="false" ht="12.75" hidden="false" customHeight="false" outlineLevel="0" collapsed="false">
      <c r="H418" s="350"/>
      <c r="I418" s="350"/>
    </row>
    <row r="419" customFormat="false" ht="12.75" hidden="false" customHeight="false" outlineLevel="0" collapsed="false">
      <c r="H419" s="350"/>
      <c r="I419" s="350"/>
    </row>
    <row r="420" customFormat="false" ht="12.75" hidden="false" customHeight="false" outlineLevel="0" collapsed="false">
      <c r="H420" s="350"/>
      <c r="I420" s="350"/>
    </row>
    <row r="421" customFormat="false" ht="12.75" hidden="false" customHeight="false" outlineLevel="0" collapsed="false">
      <c r="H421" s="350"/>
      <c r="I421" s="350"/>
    </row>
    <row r="422" customFormat="false" ht="12.75" hidden="false" customHeight="false" outlineLevel="0" collapsed="false">
      <c r="H422" s="350"/>
      <c r="I422" s="350"/>
    </row>
    <row r="423" customFormat="false" ht="12.75" hidden="false" customHeight="false" outlineLevel="0" collapsed="false">
      <c r="H423" s="350"/>
      <c r="I423" s="350"/>
    </row>
    <row r="424" customFormat="false" ht="12.75" hidden="false" customHeight="false" outlineLevel="0" collapsed="false">
      <c r="H424" s="350"/>
      <c r="I424" s="350"/>
    </row>
    <row r="425" customFormat="false" ht="12.75" hidden="false" customHeight="false" outlineLevel="0" collapsed="false">
      <c r="H425" s="350"/>
      <c r="I425" s="350"/>
    </row>
    <row r="426" customFormat="false" ht="12.75" hidden="false" customHeight="false" outlineLevel="0" collapsed="false">
      <c r="H426" s="350"/>
      <c r="I426" s="350"/>
    </row>
    <row r="427" customFormat="false" ht="12.75" hidden="false" customHeight="false" outlineLevel="0" collapsed="false">
      <c r="H427" s="350"/>
      <c r="I427" s="350"/>
    </row>
    <row r="428" customFormat="false" ht="12.75" hidden="false" customHeight="false" outlineLevel="0" collapsed="false">
      <c r="H428" s="350"/>
      <c r="I428" s="350"/>
    </row>
    <row r="429" customFormat="false" ht="12.75" hidden="false" customHeight="false" outlineLevel="0" collapsed="false">
      <c r="H429" s="350"/>
      <c r="I429" s="350"/>
    </row>
    <row r="430" customFormat="false" ht="12.75" hidden="false" customHeight="false" outlineLevel="0" collapsed="false">
      <c r="H430" s="350"/>
      <c r="I430" s="350"/>
    </row>
    <row r="431" customFormat="false" ht="12.75" hidden="false" customHeight="false" outlineLevel="0" collapsed="false">
      <c r="H431" s="350"/>
      <c r="I431" s="350"/>
    </row>
    <row r="432" customFormat="false" ht="12.75" hidden="false" customHeight="false" outlineLevel="0" collapsed="false">
      <c r="H432" s="350"/>
      <c r="I432" s="350"/>
    </row>
    <row r="433" customFormat="false" ht="12.75" hidden="false" customHeight="false" outlineLevel="0" collapsed="false">
      <c r="H433" s="350"/>
      <c r="I433" s="350"/>
    </row>
    <row r="434" customFormat="false" ht="12.75" hidden="false" customHeight="false" outlineLevel="0" collapsed="false">
      <c r="H434" s="350"/>
      <c r="I434" s="350"/>
    </row>
    <row r="435" customFormat="false" ht="12.75" hidden="false" customHeight="false" outlineLevel="0" collapsed="false">
      <c r="H435" s="350"/>
      <c r="I435" s="350"/>
    </row>
    <row r="436" customFormat="false" ht="12.75" hidden="false" customHeight="false" outlineLevel="0" collapsed="false">
      <c r="H436" s="350"/>
      <c r="I436" s="350"/>
    </row>
    <row r="437" customFormat="false" ht="12.75" hidden="false" customHeight="false" outlineLevel="0" collapsed="false">
      <c r="H437" s="350"/>
      <c r="I437" s="350"/>
    </row>
    <row r="438" customFormat="false" ht="12.75" hidden="false" customHeight="false" outlineLevel="0" collapsed="false">
      <c r="H438" s="350"/>
      <c r="I438" s="350"/>
    </row>
    <row r="439" customFormat="false" ht="12.75" hidden="false" customHeight="false" outlineLevel="0" collapsed="false">
      <c r="H439" s="350"/>
      <c r="I439" s="350"/>
    </row>
    <row r="440" customFormat="false" ht="12.75" hidden="false" customHeight="false" outlineLevel="0" collapsed="false">
      <c r="H440" s="350"/>
      <c r="I440" s="350"/>
    </row>
    <row r="441" customFormat="false" ht="12.75" hidden="false" customHeight="false" outlineLevel="0" collapsed="false">
      <c r="H441" s="350"/>
      <c r="I441" s="350"/>
    </row>
    <row r="442" customFormat="false" ht="12.75" hidden="false" customHeight="false" outlineLevel="0" collapsed="false">
      <c r="H442" s="350"/>
      <c r="I442" s="350"/>
    </row>
    <row r="443" customFormat="false" ht="12.75" hidden="false" customHeight="false" outlineLevel="0" collapsed="false">
      <c r="H443" s="350"/>
      <c r="I443" s="350"/>
    </row>
    <row r="444" customFormat="false" ht="12.75" hidden="false" customHeight="false" outlineLevel="0" collapsed="false">
      <c r="H444" s="350"/>
      <c r="I444" s="350"/>
    </row>
    <row r="445" customFormat="false" ht="12.75" hidden="false" customHeight="false" outlineLevel="0" collapsed="false">
      <c r="H445" s="350"/>
      <c r="I445" s="350"/>
    </row>
    <row r="446" customFormat="false" ht="12.75" hidden="false" customHeight="false" outlineLevel="0" collapsed="false">
      <c r="H446" s="350"/>
      <c r="I446" s="350"/>
    </row>
    <row r="447" customFormat="false" ht="12.75" hidden="false" customHeight="false" outlineLevel="0" collapsed="false">
      <c r="H447" s="350"/>
      <c r="I447" s="350"/>
    </row>
    <row r="448" customFormat="false" ht="12.75" hidden="false" customHeight="false" outlineLevel="0" collapsed="false">
      <c r="H448" s="350"/>
      <c r="I448" s="350"/>
    </row>
    <row r="449" customFormat="false" ht="12.75" hidden="false" customHeight="false" outlineLevel="0" collapsed="false">
      <c r="H449" s="350"/>
      <c r="I449" s="350"/>
    </row>
    <row r="450" customFormat="false" ht="12.75" hidden="false" customHeight="false" outlineLevel="0" collapsed="false">
      <c r="H450" s="350"/>
      <c r="I450" s="350"/>
    </row>
    <row r="451" customFormat="false" ht="12.75" hidden="false" customHeight="false" outlineLevel="0" collapsed="false">
      <c r="H451" s="350"/>
      <c r="I451" s="350"/>
    </row>
    <row r="452" customFormat="false" ht="12.75" hidden="false" customHeight="false" outlineLevel="0" collapsed="false">
      <c r="H452" s="350"/>
      <c r="I452" s="350"/>
    </row>
    <row r="453" customFormat="false" ht="12.75" hidden="false" customHeight="false" outlineLevel="0" collapsed="false">
      <c r="H453" s="350"/>
      <c r="I453" s="350"/>
    </row>
    <row r="454" customFormat="false" ht="12.75" hidden="false" customHeight="false" outlineLevel="0" collapsed="false">
      <c r="H454" s="350"/>
      <c r="I454" s="350"/>
    </row>
    <row r="455" customFormat="false" ht="12.75" hidden="false" customHeight="false" outlineLevel="0" collapsed="false">
      <c r="H455" s="350"/>
      <c r="I455" s="350"/>
    </row>
    <row r="456" customFormat="false" ht="12.75" hidden="false" customHeight="false" outlineLevel="0" collapsed="false">
      <c r="H456" s="350"/>
      <c r="I456" s="350"/>
    </row>
    <row r="457" customFormat="false" ht="12.75" hidden="false" customHeight="false" outlineLevel="0" collapsed="false">
      <c r="H457" s="350"/>
      <c r="I457" s="350"/>
    </row>
    <row r="458" customFormat="false" ht="12.75" hidden="false" customHeight="false" outlineLevel="0" collapsed="false">
      <c r="H458" s="350"/>
      <c r="I458" s="350"/>
    </row>
    <row r="459" customFormat="false" ht="12.75" hidden="false" customHeight="false" outlineLevel="0" collapsed="false">
      <c r="H459" s="350"/>
      <c r="I459" s="350"/>
    </row>
    <row r="460" customFormat="false" ht="12.75" hidden="false" customHeight="false" outlineLevel="0" collapsed="false">
      <c r="H460" s="350"/>
      <c r="I460" s="350"/>
    </row>
    <row r="461" customFormat="false" ht="12.75" hidden="false" customHeight="false" outlineLevel="0" collapsed="false">
      <c r="H461" s="350"/>
      <c r="I461" s="350"/>
    </row>
    <row r="462" customFormat="false" ht="12.75" hidden="false" customHeight="false" outlineLevel="0" collapsed="false">
      <c r="H462" s="350"/>
      <c r="I462" s="350"/>
    </row>
    <row r="463" customFormat="false" ht="12.75" hidden="false" customHeight="false" outlineLevel="0" collapsed="false">
      <c r="H463" s="350"/>
      <c r="I463" s="350"/>
    </row>
    <row r="464" customFormat="false" ht="12.75" hidden="false" customHeight="false" outlineLevel="0" collapsed="false">
      <c r="H464" s="350"/>
      <c r="I464" s="350"/>
    </row>
    <row r="465" customFormat="false" ht="12.75" hidden="false" customHeight="false" outlineLevel="0" collapsed="false">
      <c r="H465" s="350"/>
      <c r="I465" s="350"/>
    </row>
    <row r="466" customFormat="false" ht="12.75" hidden="false" customHeight="false" outlineLevel="0" collapsed="false">
      <c r="H466" s="350"/>
      <c r="I466" s="350"/>
    </row>
    <row r="467" customFormat="false" ht="12.75" hidden="false" customHeight="false" outlineLevel="0" collapsed="false">
      <c r="H467" s="350"/>
      <c r="I467" s="350"/>
    </row>
    <row r="468" customFormat="false" ht="12.75" hidden="false" customHeight="false" outlineLevel="0" collapsed="false">
      <c r="H468" s="350"/>
      <c r="I468" s="350"/>
    </row>
    <row r="469" customFormat="false" ht="12.75" hidden="false" customHeight="false" outlineLevel="0" collapsed="false">
      <c r="H469" s="350"/>
      <c r="I469" s="350"/>
    </row>
    <row r="470" customFormat="false" ht="12.75" hidden="false" customHeight="false" outlineLevel="0" collapsed="false">
      <c r="H470" s="350"/>
      <c r="I470" s="350"/>
    </row>
    <row r="471" customFormat="false" ht="12.75" hidden="false" customHeight="false" outlineLevel="0" collapsed="false">
      <c r="H471" s="350"/>
      <c r="I471" s="350"/>
    </row>
    <row r="472" customFormat="false" ht="12.75" hidden="false" customHeight="false" outlineLevel="0" collapsed="false">
      <c r="H472" s="350"/>
      <c r="I472" s="350"/>
    </row>
    <row r="473" customFormat="false" ht="12.75" hidden="false" customHeight="false" outlineLevel="0" collapsed="false">
      <c r="H473" s="350"/>
      <c r="I473" s="350"/>
    </row>
    <row r="474" customFormat="false" ht="12.75" hidden="false" customHeight="false" outlineLevel="0" collapsed="false">
      <c r="H474" s="350"/>
      <c r="I474" s="350"/>
    </row>
    <row r="475" customFormat="false" ht="12.75" hidden="false" customHeight="false" outlineLevel="0" collapsed="false">
      <c r="H475" s="350"/>
      <c r="I475" s="350"/>
    </row>
    <row r="476" customFormat="false" ht="12.75" hidden="false" customHeight="false" outlineLevel="0" collapsed="false">
      <c r="H476" s="350"/>
      <c r="I476" s="350"/>
    </row>
    <row r="477" customFormat="false" ht="12.75" hidden="false" customHeight="false" outlineLevel="0" collapsed="false">
      <c r="H477" s="350"/>
      <c r="I477" s="350"/>
    </row>
    <row r="478" customFormat="false" ht="12.75" hidden="false" customHeight="false" outlineLevel="0" collapsed="false">
      <c r="H478" s="350"/>
      <c r="I478" s="350"/>
    </row>
    <row r="479" customFormat="false" ht="12.75" hidden="false" customHeight="false" outlineLevel="0" collapsed="false">
      <c r="H479" s="350"/>
      <c r="I479" s="350"/>
    </row>
    <row r="480" customFormat="false" ht="12.75" hidden="false" customHeight="false" outlineLevel="0" collapsed="false">
      <c r="H480" s="350"/>
      <c r="I480" s="350"/>
    </row>
    <row r="481" customFormat="false" ht="12.75" hidden="false" customHeight="false" outlineLevel="0" collapsed="false">
      <c r="H481" s="350"/>
      <c r="I481" s="350"/>
    </row>
    <row r="482" customFormat="false" ht="12.75" hidden="false" customHeight="false" outlineLevel="0" collapsed="false">
      <c r="H482" s="350"/>
      <c r="I482" s="350"/>
    </row>
    <row r="483" customFormat="false" ht="12.75" hidden="false" customHeight="false" outlineLevel="0" collapsed="false">
      <c r="H483" s="350"/>
      <c r="I483" s="350"/>
    </row>
    <row r="484" customFormat="false" ht="12.75" hidden="false" customHeight="false" outlineLevel="0" collapsed="false">
      <c r="H484" s="350"/>
      <c r="I484" s="350"/>
    </row>
    <row r="485" customFormat="false" ht="12.75" hidden="false" customHeight="false" outlineLevel="0" collapsed="false">
      <c r="H485" s="350"/>
      <c r="I485" s="350"/>
    </row>
    <row r="486" customFormat="false" ht="12.75" hidden="false" customHeight="false" outlineLevel="0" collapsed="false">
      <c r="H486" s="350"/>
      <c r="I486" s="350"/>
    </row>
    <row r="487" customFormat="false" ht="12.75" hidden="false" customHeight="false" outlineLevel="0" collapsed="false">
      <c r="H487" s="350"/>
      <c r="I487" s="350"/>
    </row>
    <row r="488" customFormat="false" ht="12.75" hidden="false" customHeight="false" outlineLevel="0" collapsed="false">
      <c r="H488" s="350"/>
      <c r="I488" s="350"/>
    </row>
    <row r="489" customFormat="false" ht="12.75" hidden="false" customHeight="false" outlineLevel="0" collapsed="false">
      <c r="H489" s="350"/>
      <c r="I489" s="350"/>
    </row>
    <row r="490" customFormat="false" ht="12.75" hidden="false" customHeight="false" outlineLevel="0" collapsed="false">
      <c r="H490" s="350"/>
      <c r="I490" s="350"/>
    </row>
    <row r="491" customFormat="false" ht="12.75" hidden="false" customHeight="false" outlineLevel="0" collapsed="false">
      <c r="H491" s="350"/>
      <c r="I491" s="350"/>
    </row>
    <row r="492" customFormat="false" ht="12.75" hidden="false" customHeight="false" outlineLevel="0" collapsed="false">
      <c r="H492" s="350"/>
      <c r="I492" s="350"/>
    </row>
    <row r="493" customFormat="false" ht="12.75" hidden="false" customHeight="false" outlineLevel="0" collapsed="false">
      <c r="H493" s="350"/>
      <c r="I493" s="350"/>
    </row>
    <row r="494" customFormat="false" ht="12.75" hidden="false" customHeight="false" outlineLevel="0" collapsed="false">
      <c r="H494" s="350"/>
      <c r="I494" s="350"/>
    </row>
    <row r="495" customFormat="false" ht="12.75" hidden="false" customHeight="false" outlineLevel="0" collapsed="false">
      <c r="H495" s="350"/>
      <c r="I495" s="350"/>
    </row>
    <row r="496" customFormat="false" ht="12.75" hidden="false" customHeight="false" outlineLevel="0" collapsed="false">
      <c r="H496" s="350"/>
      <c r="I496" s="350"/>
    </row>
    <row r="497" customFormat="false" ht="12.75" hidden="false" customHeight="false" outlineLevel="0" collapsed="false">
      <c r="H497" s="350"/>
      <c r="I497" s="350"/>
    </row>
    <row r="498" customFormat="false" ht="12.75" hidden="false" customHeight="false" outlineLevel="0" collapsed="false">
      <c r="H498" s="350"/>
      <c r="I498" s="350"/>
    </row>
    <row r="499" customFormat="false" ht="12.75" hidden="false" customHeight="false" outlineLevel="0" collapsed="false">
      <c r="H499" s="350"/>
      <c r="I499" s="350"/>
    </row>
    <row r="500" customFormat="false" ht="12.75" hidden="false" customHeight="false" outlineLevel="0" collapsed="false">
      <c r="H500" s="350"/>
      <c r="I500" s="350"/>
    </row>
    <row r="501" customFormat="false" ht="12.75" hidden="false" customHeight="false" outlineLevel="0" collapsed="false">
      <c r="H501" s="350"/>
      <c r="I501" s="350"/>
    </row>
    <row r="502" customFormat="false" ht="12.75" hidden="false" customHeight="false" outlineLevel="0" collapsed="false">
      <c r="H502" s="350"/>
      <c r="I502" s="350"/>
    </row>
    <row r="503" customFormat="false" ht="12.75" hidden="false" customHeight="false" outlineLevel="0" collapsed="false">
      <c r="H503" s="350"/>
      <c r="I503" s="350"/>
    </row>
    <row r="504" customFormat="false" ht="12.75" hidden="false" customHeight="false" outlineLevel="0" collapsed="false">
      <c r="H504" s="350"/>
      <c r="I504" s="350"/>
    </row>
    <row r="505" customFormat="false" ht="12.75" hidden="false" customHeight="false" outlineLevel="0" collapsed="false">
      <c r="H505" s="350"/>
      <c r="I505" s="350"/>
    </row>
    <row r="506" customFormat="false" ht="12.75" hidden="false" customHeight="false" outlineLevel="0" collapsed="false">
      <c r="H506" s="350"/>
      <c r="I506" s="350"/>
    </row>
    <row r="507" customFormat="false" ht="12.75" hidden="false" customHeight="false" outlineLevel="0" collapsed="false">
      <c r="H507" s="350"/>
      <c r="I507" s="350"/>
    </row>
    <row r="508" customFormat="false" ht="12.75" hidden="false" customHeight="false" outlineLevel="0" collapsed="false">
      <c r="H508" s="350"/>
      <c r="I508" s="350"/>
    </row>
    <row r="509" customFormat="false" ht="12.75" hidden="false" customHeight="false" outlineLevel="0" collapsed="false">
      <c r="H509" s="350"/>
      <c r="I509" s="350"/>
    </row>
    <row r="510" customFormat="false" ht="12.75" hidden="false" customHeight="false" outlineLevel="0" collapsed="false">
      <c r="H510" s="350"/>
      <c r="I510" s="350"/>
    </row>
    <row r="511" customFormat="false" ht="12.75" hidden="false" customHeight="false" outlineLevel="0" collapsed="false">
      <c r="H511" s="350"/>
      <c r="I511" s="350"/>
    </row>
    <row r="512" customFormat="false" ht="12.75" hidden="false" customHeight="false" outlineLevel="0" collapsed="false">
      <c r="H512" s="350"/>
      <c r="I512" s="350"/>
    </row>
    <row r="513" customFormat="false" ht="12.75" hidden="false" customHeight="false" outlineLevel="0" collapsed="false">
      <c r="H513" s="350"/>
      <c r="I513" s="350"/>
    </row>
    <row r="514" customFormat="false" ht="12.75" hidden="false" customHeight="false" outlineLevel="0" collapsed="false">
      <c r="H514" s="350"/>
      <c r="I514" s="350"/>
    </row>
    <row r="515" customFormat="false" ht="12.75" hidden="false" customHeight="false" outlineLevel="0" collapsed="false">
      <c r="H515" s="350"/>
      <c r="I515" s="350"/>
    </row>
    <row r="516" customFormat="false" ht="12.75" hidden="false" customHeight="false" outlineLevel="0" collapsed="false">
      <c r="H516" s="350"/>
      <c r="I516" s="350"/>
    </row>
    <row r="517" customFormat="false" ht="12.75" hidden="false" customHeight="false" outlineLevel="0" collapsed="false">
      <c r="H517" s="350"/>
      <c r="I517" s="350"/>
    </row>
    <row r="518" customFormat="false" ht="12.75" hidden="false" customHeight="false" outlineLevel="0" collapsed="false">
      <c r="H518" s="350"/>
      <c r="I518" s="350"/>
    </row>
    <row r="519" customFormat="false" ht="12.75" hidden="false" customHeight="false" outlineLevel="0" collapsed="false">
      <c r="H519" s="350"/>
      <c r="I519" s="350"/>
    </row>
    <row r="520" customFormat="false" ht="12.75" hidden="false" customHeight="false" outlineLevel="0" collapsed="false">
      <c r="H520" s="350"/>
      <c r="I520" s="350"/>
    </row>
    <row r="521" customFormat="false" ht="12.75" hidden="false" customHeight="false" outlineLevel="0" collapsed="false">
      <c r="H521" s="350"/>
      <c r="I521" s="350"/>
    </row>
    <row r="522" customFormat="false" ht="12.75" hidden="false" customHeight="false" outlineLevel="0" collapsed="false">
      <c r="H522" s="350"/>
      <c r="I522" s="350"/>
    </row>
    <row r="523" customFormat="false" ht="12.75" hidden="false" customHeight="false" outlineLevel="0" collapsed="false">
      <c r="H523" s="350"/>
      <c r="I523" s="350"/>
    </row>
    <row r="524" customFormat="false" ht="12.75" hidden="false" customHeight="false" outlineLevel="0" collapsed="false">
      <c r="H524" s="350"/>
      <c r="I524" s="350"/>
    </row>
    <row r="525" customFormat="false" ht="12.75" hidden="false" customHeight="false" outlineLevel="0" collapsed="false">
      <c r="H525" s="350"/>
      <c r="I525" s="350"/>
    </row>
    <row r="526" customFormat="false" ht="12.75" hidden="false" customHeight="false" outlineLevel="0" collapsed="false">
      <c r="H526" s="350"/>
      <c r="I526" s="350"/>
    </row>
    <row r="527" customFormat="false" ht="12.75" hidden="false" customHeight="false" outlineLevel="0" collapsed="false">
      <c r="H527" s="350"/>
      <c r="I527" s="350"/>
    </row>
    <row r="528" customFormat="false" ht="12.75" hidden="false" customHeight="false" outlineLevel="0" collapsed="false">
      <c r="H528" s="350"/>
      <c r="I528" s="350"/>
    </row>
    <row r="529" customFormat="false" ht="12.75" hidden="false" customHeight="false" outlineLevel="0" collapsed="false">
      <c r="H529" s="350"/>
      <c r="I529" s="350"/>
    </row>
    <row r="530" customFormat="false" ht="12.75" hidden="false" customHeight="false" outlineLevel="0" collapsed="false">
      <c r="H530" s="350"/>
      <c r="I530" s="350"/>
    </row>
    <row r="531" customFormat="false" ht="12.75" hidden="false" customHeight="false" outlineLevel="0" collapsed="false">
      <c r="H531" s="350"/>
      <c r="I531" s="350"/>
    </row>
    <row r="532" customFormat="false" ht="12.75" hidden="false" customHeight="false" outlineLevel="0" collapsed="false">
      <c r="H532" s="350"/>
      <c r="I532" s="350"/>
    </row>
    <row r="533" customFormat="false" ht="12.75" hidden="false" customHeight="false" outlineLevel="0" collapsed="false">
      <c r="H533" s="350"/>
      <c r="I533" s="350"/>
    </row>
    <row r="534" customFormat="false" ht="12.75" hidden="false" customHeight="false" outlineLevel="0" collapsed="false">
      <c r="H534" s="350"/>
      <c r="I534" s="350"/>
    </row>
    <row r="535" customFormat="false" ht="12.75" hidden="false" customHeight="false" outlineLevel="0" collapsed="false">
      <c r="H535" s="350"/>
      <c r="I535" s="350"/>
    </row>
    <row r="536" customFormat="false" ht="12.75" hidden="false" customHeight="false" outlineLevel="0" collapsed="false">
      <c r="H536" s="350"/>
      <c r="I536" s="350"/>
    </row>
    <row r="537" customFormat="false" ht="12.75" hidden="false" customHeight="false" outlineLevel="0" collapsed="false">
      <c r="H537" s="350"/>
      <c r="I537" s="350"/>
    </row>
    <row r="538" customFormat="false" ht="12.75" hidden="false" customHeight="false" outlineLevel="0" collapsed="false">
      <c r="H538" s="350"/>
      <c r="I538" s="350"/>
    </row>
    <row r="539" customFormat="false" ht="12.75" hidden="false" customHeight="false" outlineLevel="0" collapsed="false">
      <c r="H539" s="350"/>
      <c r="I539" s="350"/>
    </row>
    <row r="540" customFormat="false" ht="12.75" hidden="false" customHeight="false" outlineLevel="0" collapsed="false">
      <c r="H540" s="350"/>
      <c r="I540" s="350"/>
    </row>
    <row r="541" customFormat="false" ht="12.75" hidden="false" customHeight="false" outlineLevel="0" collapsed="false">
      <c r="H541" s="350"/>
      <c r="I541" s="350"/>
    </row>
    <row r="542" customFormat="false" ht="12.75" hidden="false" customHeight="false" outlineLevel="0" collapsed="false">
      <c r="H542" s="350"/>
      <c r="I542" s="350"/>
    </row>
    <row r="543" customFormat="false" ht="12.75" hidden="false" customHeight="false" outlineLevel="0" collapsed="false">
      <c r="H543" s="350"/>
      <c r="I543" s="350"/>
    </row>
    <row r="544" customFormat="false" ht="12.75" hidden="false" customHeight="false" outlineLevel="0" collapsed="false">
      <c r="H544" s="350"/>
      <c r="I544" s="350"/>
    </row>
    <row r="545" customFormat="false" ht="12.75" hidden="false" customHeight="false" outlineLevel="0" collapsed="false">
      <c r="H545" s="350"/>
      <c r="I545" s="350"/>
    </row>
    <row r="546" customFormat="false" ht="12.75" hidden="false" customHeight="false" outlineLevel="0" collapsed="false">
      <c r="H546" s="350"/>
      <c r="I546" s="350"/>
    </row>
    <row r="547" customFormat="false" ht="12.75" hidden="false" customHeight="false" outlineLevel="0" collapsed="false">
      <c r="H547" s="350"/>
      <c r="I547" s="350"/>
    </row>
    <row r="548" customFormat="false" ht="12.75" hidden="false" customHeight="false" outlineLevel="0" collapsed="false">
      <c r="H548" s="350"/>
      <c r="I548" s="350"/>
    </row>
    <row r="549" customFormat="false" ht="12.75" hidden="false" customHeight="false" outlineLevel="0" collapsed="false">
      <c r="H549" s="350"/>
      <c r="I549" s="350"/>
    </row>
    <row r="550" customFormat="false" ht="12.75" hidden="false" customHeight="false" outlineLevel="0" collapsed="false">
      <c r="H550" s="350"/>
      <c r="I550" s="350"/>
    </row>
    <row r="551" customFormat="false" ht="12.75" hidden="false" customHeight="false" outlineLevel="0" collapsed="false">
      <c r="H551" s="350"/>
      <c r="I551" s="350"/>
    </row>
    <row r="552" customFormat="false" ht="12.75" hidden="false" customHeight="false" outlineLevel="0" collapsed="false">
      <c r="H552" s="350"/>
      <c r="I552" s="350"/>
    </row>
    <row r="553" customFormat="false" ht="12.75" hidden="false" customHeight="false" outlineLevel="0" collapsed="false">
      <c r="H553" s="350"/>
      <c r="I553" s="350"/>
    </row>
    <row r="554" customFormat="false" ht="12.75" hidden="false" customHeight="false" outlineLevel="0" collapsed="false">
      <c r="H554" s="350"/>
      <c r="I554" s="350"/>
    </row>
    <row r="555" customFormat="false" ht="12.75" hidden="false" customHeight="false" outlineLevel="0" collapsed="false">
      <c r="H555" s="350"/>
      <c r="I555" s="350"/>
    </row>
    <row r="556" customFormat="false" ht="12.75" hidden="false" customHeight="false" outlineLevel="0" collapsed="false">
      <c r="H556" s="350"/>
      <c r="I556" s="350"/>
    </row>
    <row r="557" customFormat="false" ht="12.75" hidden="false" customHeight="false" outlineLevel="0" collapsed="false">
      <c r="H557" s="350"/>
      <c r="I557" s="350"/>
    </row>
    <row r="558" customFormat="false" ht="12.75" hidden="false" customHeight="false" outlineLevel="0" collapsed="false">
      <c r="H558" s="350"/>
      <c r="I558" s="350"/>
    </row>
    <row r="559" customFormat="false" ht="12.75" hidden="false" customHeight="false" outlineLevel="0" collapsed="false">
      <c r="H559" s="350"/>
      <c r="I559" s="350"/>
    </row>
    <row r="560" customFormat="false" ht="12.75" hidden="false" customHeight="false" outlineLevel="0" collapsed="false">
      <c r="H560" s="350"/>
      <c r="I560" s="350"/>
    </row>
    <row r="561" customFormat="false" ht="12.75" hidden="false" customHeight="false" outlineLevel="0" collapsed="false">
      <c r="H561" s="350"/>
      <c r="I561" s="350"/>
    </row>
    <row r="562" customFormat="false" ht="12.75" hidden="false" customHeight="false" outlineLevel="0" collapsed="false">
      <c r="H562" s="350"/>
      <c r="I562" s="350"/>
    </row>
    <row r="563" customFormat="false" ht="12.75" hidden="false" customHeight="false" outlineLevel="0" collapsed="false">
      <c r="H563" s="350"/>
      <c r="I563" s="350"/>
    </row>
    <row r="564" customFormat="false" ht="12.75" hidden="false" customHeight="false" outlineLevel="0" collapsed="false">
      <c r="H564" s="350"/>
      <c r="I564" s="350"/>
    </row>
    <row r="565" customFormat="false" ht="12.75" hidden="false" customHeight="false" outlineLevel="0" collapsed="false">
      <c r="H565" s="350"/>
      <c r="I565" s="350"/>
    </row>
    <row r="566" customFormat="false" ht="12.75" hidden="false" customHeight="false" outlineLevel="0" collapsed="false">
      <c r="H566" s="350"/>
      <c r="I566" s="350"/>
    </row>
    <row r="567" customFormat="false" ht="12.75" hidden="false" customHeight="false" outlineLevel="0" collapsed="false">
      <c r="H567" s="350"/>
      <c r="I567" s="350"/>
    </row>
    <row r="568" customFormat="false" ht="12.75" hidden="false" customHeight="false" outlineLevel="0" collapsed="false">
      <c r="H568" s="350"/>
      <c r="I568" s="350"/>
    </row>
    <row r="569" customFormat="false" ht="12.75" hidden="false" customHeight="false" outlineLevel="0" collapsed="false">
      <c r="H569" s="350"/>
      <c r="I569" s="350"/>
    </row>
    <row r="570" customFormat="false" ht="12.75" hidden="false" customHeight="false" outlineLevel="0" collapsed="false">
      <c r="H570" s="350"/>
      <c r="I570" s="350"/>
    </row>
    <row r="571" customFormat="false" ht="12.75" hidden="false" customHeight="false" outlineLevel="0" collapsed="false">
      <c r="H571" s="350"/>
      <c r="I571" s="350"/>
    </row>
    <row r="572" customFormat="false" ht="12.75" hidden="false" customHeight="false" outlineLevel="0" collapsed="false">
      <c r="H572" s="350"/>
      <c r="I572" s="350"/>
    </row>
    <row r="573" customFormat="false" ht="12.75" hidden="false" customHeight="false" outlineLevel="0" collapsed="false">
      <c r="H573" s="350"/>
      <c r="I573" s="350"/>
    </row>
    <row r="574" customFormat="false" ht="12.75" hidden="false" customHeight="false" outlineLevel="0" collapsed="false">
      <c r="H574" s="350"/>
      <c r="I574" s="350"/>
    </row>
    <row r="575" customFormat="false" ht="12.75" hidden="false" customHeight="false" outlineLevel="0" collapsed="false">
      <c r="H575" s="350"/>
      <c r="I575" s="350"/>
    </row>
    <row r="576" customFormat="false" ht="12.75" hidden="false" customHeight="false" outlineLevel="0" collapsed="false">
      <c r="H576" s="350"/>
      <c r="I576" s="350"/>
    </row>
    <row r="577" customFormat="false" ht="12.75" hidden="false" customHeight="false" outlineLevel="0" collapsed="false">
      <c r="H577" s="350"/>
      <c r="I577" s="350"/>
    </row>
    <row r="578" customFormat="false" ht="12.75" hidden="false" customHeight="false" outlineLevel="0" collapsed="false">
      <c r="H578" s="350"/>
      <c r="I578" s="350"/>
    </row>
    <row r="579" customFormat="false" ht="12.75" hidden="false" customHeight="false" outlineLevel="0" collapsed="false">
      <c r="H579" s="350"/>
      <c r="I579" s="350"/>
    </row>
    <row r="580" customFormat="false" ht="12.75" hidden="false" customHeight="false" outlineLevel="0" collapsed="false">
      <c r="H580" s="350"/>
      <c r="I580" s="350"/>
    </row>
    <row r="581" customFormat="false" ht="12.75" hidden="false" customHeight="false" outlineLevel="0" collapsed="false">
      <c r="H581" s="350"/>
      <c r="I581" s="350"/>
    </row>
    <row r="582" customFormat="false" ht="12.75" hidden="false" customHeight="false" outlineLevel="0" collapsed="false">
      <c r="H582" s="350"/>
      <c r="I582" s="350"/>
    </row>
    <row r="583" customFormat="false" ht="12.75" hidden="false" customHeight="false" outlineLevel="0" collapsed="false">
      <c r="H583" s="350"/>
      <c r="I583" s="350"/>
    </row>
    <row r="584" customFormat="false" ht="12.75" hidden="false" customHeight="false" outlineLevel="0" collapsed="false">
      <c r="H584" s="350"/>
      <c r="I584" s="350"/>
    </row>
    <row r="585" customFormat="false" ht="12.75" hidden="false" customHeight="false" outlineLevel="0" collapsed="false">
      <c r="H585" s="350"/>
      <c r="I585" s="350"/>
    </row>
    <row r="586" customFormat="false" ht="12.75" hidden="false" customHeight="false" outlineLevel="0" collapsed="false">
      <c r="H586" s="350"/>
      <c r="I586" s="350"/>
    </row>
    <row r="587" customFormat="false" ht="12.75" hidden="false" customHeight="false" outlineLevel="0" collapsed="false">
      <c r="H587" s="350"/>
      <c r="I587" s="350"/>
    </row>
    <row r="588" customFormat="false" ht="12.75" hidden="false" customHeight="false" outlineLevel="0" collapsed="false">
      <c r="H588" s="350"/>
      <c r="I588" s="350"/>
    </row>
    <row r="589" customFormat="false" ht="12.75" hidden="false" customHeight="false" outlineLevel="0" collapsed="false">
      <c r="H589" s="350"/>
      <c r="I589" s="350"/>
    </row>
    <row r="590" customFormat="false" ht="12.75" hidden="false" customHeight="false" outlineLevel="0" collapsed="false">
      <c r="H590" s="350"/>
      <c r="I590" s="350"/>
    </row>
    <row r="591" customFormat="false" ht="12.75" hidden="false" customHeight="false" outlineLevel="0" collapsed="false">
      <c r="H591" s="350"/>
      <c r="I591" s="350"/>
    </row>
    <row r="592" customFormat="false" ht="12.75" hidden="false" customHeight="false" outlineLevel="0" collapsed="false">
      <c r="H592" s="350"/>
      <c r="I592" s="350"/>
    </row>
    <row r="593" customFormat="false" ht="12.75" hidden="false" customHeight="false" outlineLevel="0" collapsed="false">
      <c r="H593" s="350"/>
      <c r="I593" s="350"/>
    </row>
    <row r="594" customFormat="false" ht="12.75" hidden="false" customHeight="false" outlineLevel="0" collapsed="false">
      <c r="H594" s="350"/>
      <c r="I594" s="350"/>
    </row>
    <row r="595" customFormat="false" ht="12.75" hidden="false" customHeight="false" outlineLevel="0" collapsed="false">
      <c r="H595" s="350"/>
      <c r="I595" s="350"/>
    </row>
    <row r="596" customFormat="false" ht="12.75" hidden="false" customHeight="false" outlineLevel="0" collapsed="false">
      <c r="H596" s="350"/>
      <c r="I596" s="350"/>
    </row>
    <row r="597" customFormat="false" ht="12.75" hidden="false" customHeight="false" outlineLevel="0" collapsed="false">
      <c r="H597" s="350"/>
      <c r="I597" s="350"/>
    </row>
    <row r="598" customFormat="false" ht="12.75" hidden="false" customHeight="false" outlineLevel="0" collapsed="false">
      <c r="H598" s="350"/>
      <c r="I598" s="350"/>
    </row>
    <row r="599" customFormat="false" ht="12.75" hidden="false" customHeight="false" outlineLevel="0" collapsed="false">
      <c r="H599" s="350"/>
      <c r="I599" s="350"/>
    </row>
    <row r="600" customFormat="false" ht="12.75" hidden="false" customHeight="false" outlineLevel="0" collapsed="false">
      <c r="H600" s="350"/>
      <c r="I600" s="350"/>
    </row>
    <row r="601" customFormat="false" ht="12.75" hidden="false" customHeight="false" outlineLevel="0" collapsed="false">
      <c r="H601" s="350"/>
      <c r="I601" s="350"/>
    </row>
    <row r="602" customFormat="false" ht="12.75" hidden="false" customHeight="false" outlineLevel="0" collapsed="false">
      <c r="H602" s="350"/>
      <c r="I602" s="350"/>
    </row>
    <row r="603" customFormat="false" ht="12.75" hidden="false" customHeight="false" outlineLevel="0" collapsed="false">
      <c r="H603" s="350"/>
      <c r="I603" s="350"/>
    </row>
    <row r="604" customFormat="false" ht="12.75" hidden="false" customHeight="false" outlineLevel="0" collapsed="false">
      <c r="H604" s="350"/>
      <c r="I604" s="350"/>
    </row>
    <row r="605" customFormat="false" ht="12.75" hidden="false" customHeight="false" outlineLevel="0" collapsed="false">
      <c r="H605" s="350"/>
      <c r="I605" s="350"/>
    </row>
    <row r="606" customFormat="false" ht="12.75" hidden="false" customHeight="false" outlineLevel="0" collapsed="false">
      <c r="H606" s="350"/>
      <c r="I606" s="350"/>
    </row>
    <row r="607" customFormat="false" ht="12.75" hidden="false" customHeight="false" outlineLevel="0" collapsed="false">
      <c r="H607" s="350"/>
      <c r="I607" s="350"/>
    </row>
    <row r="608" customFormat="false" ht="12.75" hidden="false" customHeight="false" outlineLevel="0" collapsed="false">
      <c r="H608" s="350"/>
      <c r="I608" s="350"/>
    </row>
    <row r="609" customFormat="false" ht="12.75" hidden="false" customHeight="false" outlineLevel="0" collapsed="false">
      <c r="H609" s="350"/>
      <c r="I609" s="350"/>
    </row>
    <row r="610" customFormat="false" ht="12.75" hidden="false" customHeight="false" outlineLevel="0" collapsed="false">
      <c r="H610" s="350"/>
      <c r="I610" s="350"/>
    </row>
    <row r="611" customFormat="false" ht="12.75" hidden="false" customHeight="false" outlineLevel="0" collapsed="false">
      <c r="H611" s="350"/>
      <c r="I611" s="350"/>
    </row>
    <row r="612" customFormat="false" ht="12.75" hidden="false" customHeight="false" outlineLevel="0" collapsed="false">
      <c r="H612" s="350"/>
      <c r="I612" s="350"/>
    </row>
    <row r="613" customFormat="false" ht="12.75" hidden="false" customHeight="false" outlineLevel="0" collapsed="false">
      <c r="H613" s="350"/>
      <c r="I613" s="350"/>
    </row>
    <row r="614" customFormat="false" ht="12.75" hidden="false" customHeight="false" outlineLevel="0" collapsed="false">
      <c r="H614" s="350"/>
      <c r="I614" s="350"/>
    </row>
    <row r="615" customFormat="false" ht="12.75" hidden="false" customHeight="false" outlineLevel="0" collapsed="false">
      <c r="H615" s="350"/>
      <c r="I615" s="350"/>
    </row>
    <row r="616" customFormat="false" ht="12.75" hidden="false" customHeight="false" outlineLevel="0" collapsed="false">
      <c r="H616" s="350"/>
      <c r="I616" s="350"/>
    </row>
    <row r="617" customFormat="false" ht="12.75" hidden="false" customHeight="false" outlineLevel="0" collapsed="false">
      <c r="H617" s="350"/>
      <c r="I617" s="350"/>
    </row>
    <row r="618" customFormat="false" ht="12.75" hidden="false" customHeight="false" outlineLevel="0" collapsed="false">
      <c r="H618" s="350"/>
      <c r="I618" s="350"/>
    </row>
    <row r="619" customFormat="false" ht="12.75" hidden="false" customHeight="false" outlineLevel="0" collapsed="false">
      <c r="H619" s="350"/>
      <c r="I619" s="350"/>
    </row>
    <row r="620" customFormat="false" ht="12.75" hidden="false" customHeight="false" outlineLevel="0" collapsed="false">
      <c r="H620" s="350"/>
      <c r="I620" s="350"/>
    </row>
    <row r="621" customFormat="false" ht="12.75" hidden="false" customHeight="false" outlineLevel="0" collapsed="false">
      <c r="H621" s="350"/>
      <c r="I621" s="350"/>
    </row>
    <row r="622" customFormat="false" ht="12.75" hidden="false" customHeight="false" outlineLevel="0" collapsed="false">
      <c r="H622" s="350"/>
      <c r="I622" s="350"/>
    </row>
    <row r="623" customFormat="false" ht="12.75" hidden="false" customHeight="false" outlineLevel="0" collapsed="false">
      <c r="H623" s="350"/>
      <c r="I623" s="350"/>
    </row>
    <row r="624" customFormat="false" ht="12.75" hidden="false" customHeight="false" outlineLevel="0" collapsed="false">
      <c r="H624" s="350"/>
      <c r="I624" s="350"/>
    </row>
    <row r="625" customFormat="false" ht="12.75" hidden="false" customHeight="false" outlineLevel="0" collapsed="false">
      <c r="H625" s="350"/>
      <c r="I625" s="350"/>
    </row>
    <row r="626" customFormat="false" ht="12.75" hidden="false" customHeight="false" outlineLevel="0" collapsed="false">
      <c r="H626" s="350"/>
      <c r="I626" s="350"/>
    </row>
    <row r="627" customFormat="false" ht="12.75" hidden="false" customHeight="false" outlineLevel="0" collapsed="false">
      <c r="H627" s="350"/>
      <c r="I627" s="350"/>
    </row>
    <row r="628" customFormat="false" ht="12.75" hidden="false" customHeight="false" outlineLevel="0" collapsed="false">
      <c r="H628" s="350"/>
      <c r="I628" s="350"/>
    </row>
    <row r="629" customFormat="false" ht="12.75" hidden="false" customHeight="false" outlineLevel="0" collapsed="false">
      <c r="H629" s="350"/>
      <c r="I629" s="350"/>
    </row>
    <row r="630" customFormat="false" ht="12.75" hidden="false" customHeight="false" outlineLevel="0" collapsed="false">
      <c r="H630" s="350"/>
      <c r="I630" s="350"/>
    </row>
    <row r="631" customFormat="false" ht="12.75" hidden="false" customHeight="false" outlineLevel="0" collapsed="false">
      <c r="H631" s="350"/>
      <c r="I631" s="350"/>
    </row>
    <row r="632" customFormat="false" ht="12.75" hidden="false" customHeight="false" outlineLevel="0" collapsed="false">
      <c r="H632" s="350"/>
      <c r="I632" s="350"/>
    </row>
    <row r="633" customFormat="false" ht="12.75" hidden="false" customHeight="false" outlineLevel="0" collapsed="false">
      <c r="H633" s="350"/>
      <c r="I633" s="350"/>
    </row>
    <row r="634" customFormat="false" ht="12.75" hidden="false" customHeight="false" outlineLevel="0" collapsed="false">
      <c r="H634" s="350"/>
      <c r="I634" s="350"/>
    </row>
    <row r="635" customFormat="false" ht="12.75" hidden="false" customHeight="false" outlineLevel="0" collapsed="false">
      <c r="H635" s="350"/>
      <c r="I635" s="350"/>
    </row>
    <row r="636" customFormat="false" ht="12.75" hidden="false" customHeight="false" outlineLevel="0" collapsed="false">
      <c r="H636" s="350"/>
      <c r="I636" s="350"/>
    </row>
    <row r="637" customFormat="false" ht="12.75" hidden="false" customHeight="false" outlineLevel="0" collapsed="false">
      <c r="H637" s="350"/>
      <c r="I637" s="350"/>
    </row>
    <row r="638" customFormat="false" ht="12.75" hidden="false" customHeight="false" outlineLevel="0" collapsed="false">
      <c r="H638" s="350"/>
      <c r="I638" s="350"/>
    </row>
    <row r="639" customFormat="false" ht="12.75" hidden="false" customHeight="false" outlineLevel="0" collapsed="false">
      <c r="H639" s="350"/>
      <c r="I639" s="350"/>
    </row>
    <row r="640" customFormat="false" ht="12.75" hidden="false" customHeight="false" outlineLevel="0" collapsed="false">
      <c r="H640" s="350"/>
      <c r="I640" s="350"/>
    </row>
    <row r="641" customFormat="false" ht="12.75" hidden="false" customHeight="false" outlineLevel="0" collapsed="false">
      <c r="H641" s="350"/>
      <c r="I641" s="350"/>
    </row>
    <row r="642" customFormat="false" ht="12.75" hidden="false" customHeight="false" outlineLevel="0" collapsed="false">
      <c r="H642" s="350"/>
      <c r="I642" s="350"/>
    </row>
    <row r="643" customFormat="false" ht="12.75" hidden="false" customHeight="false" outlineLevel="0" collapsed="false">
      <c r="H643" s="350"/>
      <c r="I643" s="350"/>
    </row>
    <row r="644" customFormat="false" ht="12.75" hidden="false" customHeight="false" outlineLevel="0" collapsed="false">
      <c r="H644" s="350"/>
      <c r="I644" s="350"/>
    </row>
    <row r="645" customFormat="false" ht="12.75" hidden="false" customHeight="false" outlineLevel="0" collapsed="false">
      <c r="H645" s="350"/>
      <c r="I645" s="350"/>
    </row>
    <row r="646" customFormat="false" ht="12.75" hidden="false" customHeight="false" outlineLevel="0" collapsed="false">
      <c r="H646" s="350"/>
      <c r="I646" s="350"/>
    </row>
    <row r="647" customFormat="false" ht="12.75" hidden="false" customHeight="false" outlineLevel="0" collapsed="false">
      <c r="H647" s="350"/>
      <c r="I647" s="350"/>
    </row>
    <row r="648" customFormat="false" ht="12.75" hidden="false" customHeight="false" outlineLevel="0" collapsed="false">
      <c r="H648" s="350"/>
      <c r="I648" s="350"/>
    </row>
    <row r="649" customFormat="false" ht="12.75" hidden="false" customHeight="false" outlineLevel="0" collapsed="false">
      <c r="H649" s="350"/>
      <c r="I649" s="350"/>
    </row>
    <row r="650" customFormat="false" ht="12.75" hidden="false" customHeight="false" outlineLevel="0" collapsed="false">
      <c r="H650" s="350"/>
      <c r="I650" s="350"/>
    </row>
    <row r="651" customFormat="false" ht="12.75" hidden="false" customHeight="false" outlineLevel="0" collapsed="false">
      <c r="H651" s="350"/>
      <c r="I651" s="350"/>
    </row>
    <row r="652" customFormat="false" ht="12.75" hidden="false" customHeight="false" outlineLevel="0" collapsed="false">
      <c r="H652" s="350"/>
      <c r="I652" s="350"/>
    </row>
    <row r="653" customFormat="false" ht="12.75" hidden="false" customHeight="false" outlineLevel="0" collapsed="false">
      <c r="H653" s="350"/>
      <c r="I653" s="350"/>
    </row>
    <row r="654" customFormat="false" ht="12.75" hidden="false" customHeight="false" outlineLevel="0" collapsed="false">
      <c r="H654" s="350"/>
      <c r="I654" s="350"/>
    </row>
  </sheetData>
  <conditionalFormatting sqref="A18:IV18">
    <cfRule type="cellIs" priority="2" operator="equal" aboveAverage="0" equalAverage="0" bottom="0" percent="0" rank="0" text="" dxfId="0">
      <formula>"VERIFY"</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3:Q116"/>
  <sheetViews>
    <sheetView showFormulas="false" showGridLines="false" showRowColHeaders="true" showZeros="true" rightToLeft="false" tabSelected="false" showOutlineSymbols="true" defaultGridColor="true" view="normal" topLeftCell="H1" colorId="64" zoomScale="80" zoomScaleNormal="80" zoomScalePageLayoutView="100" workbookViewId="0">
      <selection pane="topLeft" activeCell="Q16" activeCellId="0" sqref="Q16"/>
    </sheetView>
  </sheetViews>
  <sheetFormatPr defaultColWidth="9.13671875" defaultRowHeight="12.75" customHeight="true" zeroHeight="false" outlineLevelRow="0" outlineLevelCol="0"/>
  <cols>
    <col collapsed="false" customWidth="true" hidden="false" outlineLevel="0" max="2" min="1" style="1" width="3.7"/>
    <col collapsed="false" customWidth="true" hidden="false" outlineLevel="0" max="3" min="3" style="1" width="35.7"/>
    <col collapsed="false" customWidth="true" hidden="false" outlineLevel="0" max="4" min="4" style="1" width="20.7"/>
    <col collapsed="false" customWidth="true" hidden="false" outlineLevel="0" max="6" min="5" style="1" width="3.7"/>
    <col collapsed="false" customWidth="true" hidden="false" outlineLevel="0" max="8" min="7" style="1" width="20.7"/>
    <col collapsed="false" customWidth="true" hidden="false" outlineLevel="0" max="10" min="9" style="1" width="3.7"/>
    <col collapsed="false" customWidth="true" hidden="false" outlineLevel="0" max="12" min="11" style="1" width="20.7"/>
    <col collapsed="false" customWidth="true" hidden="false" outlineLevel="0" max="14" min="13" style="1" width="3.7"/>
    <col collapsed="false" customWidth="true" hidden="false" outlineLevel="0" max="16" min="15" style="1" width="26.99"/>
    <col collapsed="false" customWidth="true" hidden="false" outlineLevel="0" max="17" min="17" style="1" width="31.7"/>
    <col collapsed="false" customWidth="false" hidden="false" outlineLevel="0" max="257" min="18" style="1" width="9.14"/>
  </cols>
  <sheetData>
    <row r="3" customFormat="false" ht="12.75" hidden="false" customHeight="false" outlineLevel="0" collapsed="false">
      <c r="C3" s="352"/>
      <c r="D3" s="353"/>
    </row>
    <row r="5" customFormat="false" ht="12.75" hidden="false" customHeight="false" outlineLevel="0" collapsed="false">
      <c r="C5" s="354" t="s">
        <v>344</v>
      </c>
      <c r="D5" s="354"/>
      <c r="G5" s="354" t="s">
        <v>345</v>
      </c>
      <c r="H5" s="354"/>
      <c r="K5" s="354" t="s">
        <v>346</v>
      </c>
      <c r="L5" s="354"/>
      <c r="O5" s="355"/>
      <c r="P5" s="355"/>
      <c r="Q5" s="355"/>
    </row>
    <row r="6" customFormat="false" ht="14.25" hidden="false" customHeight="true" outlineLevel="0" collapsed="false">
      <c r="C6" s="356" t="s">
        <v>347</v>
      </c>
      <c r="D6" s="356" t="s">
        <v>348</v>
      </c>
      <c r="E6" s="357"/>
      <c r="G6" s="356" t="s">
        <v>347</v>
      </c>
      <c r="H6" s="356" t="s">
        <v>348</v>
      </c>
      <c r="I6" s="357"/>
      <c r="K6" s="356" t="s">
        <v>347</v>
      </c>
      <c r="L6" s="356" t="s">
        <v>348</v>
      </c>
      <c r="N6" s="1" t="n">
        <v>1</v>
      </c>
      <c r="O6" s="355" t="s">
        <v>313</v>
      </c>
      <c r="P6" s="355" t="s">
        <v>256</v>
      </c>
      <c r="Q6" s="355" t="s">
        <v>314</v>
      </c>
    </row>
    <row r="7" customFormat="false" ht="18" hidden="false" customHeight="true" outlineLevel="0" collapsed="false">
      <c r="C7" s="358" t="s">
        <v>349</v>
      </c>
      <c r="D7" s="359" t="s">
        <v>254</v>
      </c>
      <c r="E7" s="359"/>
      <c r="G7" s="360" t="s">
        <v>350</v>
      </c>
      <c r="H7" s="1" t="s">
        <v>278</v>
      </c>
      <c r="K7" s="358" t="s">
        <v>351</v>
      </c>
      <c r="L7" s="359" t="s">
        <v>274</v>
      </c>
      <c r="N7" s="1" t="n">
        <v>2</v>
      </c>
      <c r="O7" s="355" t="s">
        <v>315</v>
      </c>
      <c r="P7" s="355" t="s">
        <v>262</v>
      </c>
      <c r="Q7" s="355" t="s">
        <v>316</v>
      </c>
    </row>
    <row r="8" customFormat="false" ht="18" hidden="false" customHeight="true" outlineLevel="0" collapsed="false">
      <c r="C8" s="358" t="s">
        <v>352</v>
      </c>
      <c r="D8" s="359" t="s">
        <v>255</v>
      </c>
      <c r="E8" s="359"/>
      <c r="G8" s="360" t="s">
        <v>353</v>
      </c>
      <c r="H8" s="1" t="s">
        <v>280</v>
      </c>
      <c r="K8" s="359" t="s">
        <v>354</v>
      </c>
      <c r="L8" s="359" t="s">
        <v>355</v>
      </c>
      <c r="N8" s="1" t="n">
        <v>3</v>
      </c>
      <c r="O8" s="355" t="s">
        <v>317</v>
      </c>
      <c r="P8" s="355" t="s">
        <v>256</v>
      </c>
      <c r="Q8" s="355" t="s">
        <v>318</v>
      </c>
    </row>
    <row r="9" customFormat="false" ht="18" hidden="false" customHeight="true" outlineLevel="0" collapsed="false">
      <c r="C9" s="360" t="s">
        <v>356</v>
      </c>
      <c r="D9" s="360" t="s">
        <v>357</v>
      </c>
      <c r="E9" s="360"/>
      <c r="G9" s="360" t="s">
        <v>358</v>
      </c>
      <c r="H9" s="1" t="s">
        <v>281</v>
      </c>
      <c r="K9" s="359" t="s">
        <v>359</v>
      </c>
      <c r="L9" s="359" t="s">
        <v>360</v>
      </c>
      <c r="N9" s="1" t="n">
        <v>4</v>
      </c>
      <c r="O9" s="355" t="s">
        <v>319</v>
      </c>
      <c r="P9" s="355" t="s">
        <v>256</v>
      </c>
      <c r="Q9" s="361" t="s">
        <v>320</v>
      </c>
    </row>
    <row r="10" customFormat="false" ht="18" hidden="false" customHeight="true" outlineLevel="0" collapsed="false">
      <c r="C10" s="360" t="s">
        <v>361</v>
      </c>
      <c r="D10" s="362" t="s">
        <v>211</v>
      </c>
      <c r="E10" s="362"/>
      <c r="G10" s="360" t="s">
        <v>362</v>
      </c>
      <c r="H10" s="1" t="s">
        <v>279</v>
      </c>
      <c r="K10" s="359" t="s">
        <v>363</v>
      </c>
      <c r="L10" s="359" t="s">
        <v>275</v>
      </c>
      <c r="N10" s="1" t="n">
        <v>5</v>
      </c>
      <c r="O10" s="355" t="s">
        <v>317</v>
      </c>
      <c r="P10" s="355" t="s">
        <v>256</v>
      </c>
      <c r="Q10" s="355" t="s">
        <v>318</v>
      </c>
    </row>
    <row r="11" customFormat="false" ht="18" hidden="false" customHeight="true" outlineLevel="0" collapsed="false">
      <c r="C11" s="360" t="s">
        <v>364</v>
      </c>
      <c r="D11" s="362" t="s">
        <v>365</v>
      </c>
      <c r="E11" s="362"/>
      <c r="G11" s="360" t="s">
        <v>366</v>
      </c>
      <c r="H11" s="1" t="s">
        <v>367</v>
      </c>
      <c r="K11" s="359" t="s">
        <v>368</v>
      </c>
      <c r="L11" s="359" t="s">
        <v>276</v>
      </c>
      <c r="N11" s="1" t="n">
        <v>6</v>
      </c>
      <c r="O11" s="363" t="s">
        <v>321</v>
      </c>
      <c r="P11" s="355" t="s">
        <v>256</v>
      </c>
      <c r="Q11" s="363" t="s">
        <v>322</v>
      </c>
    </row>
    <row r="12" customFormat="false" ht="18" hidden="false" customHeight="true" outlineLevel="0" collapsed="false">
      <c r="C12" s="360" t="s">
        <v>369</v>
      </c>
      <c r="D12" s="362" t="s">
        <v>240</v>
      </c>
      <c r="E12" s="362"/>
      <c r="K12" s="359" t="s">
        <v>370</v>
      </c>
      <c r="L12" s="359" t="s">
        <v>371</v>
      </c>
      <c r="N12" s="1" t="n">
        <v>7</v>
      </c>
      <c r="O12" s="363" t="s">
        <v>323</v>
      </c>
      <c r="P12" s="355" t="s">
        <v>256</v>
      </c>
      <c r="Q12" s="363" t="s">
        <v>324</v>
      </c>
    </row>
    <row r="13" customFormat="false" ht="18" hidden="false" customHeight="true" outlineLevel="0" collapsed="false">
      <c r="C13" s="360" t="s">
        <v>372</v>
      </c>
      <c r="D13" s="362" t="s">
        <v>373</v>
      </c>
      <c r="E13" s="362"/>
      <c r="K13" s="359" t="s">
        <v>374</v>
      </c>
      <c r="L13" s="359" t="s">
        <v>375</v>
      </c>
      <c r="N13" s="1" t="n">
        <v>8</v>
      </c>
      <c r="O13" s="363" t="s">
        <v>325</v>
      </c>
      <c r="P13" s="355" t="s">
        <v>256</v>
      </c>
      <c r="Q13" s="363" t="s">
        <v>326</v>
      </c>
    </row>
    <row r="14" customFormat="false" ht="18" hidden="false" customHeight="true" outlineLevel="0" collapsed="false">
      <c r="C14" s="360" t="s">
        <v>376</v>
      </c>
      <c r="D14" s="362" t="s">
        <v>222</v>
      </c>
      <c r="E14" s="364"/>
      <c r="K14" s="359" t="s">
        <v>377</v>
      </c>
      <c r="L14" s="359" t="s">
        <v>378</v>
      </c>
      <c r="N14" s="1" t="n">
        <v>9</v>
      </c>
      <c r="O14" s="363" t="s">
        <v>327</v>
      </c>
      <c r="P14" s="355" t="s">
        <v>261</v>
      </c>
      <c r="Q14" s="363" t="s">
        <v>328</v>
      </c>
    </row>
    <row r="15" customFormat="false" ht="18" hidden="false" customHeight="true" outlineLevel="0" collapsed="false">
      <c r="C15" s="360" t="s">
        <v>379</v>
      </c>
      <c r="D15" s="362" t="s">
        <v>212</v>
      </c>
      <c r="E15" s="362"/>
      <c r="K15" s="359" t="s">
        <v>380</v>
      </c>
      <c r="L15" s="359" t="s">
        <v>381</v>
      </c>
      <c r="N15" s="1" t="n">
        <v>10</v>
      </c>
      <c r="O15" s="355" t="s">
        <v>331</v>
      </c>
      <c r="P15" s="355" t="s">
        <v>262</v>
      </c>
      <c r="Q15" s="355" t="s">
        <v>332</v>
      </c>
    </row>
    <row r="16" customFormat="false" ht="18" hidden="false" customHeight="true" outlineLevel="0" collapsed="false">
      <c r="C16" s="360" t="s">
        <v>382</v>
      </c>
      <c r="D16" s="362" t="s">
        <v>210</v>
      </c>
      <c r="E16" s="362"/>
      <c r="N16" s="1" t="n">
        <v>11</v>
      </c>
      <c r="O16" s="355" t="s">
        <v>333</v>
      </c>
      <c r="P16" s="355" t="s">
        <v>261</v>
      </c>
      <c r="Q16" s="355" t="s">
        <v>334</v>
      </c>
    </row>
    <row r="17" customFormat="false" ht="18" hidden="false" customHeight="true" outlineLevel="0" collapsed="false">
      <c r="C17" s="360" t="s">
        <v>383</v>
      </c>
      <c r="D17" s="362" t="s">
        <v>189</v>
      </c>
      <c r="E17" s="362"/>
      <c r="N17" s="1" t="n">
        <v>12</v>
      </c>
      <c r="O17" s="355" t="s">
        <v>337</v>
      </c>
      <c r="P17" s="355" t="s">
        <v>256</v>
      </c>
      <c r="Q17" s="355" t="s">
        <v>338</v>
      </c>
    </row>
    <row r="18" customFormat="false" ht="18" hidden="false" customHeight="true" outlineLevel="0" collapsed="false">
      <c r="C18" s="360" t="s">
        <v>384</v>
      </c>
      <c r="D18" s="362" t="s">
        <v>271</v>
      </c>
      <c r="E18" s="362"/>
      <c r="N18" s="1" t="n">
        <v>13</v>
      </c>
      <c r="O18" s="355" t="s">
        <v>335</v>
      </c>
      <c r="P18" s="355" t="s">
        <v>257</v>
      </c>
      <c r="Q18" s="355" t="s">
        <v>336</v>
      </c>
    </row>
    <row r="19" customFormat="false" ht="18" hidden="false" customHeight="true" outlineLevel="0" collapsed="false">
      <c r="C19" s="360" t="s">
        <v>385</v>
      </c>
      <c r="D19" s="362" t="s">
        <v>221</v>
      </c>
      <c r="E19" s="362"/>
      <c r="G19" s="365"/>
      <c r="N19" s="1" t="n">
        <v>14</v>
      </c>
      <c r="O19" s="355" t="s">
        <v>339</v>
      </c>
      <c r="P19" s="355" t="s">
        <v>256</v>
      </c>
      <c r="Q19" s="355" t="s">
        <v>340</v>
      </c>
    </row>
    <row r="20" customFormat="false" ht="18" hidden="false" customHeight="true" outlineLevel="0" collapsed="false">
      <c r="C20" s="360" t="s">
        <v>386</v>
      </c>
      <c r="D20" s="362" t="s">
        <v>272</v>
      </c>
      <c r="E20" s="362"/>
      <c r="N20" s="1" t="n">
        <v>15</v>
      </c>
      <c r="O20" s="355" t="s">
        <v>341</v>
      </c>
      <c r="P20" s="355" t="s">
        <v>261</v>
      </c>
      <c r="Q20" s="355" t="s">
        <v>342</v>
      </c>
    </row>
    <row r="21" customFormat="false" ht="18" hidden="false" customHeight="true" outlineLevel="0" collapsed="false">
      <c r="C21" s="360" t="s">
        <v>387</v>
      </c>
      <c r="D21" s="362" t="s">
        <v>268</v>
      </c>
      <c r="E21" s="362"/>
    </row>
    <row r="22" customFormat="false" ht="18" hidden="false" customHeight="true" outlineLevel="0" collapsed="false">
      <c r="C22" s="360" t="s">
        <v>388</v>
      </c>
      <c r="D22" s="362" t="s">
        <v>389</v>
      </c>
      <c r="E22" s="362"/>
    </row>
    <row r="23" customFormat="false" ht="18" hidden="false" customHeight="true" outlineLevel="0" collapsed="false">
      <c r="C23" s="360" t="s">
        <v>390</v>
      </c>
      <c r="D23" s="362" t="s">
        <v>391</v>
      </c>
      <c r="E23" s="362"/>
    </row>
    <row r="24" customFormat="false" ht="18" hidden="false" customHeight="true" outlineLevel="0" collapsed="false">
      <c r="C24" s="360" t="s">
        <v>392</v>
      </c>
      <c r="D24" s="362" t="s">
        <v>393</v>
      </c>
      <c r="E24" s="362"/>
    </row>
    <row r="25" customFormat="false" ht="18" hidden="false" customHeight="true" outlineLevel="0" collapsed="false">
      <c r="C25" s="360" t="s">
        <v>394</v>
      </c>
      <c r="D25" s="362" t="s">
        <v>395</v>
      </c>
      <c r="E25" s="362"/>
    </row>
    <row r="26" customFormat="false" ht="18" hidden="false" customHeight="true" outlineLevel="0" collapsed="false">
      <c r="C26" s="360" t="s">
        <v>396</v>
      </c>
      <c r="D26" s="362" t="s">
        <v>397</v>
      </c>
      <c r="E26" s="362"/>
    </row>
    <row r="27" customFormat="false" ht="18" hidden="false" customHeight="true" outlineLevel="0" collapsed="false">
      <c r="C27" s="360" t="s">
        <v>398</v>
      </c>
      <c r="D27" s="362" t="s">
        <v>219</v>
      </c>
      <c r="E27" s="362"/>
    </row>
    <row r="28" customFormat="false" ht="18" hidden="false" customHeight="true" outlineLevel="0" collapsed="false">
      <c r="C28" s="360" t="s">
        <v>399</v>
      </c>
      <c r="D28" s="362" t="s">
        <v>224</v>
      </c>
      <c r="E28" s="362"/>
    </row>
    <row r="29" customFormat="false" ht="12.75" hidden="false" customHeight="false" outlineLevel="0" collapsed="false">
      <c r="C29" s="360" t="s">
        <v>400</v>
      </c>
      <c r="D29" s="360" t="s">
        <v>188</v>
      </c>
      <c r="E29" s="360"/>
    </row>
    <row r="30" customFormat="false" ht="12.75" hidden="false" customHeight="false" outlineLevel="0" collapsed="false">
      <c r="C30" s="360" t="s">
        <v>401</v>
      </c>
      <c r="D30" s="362" t="s">
        <v>402</v>
      </c>
      <c r="E30" s="362"/>
    </row>
    <row r="31" customFormat="false" ht="12.75" hidden="false" customHeight="false" outlineLevel="0" collapsed="false">
      <c r="C31" s="360" t="s">
        <v>403</v>
      </c>
      <c r="D31" s="362" t="s">
        <v>404</v>
      </c>
      <c r="E31" s="362"/>
    </row>
    <row r="32" customFormat="false" ht="12.75" hidden="false" customHeight="false" outlineLevel="0" collapsed="false">
      <c r="C32" s="360" t="s">
        <v>405</v>
      </c>
      <c r="D32" s="362" t="s">
        <v>214</v>
      </c>
      <c r="E32" s="362"/>
    </row>
    <row r="33" customFormat="false" ht="12.75" hidden="false" customHeight="false" outlineLevel="0" collapsed="false">
      <c r="C33" s="360" t="s">
        <v>406</v>
      </c>
      <c r="D33" s="362" t="s">
        <v>207</v>
      </c>
      <c r="E33" s="362"/>
    </row>
    <row r="34" customFormat="false" ht="12.75" hidden="false" customHeight="false" outlineLevel="0" collapsed="false">
      <c r="C34" s="360" t="s">
        <v>407</v>
      </c>
      <c r="D34" s="362" t="s">
        <v>236</v>
      </c>
      <c r="E34" s="362"/>
    </row>
    <row r="35" customFormat="false" ht="12.75" hidden="false" customHeight="false" outlineLevel="0" collapsed="false">
      <c r="C35" s="360" t="s">
        <v>408</v>
      </c>
      <c r="D35" s="362" t="s">
        <v>186</v>
      </c>
      <c r="E35" s="362"/>
    </row>
    <row r="36" customFormat="false" ht="12.75" hidden="false" customHeight="false" outlineLevel="0" collapsed="false">
      <c r="C36" s="360" t="s">
        <v>409</v>
      </c>
      <c r="D36" s="362" t="s">
        <v>209</v>
      </c>
      <c r="E36" s="362"/>
    </row>
    <row r="37" customFormat="false" ht="12.75" hidden="false" customHeight="false" outlineLevel="0" collapsed="false">
      <c r="C37" s="360" t="s">
        <v>410</v>
      </c>
      <c r="D37" s="362" t="s">
        <v>411</v>
      </c>
      <c r="E37" s="362"/>
    </row>
    <row r="38" customFormat="false" ht="12.75" hidden="false" customHeight="false" outlineLevel="0" collapsed="false">
      <c r="C38" s="360" t="s">
        <v>412</v>
      </c>
      <c r="D38" s="362" t="s">
        <v>413</v>
      </c>
      <c r="E38" s="362"/>
    </row>
    <row r="39" customFormat="false" ht="12.75" hidden="false" customHeight="false" outlineLevel="0" collapsed="false">
      <c r="C39" s="360" t="s">
        <v>414</v>
      </c>
      <c r="D39" s="362" t="s">
        <v>215</v>
      </c>
      <c r="E39" s="362"/>
    </row>
    <row r="40" customFormat="false" ht="12.75" hidden="false" customHeight="false" outlineLevel="0" collapsed="false">
      <c r="C40" s="360" t="s">
        <v>415</v>
      </c>
      <c r="D40" s="362" t="s">
        <v>416</v>
      </c>
      <c r="E40" s="362"/>
    </row>
    <row r="41" customFormat="false" ht="12.75" hidden="false" customHeight="false" outlineLevel="0" collapsed="false">
      <c r="C41" s="360" t="s">
        <v>417</v>
      </c>
      <c r="D41" s="362" t="s">
        <v>418</v>
      </c>
      <c r="E41" s="362"/>
    </row>
    <row r="42" customFormat="false" ht="12.75" hidden="false" customHeight="false" outlineLevel="0" collapsed="false">
      <c r="C42" s="360" t="s">
        <v>419</v>
      </c>
      <c r="D42" s="362" t="s">
        <v>197</v>
      </c>
      <c r="E42" s="362"/>
    </row>
    <row r="43" customFormat="false" ht="12.75" hidden="false" customHeight="false" outlineLevel="0" collapsed="false">
      <c r="C43" s="360" t="s">
        <v>420</v>
      </c>
      <c r="D43" s="360" t="s">
        <v>421</v>
      </c>
      <c r="E43" s="360"/>
    </row>
    <row r="44" customFormat="false" ht="12.75" hidden="false" customHeight="false" outlineLevel="0" collapsed="false">
      <c r="C44" s="360" t="s">
        <v>422</v>
      </c>
      <c r="D44" s="362" t="s">
        <v>423</v>
      </c>
      <c r="E44" s="362"/>
    </row>
    <row r="45" customFormat="false" ht="12.75" hidden="false" customHeight="false" outlineLevel="0" collapsed="false">
      <c r="C45" s="360" t="s">
        <v>424</v>
      </c>
      <c r="D45" s="360" t="s">
        <v>424</v>
      </c>
      <c r="E45" s="360"/>
    </row>
    <row r="46" customFormat="false" ht="12.75" hidden="false" customHeight="false" outlineLevel="0" collapsed="false">
      <c r="C46" s="360" t="s">
        <v>230</v>
      </c>
      <c r="D46" s="360" t="s">
        <v>230</v>
      </c>
      <c r="E46" s="360"/>
    </row>
    <row r="47" customFormat="false" ht="12.75" hidden="false" customHeight="false" outlineLevel="0" collapsed="false">
      <c r="C47" s="360" t="s">
        <v>425</v>
      </c>
      <c r="D47" s="362" t="s">
        <v>426</v>
      </c>
      <c r="E47" s="362"/>
    </row>
    <row r="48" customFormat="false" ht="12.75" hidden="false" customHeight="false" outlineLevel="0" collapsed="false">
      <c r="C48" s="360" t="s">
        <v>427</v>
      </c>
      <c r="D48" s="362" t="s">
        <v>428</v>
      </c>
      <c r="E48" s="362"/>
    </row>
    <row r="49" customFormat="false" ht="12.75" hidden="false" customHeight="false" outlineLevel="0" collapsed="false">
      <c r="C49" s="360" t="s">
        <v>429</v>
      </c>
      <c r="D49" s="362" t="s">
        <v>430</v>
      </c>
      <c r="E49" s="362"/>
    </row>
    <row r="50" customFormat="false" ht="12.75" hidden="false" customHeight="false" outlineLevel="0" collapsed="false">
      <c r="C50" s="360" t="s">
        <v>431</v>
      </c>
      <c r="D50" s="362" t="s">
        <v>432</v>
      </c>
      <c r="E50" s="362"/>
    </row>
    <row r="51" customFormat="false" ht="12.75" hidden="false" customHeight="false" outlineLevel="0" collapsed="false">
      <c r="C51" s="360" t="s">
        <v>433</v>
      </c>
      <c r="D51" s="362" t="s">
        <v>434</v>
      </c>
      <c r="E51" s="362"/>
    </row>
    <row r="52" customFormat="false" ht="12.75" hidden="false" customHeight="false" outlineLevel="0" collapsed="false">
      <c r="C52" s="360" t="s">
        <v>435</v>
      </c>
      <c r="D52" s="362" t="s">
        <v>436</v>
      </c>
      <c r="E52" s="362"/>
    </row>
    <row r="53" customFormat="false" ht="12.75" hidden="false" customHeight="false" outlineLevel="0" collapsed="false">
      <c r="C53" s="360" t="s">
        <v>437</v>
      </c>
      <c r="D53" s="362" t="s">
        <v>208</v>
      </c>
      <c r="E53" s="362"/>
    </row>
    <row r="54" customFormat="false" ht="12.75" hidden="false" customHeight="false" outlineLevel="0" collapsed="false">
      <c r="C54" s="360" t="s">
        <v>438</v>
      </c>
      <c r="D54" s="360" t="s">
        <v>193</v>
      </c>
      <c r="E54" s="360"/>
    </row>
    <row r="55" customFormat="false" ht="12.75" hidden="false" customHeight="false" outlineLevel="0" collapsed="false">
      <c r="C55" s="360" t="s">
        <v>439</v>
      </c>
      <c r="D55" s="360" t="s">
        <v>198</v>
      </c>
      <c r="E55" s="360"/>
    </row>
    <row r="56" customFormat="false" ht="12.75" hidden="false" customHeight="false" outlineLevel="0" collapsed="false">
      <c r="C56" s="360" t="s">
        <v>440</v>
      </c>
      <c r="D56" s="360" t="s">
        <v>194</v>
      </c>
      <c r="E56" s="360"/>
    </row>
    <row r="57" customFormat="false" ht="12.75" hidden="false" customHeight="false" outlineLevel="0" collapsed="false">
      <c r="C57" s="360" t="s">
        <v>441</v>
      </c>
      <c r="D57" s="360" t="s">
        <v>442</v>
      </c>
      <c r="E57" s="360"/>
    </row>
    <row r="58" customFormat="false" ht="12.75" hidden="false" customHeight="false" outlineLevel="0" collapsed="false">
      <c r="C58" s="360" t="s">
        <v>443</v>
      </c>
      <c r="D58" s="362" t="s">
        <v>443</v>
      </c>
      <c r="E58" s="362"/>
    </row>
    <row r="59" customFormat="false" ht="12.75" hidden="false" customHeight="false" outlineLevel="0" collapsed="false">
      <c r="C59" s="360" t="s">
        <v>444</v>
      </c>
      <c r="D59" s="362" t="s">
        <v>223</v>
      </c>
      <c r="E59" s="362"/>
    </row>
    <row r="60" customFormat="false" ht="12.75" hidden="false" customHeight="false" outlineLevel="0" collapsed="false">
      <c r="C60" s="360" t="s">
        <v>445</v>
      </c>
      <c r="D60" s="362" t="s">
        <v>446</v>
      </c>
      <c r="E60" s="362"/>
    </row>
    <row r="61" customFormat="false" ht="12.75" hidden="false" customHeight="false" outlineLevel="0" collapsed="false">
      <c r="C61" s="360" t="s">
        <v>447</v>
      </c>
      <c r="D61" s="362" t="s">
        <v>216</v>
      </c>
      <c r="E61" s="362"/>
    </row>
    <row r="62" customFormat="false" ht="12.75" hidden="false" customHeight="false" outlineLevel="0" collapsed="false">
      <c r="C62" s="360" t="s">
        <v>448</v>
      </c>
      <c r="D62" s="362" t="s">
        <v>449</v>
      </c>
      <c r="E62" s="362"/>
    </row>
    <row r="63" customFormat="false" ht="12.75" hidden="false" customHeight="false" outlineLevel="0" collapsed="false">
      <c r="C63" s="360" t="s">
        <v>450</v>
      </c>
      <c r="D63" s="362" t="s">
        <v>451</v>
      </c>
      <c r="E63" s="362"/>
    </row>
    <row r="64" customFormat="false" ht="12.75" hidden="false" customHeight="false" outlineLevel="0" collapsed="false">
      <c r="C64" s="360" t="s">
        <v>452</v>
      </c>
      <c r="D64" s="360" t="s">
        <v>453</v>
      </c>
      <c r="E64" s="360"/>
    </row>
    <row r="65" customFormat="false" ht="12.75" hidden="false" customHeight="false" outlineLevel="0" collapsed="false">
      <c r="C65" s="360" t="s">
        <v>454</v>
      </c>
      <c r="D65" s="362" t="s">
        <v>220</v>
      </c>
      <c r="E65" s="362"/>
    </row>
    <row r="66" customFormat="false" ht="12.75" hidden="false" customHeight="false" outlineLevel="0" collapsed="false">
      <c r="C66" s="360" t="s">
        <v>455</v>
      </c>
      <c r="D66" s="362" t="s">
        <v>217</v>
      </c>
      <c r="E66" s="362"/>
    </row>
    <row r="67" customFormat="false" ht="12.75" hidden="false" customHeight="false" outlineLevel="0" collapsed="false">
      <c r="C67" s="360" t="s">
        <v>456</v>
      </c>
      <c r="D67" s="362" t="s">
        <v>227</v>
      </c>
      <c r="E67" s="362"/>
    </row>
    <row r="68" customFormat="false" ht="12.75" hidden="false" customHeight="false" outlineLevel="0" collapsed="false">
      <c r="C68" s="360" t="s">
        <v>457</v>
      </c>
      <c r="D68" s="362" t="s">
        <v>191</v>
      </c>
      <c r="E68" s="362"/>
    </row>
    <row r="69" customFormat="false" ht="12.75" hidden="false" customHeight="false" outlineLevel="0" collapsed="false">
      <c r="C69" s="360" t="s">
        <v>458</v>
      </c>
      <c r="D69" s="362" t="s">
        <v>459</v>
      </c>
      <c r="E69" s="362"/>
    </row>
    <row r="70" customFormat="false" ht="12.75" hidden="false" customHeight="false" outlineLevel="0" collapsed="false">
      <c r="C70" s="360" t="s">
        <v>460</v>
      </c>
      <c r="D70" s="362" t="s">
        <v>461</v>
      </c>
      <c r="E70" s="362"/>
    </row>
    <row r="71" customFormat="false" ht="12.75" hidden="false" customHeight="false" outlineLevel="0" collapsed="false">
      <c r="C71" s="358" t="s">
        <v>462</v>
      </c>
      <c r="D71" s="359" t="s">
        <v>463</v>
      </c>
      <c r="E71" s="359"/>
    </row>
    <row r="72" customFormat="false" ht="12.75" hidden="false" customHeight="false" outlineLevel="0" collapsed="false">
      <c r="C72" s="358" t="s">
        <v>464</v>
      </c>
      <c r="D72" s="358" t="s">
        <v>239</v>
      </c>
      <c r="E72" s="358"/>
    </row>
    <row r="73" customFormat="false" ht="12.75" hidden="false" customHeight="false" outlineLevel="0" collapsed="false">
      <c r="C73" s="360" t="s">
        <v>465</v>
      </c>
      <c r="D73" s="362" t="s">
        <v>466</v>
      </c>
      <c r="E73" s="362"/>
    </row>
    <row r="74" customFormat="false" ht="12.75" hidden="false" customHeight="false" outlineLevel="0" collapsed="false">
      <c r="C74" s="360" t="s">
        <v>467</v>
      </c>
      <c r="D74" s="362" t="s">
        <v>468</v>
      </c>
      <c r="E74" s="362"/>
    </row>
    <row r="75" customFormat="false" ht="12.75" hidden="false" customHeight="false" outlineLevel="0" collapsed="false">
      <c r="C75" s="360" t="s">
        <v>469</v>
      </c>
      <c r="D75" s="362" t="s">
        <v>470</v>
      </c>
      <c r="E75" s="362"/>
    </row>
    <row r="76" customFormat="false" ht="12.75" hidden="false" customHeight="false" outlineLevel="0" collapsed="false">
      <c r="C76" s="360" t="s">
        <v>471</v>
      </c>
      <c r="D76" s="362" t="s">
        <v>472</v>
      </c>
      <c r="E76" s="362"/>
    </row>
    <row r="77" customFormat="false" ht="12.75" hidden="false" customHeight="false" outlineLevel="0" collapsed="false">
      <c r="C77" s="360" t="s">
        <v>473</v>
      </c>
      <c r="D77" s="362" t="s">
        <v>474</v>
      </c>
      <c r="E77" s="362"/>
    </row>
    <row r="78" customFormat="false" ht="12.75" hidden="false" customHeight="false" outlineLevel="0" collapsed="false">
      <c r="C78" s="360" t="s">
        <v>475</v>
      </c>
      <c r="D78" s="362" t="s">
        <v>476</v>
      </c>
      <c r="E78" s="362"/>
    </row>
    <row r="79" customFormat="false" ht="12.75" hidden="false" customHeight="false" outlineLevel="0" collapsed="false">
      <c r="C79" s="360" t="s">
        <v>477</v>
      </c>
      <c r="D79" s="362" t="s">
        <v>478</v>
      </c>
      <c r="E79" s="362"/>
    </row>
    <row r="80" customFormat="false" ht="12.75" hidden="false" customHeight="false" outlineLevel="0" collapsed="false">
      <c r="C80" s="360" t="s">
        <v>479</v>
      </c>
      <c r="D80" s="362" t="s">
        <v>480</v>
      </c>
      <c r="E80" s="362"/>
    </row>
    <row r="81" customFormat="false" ht="12.75" hidden="false" customHeight="false" outlineLevel="0" collapsed="false">
      <c r="C81" s="360" t="s">
        <v>481</v>
      </c>
      <c r="D81" s="362" t="s">
        <v>482</v>
      </c>
      <c r="E81" s="362"/>
    </row>
    <row r="82" customFormat="false" ht="12.75" hidden="false" customHeight="false" outlineLevel="0" collapsed="false">
      <c r="C82" s="360" t="s">
        <v>483</v>
      </c>
      <c r="D82" s="362" t="s">
        <v>484</v>
      </c>
      <c r="E82" s="362"/>
    </row>
    <row r="83" customFormat="false" ht="12.75" hidden="false" customHeight="false" outlineLevel="0" collapsed="false">
      <c r="C83" s="360" t="s">
        <v>485</v>
      </c>
      <c r="D83" s="362" t="s">
        <v>486</v>
      </c>
      <c r="E83" s="362"/>
    </row>
    <row r="84" customFormat="false" ht="12.75" hidden="false" customHeight="false" outlineLevel="0" collapsed="false">
      <c r="C84" s="360" t="s">
        <v>487</v>
      </c>
      <c r="D84" s="362" t="s">
        <v>488</v>
      </c>
      <c r="E84" s="362"/>
    </row>
    <row r="85" customFormat="false" ht="12.75" hidden="false" customHeight="false" outlineLevel="0" collapsed="false">
      <c r="C85" s="360" t="s">
        <v>489</v>
      </c>
      <c r="D85" s="362" t="s">
        <v>490</v>
      </c>
      <c r="E85" s="362"/>
    </row>
    <row r="86" customFormat="false" ht="12.75" hidden="false" customHeight="false" outlineLevel="0" collapsed="false">
      <c r="C86" s="360" t="s">
        <v>491</v>
      </c>
      <c r="D86" s="362" t="s">
        <v>492</v>
      </c>
      <c r="E86" s="362"/>
    </row>
    <row r="87" customFormat="false" ht="12.75" hidden="false" customHeight="false" outlineLevel="0" collapsed="false">
      <c r="C87" s="360" t="s">
        <v>493</v>
      </c>
      <c r="D87" s="362" t="s">
        <v>494</v>
      </c>
      <c r="E87" s="362"/>
    </row>
    <row r="88" customFormat="false" ht="12.75" hidden="false" customHeight="false" outlineLevel="0" collapsed="false">
      <c r="C88" s="360" t="s">
        <v>495</v>
      </c>
      <c r="D88" s="362" t="s">
        <v>496</v>
      </c>
      <c r="E88" s="362"/>
    </row>
    <row r="89" customFormat="false" ht="12.75" hidden="false" customHeight="false" outlineLevel="0" collapsed="false">
      <c r="C89" s="360" t="s">
        <v>497</v>
      </c>
      <c r="D89" s="362" t="s">
        <v>498</v>
      </c>
      <c r="E89" s="362"/>
    </row>
    <row r="90" customFormat="false" ht="12.75" hidden="false" customHeight="false" outlineLevel="0" collapsed="false">
      <c r="C90" s="360" t="s">
        <v>499</v>
      </c>
      <c r="D90" s="362" t="s">
        <v>500</v>
      </c>
      <c r="E90" s="362"/>
    </row>
    <row r="91" customFormat="false" ht="12.75" hidden="false" customHeight="false" outlineLevel="0" collapsed="false">
      <c r="C91" s="360" t="s">
        <v>501</v>
      </c>
      <c r="D91" s="362" t="s">
        <v>502</v>
      </c>
      <c r="E91" s="362"/>
    </row>
    <row r="92" customFormat="false" ht="12.75" hidden="false" customHeight="false" outlineLevel="0" collapsed="false">
      <c r="C92" s="360" t="s">
        <v>503</v>
      </c>
      <c r="D92" s="362" t="s">
        <v>504</v>
      </c>
      <c r="E92" s="362"/>
    </row>
    <row r="93" customFormat="false" ht="12.75" hidden="false" customHeight="false" outlineLevel="0" collapsed="false">
      <c r="C93" s="360" t="s">
        <v>505</v>
      </c>
      <c r="D93" s="362" t="s">
        <v>506</v>
      </c>
      <c r="E93" s="362"/>
    </row>
    <row r="94" customFormat="false" ht="12.75" hidden="false" customHeight="false" outlineLevel="0" collapsed="false">
      <c r="C94" s="360" t="s">
        <v>507</v>
      </c>
      <c r="D94" s="362" t="s">
        <v>508</v>
      </c>
      <c r="E94" s="362"/>
    </row>
    <row r="95" customFormat="false" ht="12.75" hidden="false" customHeight="false" outlineLevel="0" collapsed="false">
      <c r="C95" s="360" t="s">
        <v>509</v>
      </c>
      <c r="D95" s="362" t="s">
        <v>510</v>
      </c>
      <c r="E95" s="362"/>
    </row>
    <row r="96" customFormat="false" ht="12.75" hidden="false" customHeight="false" outlineLevel="0" collapsed="false">
      <c r="C96" s="360" t="s">
        <v>511</v>
      </c>
      <c r="D96" s="362" t="s">
        <v>512</v>
      </c>
      <c r="E96" s="362"/>
    </row>
    <row r="97" customFormat="false" ht="12.75" hidden="false" customHeight="false" outlineLevel="0" collapsed="false">
      <c r="C97" s="360" t="s">
        <v>513</v>
      </c>
      <c r="D97" s="362" t="s">
        <v>514</v>
      </c>
      <c r="E97" s="362"/>
    </row>
    <row r="98" customFormat="false" ht="12.75" hidden="false" customHeight="false" outlineLevel="0" collapsed="false">
      <c r="C98" s="360" t="s">
        <v>515</v>
      </c>
      <c r="D98" s="362" t="s">
        <v>256</v>
      </c>
      <c r="E98" s="362"/>
    </row>
    <row r="99" customFormat="false" ht="12.75" hidden="false" customHeight="false" outlineLevel="0" collapsed="false">
      <c r="C99" s="360" t="s">
        <v>516</v>
      </c>
      <c r="D99" s="362" t="s">
        <v>257</v>
      </c>
      <c r="E99" s="362"/>
    </row>
    <row r="100" customFormat="false" ht="12.75" hidden="false" customHeight="false" outlineLevel="0" collapsed="false">
      <c r="C100" s="360" t="s">
        <v>517</v>
      </c>
      <c r="D100" s="362" t="s">
        <v>258</v>
      </c>
      <c r="E100" s="362"/>
    </row>
    <row r="101" customFormat="false" ht="12.75" hidden="false" customHeight="false" outlineLevel="0" collapsed="false">
      <c r="C101" s="360" t="s">
        <v>518</v>
      </c>
      <c r="D101" s="362" t="s">
        <v>259</v>
      </c>
      <c r="E101" s="362"/>
    </row>
    <row r="102" customFormat="false" ht="12.75" hidden="false" customHeight="false" outlineLevel="0" collapsed="false">
      <c r="C102" s="360" t="s">
        <v>519</v>
      </c>
      <c r="D102" s="362" t="s">
        <v>260</v>
      </c>
      <c r="E102" s="362"/>
    </row>
    <row r="103" customFormat="false" ht="12.75" hidden="false" customHeight="false" outlineLevel="0" collapsed="false">
      <c r="C103" s="360" t="s">
        <v>520</v>
      </c>
      <c r="D103" s="362" t="s">
        <v>261</v>
      </c>
      <c r="E103" s="362"/>
    </row>
    <row r="104" customFormat="false" ht="12.75" hidden="false" customHeight="false" outlineLevel="0" collapsed="false">
      <c r="C104" s="360" t="s">
        <v>521</v>
      </c>
      <c r="D104" s="362" t="s">
        <v>262</v>
      </c>
      <c r="E104" s="362"/>
    </row>
    <row r="105" customFormat="false" ht="12.75" hidden="false" customHeight="false" outlineLevel="0" collapsed="false">
      <c r="C105" s="360" t="s">
        <v>522</v>
      </c>
      <c r="D105" s="362" t="s">
        <v>263</v>
      </c>
      <c r="E105" s="362"/>
    </row>
    <row r="106" customFormat="false" ht="12.75" hidden="false" customHeight="false" outlineLevel="0" collapsed="false">
      <c r="C106" s="360" t="s">
        <v>523</v>
      </c>
      <c r="D106" s="362" t="s">
        <v>264</v>
      </c>
      <c r="E106" s="362"/>
    </row>
    <row r="107" customFormat="false" ht="12.75" hidden="false" customHeight="false" outlineLevel="0" collapsed="false">
      <c r="C107" s="360" t="s">
        <v>524</v>
      </c>
      <c r="D107" s="362" t="s">
        <v>265</v>
      </c>
      <c r="E107" s="362"/>
    </row>
    <row r="108" customFormat="false" ht="12.75" hidden="false" customHeight="false" outlineLevel="0" collapsed="false">
      <c r="C108" s="358" t="s">
        <v>525</v>
      </c>
      <c r="D108" s="359" t="s">
        <v>526</v>
      </c>
      <c r="E108" s="359"/>
    </row>
    <row r="109" customFormat="false" ht="12.75" hidden="false" customHeight="false" outlineLevel="0" collapsed="false">
      <c r="C109" s="359" t="s">
        <v>527</v>
      </c>
      <c r="D109" s="359" t="s">
        <v>527</v>
      </c>
      <c r="E109" s="359"/>
    </row>
    <row r="110" customFormat="false" ht="12.75" hidden="false" customHeight="false" outlineLevel="0" collapsed="false">
      <c r="C110" s="360" t="s">
        <v>528</v>
      </c>
      <c r="D110" s="362" t="s">
        <v>529</v>
      </c>
      <c r="E110" s="362"/>
    </row>
    <row r="111" customFormat="false" ht="12.75" hidden="false" customHeight="false" outlineLevel="0" collapsed="false">
      <c r="C111" s="360" t="s">
        <v>530</v>
      </c>
      <c r="D111" s="362" t="s">
        <v>531</v>
      </c>
      <c r="E111" s="362"/>
    </row>
    <row r="112" customFormat="false" ht="12.75" hidden="false" customHeight="false" outlineLevel="0" collapsed="false">
      <c r="C112" s="360" t="s">
        <v>532</v>
      </c>
      <c r="D112" s="362" t="s">
        <v>533</v>
      </c>
      <c r="E112" s="362"/>
    </row>
    <row r="113" customFormat="false" ht="12.75" hidden="false" customHeight="false" outlineLevel="0" collapsed="false">
      <c r="C113" s="360" t="s">
        <v>534</v>
      </c>
      <c r="D113" s="362" t="s">
        <v>535</v>
      </c>
      <c r="E113" s="362"/>
    </row>
    <row r="114" customFormat="false" ht="12.75" hidden="false" customHeight="false" outlineLevel="0" collapsed="false">
      <c r="C114" s="360" t="s">
        <v>536</v>
      </c>
      <c r="D114" s="362" t="s">
        <v>537</v>
      </c>
      <c r="E114" s="362"/>
    </row>
    <row r="115" customFormat="false" ht="12.75" hidden="false" customHeight="false" outlineLevel="0" collapsed="false">
      <c r="C115" s="1" t="s">
        <v>538</v>
      </c>
      <c r="D115" s="1" t="s">
        <v>270</v>
      </c>
    </row>
    <row r="116" customFormat="false" ht="12.75" hidden="false" customHeight="false" outlineLevel="0" collapsed="false">
      <c r="C116" s="1" t="s">
        <v>239</v>
      </c>
      <c r="D116" s="1" t="s">
        <v>239</v>
      </c>
    </row>
  </sheetData>
  <mergeCells count="3">
    <mergeCell ref="C5:D5"/>
    <mergeCell ref="G5:H5"/>
    <mergeCell ref="K5:L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2000-03-15T17:13:32Z</dcterms:created>
  <dc:creator>gcouch</dc:creator>
  <dc:description/>
  <dc:language>en-US</dc:language>
  <cp:lastModifiedBy>kfraser</cp:lastModifiedBy>
  <cp:lastPrinted>2000-08-09T14:59:05Z</cp:lastPrinted>
  <cp:revision>0</cp:revision>
  <dc:subject/>
  <dc:title/>
</cp:coreProperties>
</file>