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ndfathered Deal Worksheet" sheetId="1" state="visible" r:id="rId3"/>
    <sheet name="Market Matrix Results" sheetId="2" state="visible" r:id="rId4"/>
    <sheet name="Curves" sheetId="3" state="visible" r:id="rId5"/>
  </sheets>
  <definedNames>
    <definedName function="false" hidden="false" localSheetId="1" name="_xlnm.Print_Titles" vbProcedure="false">'Market Matrix Results'!$1:$1</definedName>
    <definedName function="false" hidden="true" localSheetId="1" name="_xlnm._FilterDatabase" vbProcedure="false">'Market Matrix Results'!$A$1:$AB$41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2" authorId="0">
      <text>
        <r>
          <rPr>
            <b val="true"/>
            <sz val="8"/>
            <color rgb="FF000000"/>
            <rFont val="Tahoma"/>
            <family val="0"/>
          </rPr>
          <t xml:space="preserve">hwither:
</t>
        </r>
        <r>
          <rPr>
            <sz val="8"/>
            <color rgb="FF000000"/>
            <rFont val="Tahoma"/>
            <family val="0"/>
          </rPr>
          <t xml:space="preserve">For all deals with 0 rate on deal ticket, the originator did not enter a transport rate on deal ticket.  As a result, transport rate = matrix rate for that meter and marketing desk pays all transport.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14</xdr:col>
                <xdr:colOff>16</xdr:colOff>
                <xdr:row>0</xdr:row>
                <xdr:rowOff>58</xdr:rowOff>
              </xdr:from>
              <xdr:to>
                <xdr:col>16</xdr:col>
                <xdr:colOff>16</xdr:colOff>
                <xdr:row>20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<sst xmlns="http://schemas.openxmlformats.org/spreadsheetml/2006/main" count="317" uniqueCount="155">
  <si>
    <t xml:space="preserve">sitara deal no.</t>
  </si>
  <si>
    <t xml:space="preserve">start date</t>
  </si>
  <si>
    <t xml:space="preserve">end date</t>
  </si>
  <si>
    <t xml:space="preserve">operating zone name</t>
  </si>
  <si>
    <t xml:space="preserve">meter no.</t>
  </si>
  <si>
    <t xml:space="preserve">type</t>
  </si>
  <si>
    <t xml:space="preserve">trading zone name</t>
  </si>
  <si>
    <t xml:space="preserve">trading zone Id - input here</t>
  </si>
  <si>
    <t xml:space="preserve">G/F Rate</t>
  </si>
  <si>
    <t xml:space="preserve">Diff btw HSC and Market Dec 99</t>
  </si>
  <si>
    <t xml:space="preserve">greg rate dec 99</t>
  </si>
  <si>
    <t xml:space="preserve">Dec 99 Volume</t>
  </si>
  <si>
    <t xml:space="preserve">Premium jan 00</t>
  </si>
  <si>
    <t xml:space="preserve">greg rate jan 00</t>
  </si>
  <si>
    <t xml:space="preserve">Jan 00 Volume</t>
  </si>
  <si>
    <t xml:space="preserve">Premium feb 00</t>
  </si>
  <si>
    <t xml:space="preserve">greg rate feb 00</t>
  </si>
  <si>
    <t xml:space="preserve">Feb 00 Volume</t>
  </si>
  <si>
    <t xml:space="preserve">Total Greg Expense / Addl Rev</t>
  </si>
  <si>
    <t xml:space="preserve">Premium mar 00</t>
  </si>
  <si>
    <t xml:space="preserve">greg rate mar 00</t>
  </si>
  <si>
    <t xml:space="preserve">Premium apr 00</t>
  </si>
  <si>
    <t xml:space="preserve">greg apr 00</t>
  </si>
  <si>
    <t xml:space="preserve">in</t>
  </si>
  <si>
    <t xml:space="preserve">TAGG number</t>
  </si>
  <si>
    <t xml:space="preserve">Originator</t>
  </si>
  <si>
    <t xml:space="preserve">Tom or Greg</t>
  </si>
  <si>
    <t xml:space="preserve">curve zone</t>
  </si>
  <si>
    <t xml:space="preserve">rate on deal ticket</t>
  </si>
  <si>
    <t xml:space="preserve">total sales rate-HSC</t>
  </si>
  <si>
    <t xml:space="preserve">Premium Dec 99</t>
  </si>
  <si>
    <t xml:space="preserve">Expense Dec 99</t>
  </si>
  <si>
    <t xml:space="preserve">Premium Jan 00</t>
  </si>
  <si>
    <t xml:space="preserve">Expense Jan 00</t>
  </si>
  <si>
    <t xml:space="preserve">Premium Feb 00</t>
  </si>
  <si>
    <t xml:space="preserve">Expense Feb 00</t>
  </si>
  <si>
    <t xml:space="preserve">Premium Mar 00</t>
  </si>
  <si>
    <t xml:space="preserve">Expense Mar 00</t>
  </si>
  <si>
    <t xml:space="preserve">Premium Apr 00</t>
  </si>
  <si>
    <t xml:space="preserve">Expense Apr 00</t>
  </si>
  <si>
    <t xml:space="preserve">E50361.1/2</t>
  </si>
  <si>
    <t xml:space="preserve">Wallis</t>
  </si>
  <si>
    <t xml:space="preserve">T</t>
  </si>
  <si>
    <t xml:space="preserve">cg</t>
  </si>
  <si>
    <t xml:space="preserve">E20669</t>
  </si>
  <si>
    <t xml:space="preserve">Riley</t>
  </si>
  <si>
    <t xml:space="preserve">70422, 14689</t>
  </si>
  <si>
    <t xml:space="preserve">no TAGG</t>
  </si>
  <si>
    <t xml:space="preserve">94058, 84113, 72527, 14023</t>
  </si>
  <si>
    <t xml:space="preserve">EX0804</t>
  </si>
  <si>
    <t xml:space="preserve">Lamphier</t>
  </si>
  <si>
    <t xml:space="preserve">17832, 94058</t>
  </si>
  <si>
    <t xml:space="preserve">94059, 70103, 11688</t>
  </si>
  <si>
    <t xml:space="preserve">N69426</t>
  </si>
  <si>
    <t xml:space="preserve">70171, 16270</t>
  </si>
  <si>
    <t xml:space="preserve">EM3202</t>
  </si>
  <si>
    <t xml:space="preserve">Papayoti</t>
  </si>
  <si>
    <t xml:space="preserve">15765, 34825</t>
  </si>
  <si>
    <t xml:space="preserve">E09762.1</t>
  </si>
  <si>
    <t xml:space="preserve">Bilberry</t>
  </si>
  <si>
    <t xml:space="preserve">N08922.1/2</t>
  </si>
  <si>
    <t xml:space="preserve">G</t>
  </si>
  <si>
    <t xml:space="preserve">109472, 11068</t>
  </si>
  <si>
    <t xml:space="preserve">E26357.1</t>
  </si>
  <si>
    <t xml:space="preserve">???</t>
  </si>
  <si>
    <t xml:space="preserve">N37355.1/2</t>
  </si>
  <si>
    <t xml:space="preserve">92930, 70181, 10653</t>
  </si>
  <si>
    <t xml:space="preserve">E25079.2/3</t>
  </si>
  <si>
    <t xml:space="preserve">Elkins</t>
  </si>
  <si>
    <t xml:space="preserve">150325, 142503</t>
  </si>
  <si>
    <t xml:space="preserve">N74182.1</t>
  </si>
  <si>
    <t xml:space="preserve">92660, 69379, 11343</t>
  </si>
  <si>
    <t xml:space="preserve">E24346.1</t>
  </si>
  <si>
    <t xml:space="preserve">Rector</t>
  </si>
  <si>
    <t xml:space="preserve">72047, 56345</t>
  </si>
  <si>
    <t xml:space="preserve">ET3872.1</t>
  </si>
  <si>
    <t xml:space="preserve">Weller</t>
  </si>
  <si>
    <t xml:space="preserve">109216, 69520, 61168, 15308</t>
  </si>
  <si>
    <t xml:space="preserve">E09757</t>
  </si>
  <si>
    <t xml:space="preserve">Ducote</t>
  </si>
  <si>
    <t xml:space="preserve">93784, 72775, 72706</t>
  </si>
  <si>
    <t xml:space="preserve">N37345.1/2</t>
  </si>
  <si>
    <t xml:space="preserve">93340, 69869, 52224</t>
  </si>
  <si>
    <t xml:space="preserve">ET9399.1/2</t>
  </si>
  <si>
    <t xml:space="preserve">93175, 69677, 11295</t>
  </si>
  <si>
    <t xml:space="preserve">EC4312.1</t>
  </si>
  <si>
    <t xml:space="preserve">92886, 69508, 11144</t>
  </si>
  <si>
    <t xml:space="preserve">EE5906.1</t>
  </si>
  <si>
    <t xml:space="preserve">92794, 10670</t>
  </si>
  <si>
    <t xml:space="preserve">E29502.3/4</t>
  </si>
  <si>
    <t xml:space="preserve">McClendon</t>
  </si>
  <si>
    <t xml:space="preserve">op</t>
  </si>
  <si>
    <t xml:space="preserve">93345, 70151, 12974</t>
  </si>
  <si>
    <t xml:space="preserve">EK0431.1/2</t>
  </si>
  <si>
    <t xml:space="preserve">93049, 69702</t>
  </si>
  <si>
    <t xml:space="preserve">EU7883.1</t>
  </si>
  <si>
    <t xml:space="preserve">93192, 69387</t>
  </si>
  <si>
    <t xml:space="preserve">E09882.6</t>
  </si>
  <si>
    <t xml:space="preserve">117413, 87512</t>
  </si>
  <si>
    <t xml:space="preserve">ENTEX</t>
  </si>
  <si>
    <t xml:space="preserve">it</t>
  </si>
  <si>
    <t xml:space="preserve">70495, 70549, 70550</t>
  </si>
  <si>
    <t xml:space="preserve">n/a</t>
  </si>
  <si>
    <t xml:space="preserve">N60729, NB6465</t>
  </si>
  <si>
    <t xml:space="preserve">NA0815</t>
  </si>
  <si>
    <t xml:space="preserve">92866, 69501, 11063</t>
  </si>
  <si>
    <t xml:space="preserve">E24155.1/2</t>
  </si>
  <si>
    <t xml:space="preserve">D2D</t>
  </si>
  <si>
    <t xml:space="preserve">N37321.1/2</t>
  </si>
  <si>
    <t xml:space="preserve">92924, 73506</t>
  </si>
  <si>
    <t xml:space="preserve">EV6555.1</t>
  </si>
  <si>
    <t xml:space="preserve">72349, 65117, 17872</t>
  </si>
  <si>
    <t xml:space="preserve">E09757.5/6</t>
  </si>
  <si>
    <t xml:space="preserve">Falbaum</t>
  </si>
  <si>
    <t xml:space="preserve">As of </t>
  </si>
  <si>
    <t xml:space="preserve">trade zone</t>
  </si>
  <si>
    <t xml:space="preserve">trade name</t>
  </si>
  <si>
    <t xml:space="preserve"> </t>
  </si>
  <si>
    <t xml:space="preserve">Diff HSC -Curve zone</t>
  </si>
  <si>
    <t xml:space="preserve">Curves</t>
  </si>
  <si>
    <t xml:space="preserve">HSC - Market</t>
  </si>
  <si>
    <t xml:space="preserve">HSC</t>
  </si>
  <si>
    <t xml:space="preserve">thompsonville</t>
  </si>
  <si>
    <t xml:space="preserve">Agua</t>
  </si>
  <si>
    <t xml:space="preserve">robstown</t>
  </si>
  <si>
    <t xml:space="preserve">KR</t>
  </si>
  <si>
    <t xml:space="preserve">a/s south</t>
  </si>
  <si>
    <t xml:space="preserve">Texoma</t>
  </si>
  <si>
    <t xml:space="preserve">a/s central</t>
  </si>
  <si>
    <t xml:space="preserve">Tville</t>
  </si>
  <si>
    <t xml:space="preserve">edna</t>
  </si>
  <si>
    <t xml:space="preserve">A/S</t>
  </si>
  <si>
    <t xml:space="preserve">texas city</t>
  </si>
  <si>
    <t xml:space="preserve">Katy</t>
  </si>
  <si>
    <t xml:space="preserve">a/s east</t>
  </si>
  <si>
    <t xml:space="preserve">Valley</t>
  </si>
  <si>
    <t xml:space="preserve">east texas</t>
  </si>
  <si>
    <t xml:space="preserve">TX City</t>
  </si>
  <si>
    <t xml:space="preserve">freeport</t>
  </si>
  <si>
    <t xml:space="preserve">Freeport</t>
  </si>
  <si>
    <t xml:space="preserve">ship channel</t>
  </si>
  <si>
    <t xml:space="preserve">Corpus</t>
  </si>
  <si>
    <t xml:space="preserve">corpus</t>
  </si>
  <si>
    <t xml:space="preserve">valley</t>
  </si>
  <si>
    <t xml:space="preserve">mid texas</t>
  </si>
  <si>
    <t xml:space="preserve">south texas</t>
  </si>
  <si>
    <t xml:space="preserve">katy</t>
  </si>
  <si>
    <t xml:space="preserve">west loop</t>
  </si>
  <si>
    <t xml:space="preserve">east loop</t>
  </si>
  <si>
    <t xml:space="preserve">three rivers</t>
  </si>
  <si>
    <t xml:space="preserve">king ranch</t>
  </si>
  <si>
    <t xml:space="preserve">hardin</t>
  </si>
  <si>
    <t xml:space="preserve">big cowboy</t>
  </si>
  <si>
    <t xml:space="preserve">nueces</t>
  </si>
  <si>
    <t xml:space="preserve"> bammel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</si>
</sst>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\$#,##0.0000"/>
    <numFmt numFmtId="167" formatCode="[$-409]d\-mmm"/>
    <numFmt numFmtId="168" formatCode="\$#,##0"/>
    <numFmt numFmtId="169" formatCode="m/d/yy"/>
    <numFmt numFmtId="170" formatCode="\$#,##0.00000_);&quot;($&quot;#,##0.000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4.56"/>
    <col collapsed="false" customWidth="true" hidden="false" outlineLevel="0" max="8" min="8" style="0" width="6.99"/>
    <col collapsed="false" customWidth="true" hidden="false" outlineLevel="0" max="9" min="9" style="0" width="8.56"/>
    <col collapsed="false" customWidth="true" hidden="false" outlineLevel="0" max="19" min="19" style="0" width="10.85"/>
  </cols>
  <sheetData>
    <row r="1" customFormat="false" ht="51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customFormat="false" ht="12.75" hidden="false" customHeight="false" outlineLevel="0" collapsed="false">
      <c r="E2" s="0" t="n">
        <v>1005</v>
      </c>
      <c r="F2" s="0" t="s">
        <v>23</v>
      </c>
    </row>
    <row r="3" customFormat="false" ht="12.75" hidden="false" customHeight="false" outlineLevel="0" collapsed="false">
      <c r="E3" s="0" t="n">
        <v>8000</v>
      </c>
      <c r="F3" s="0" t="s">
        <v>23</v>
      </c>
    </row>
    <row r="4" customFormat="false" ht="12.75" hidden="false" customHeight="false" outlineLevel="0" collapsed="false">
      <c r="E4" s="0" t="n">
        <v>1424</v>
      </c>
      <c r="F4" s="0" t="s">
        <v>23</v>
      </c>
    </row>
    <row r="5" customFormat="false" ht="12.75" hidden="false" customHeight="false" outlineLevel="0" collapsed="false">
      <c r="E5" s="0" t="n">
        <v>1388</v>
      </c>
      <c r="F5" s="0" t="s">
        <v>23</v>
      </c>
    </row>
    <row r="6" customFormat="false" ht="12.75" hidden="false" customHeight="false" outlineLevel="0" collapsed="false">
      <c r="E6" s="0" t="n">
        <v>1367</v>
      </c>
      <c r="F6" s="0" t="s">
        <v>23</v>
      </c>
    </row>
    <row r="7" customFormat="false" ht="12.75" hidden="false" customHeight="false" outlineLevel="0" collapsed="false">
      <c r="E7" s="0" t="n">
        <v>1428</v>
      </c>
      <c r="F7" s="0" t="s">
        <v>23</v>
      </c>
    </row>
    <row r="8" customFormat="false" ht="12.75" hidden="false" customHeight="false" outlineLevel="0" collapsed="false">
      <c r="E8" s="0" t="n">
        <v>1576</v>
      </c>
      <c r="F8" s="0" t="s">
        <v>23</v>
      </c>
    </row>
    <row r="9" customFormat="false" ht="12.75" hidden="false" customHeight="false" outlineLevel="0" collapsed="false">
      <c r="E9" s="0" t="n">
        <v>1020</v>
      </c>
      <c r="F9" s="0" t="s">
        <v>23</v>
      </c>
    </row>
    <row r="10" customFormat="false" ht="12.75" hidden="false" customHeight="false" outlineLevel="0" collapsed="false">
      <c r="E10" s="0" t="n">
        <v>1281</v>
      </c>
      <c r="F10" s="0" t="s">
        <v>23</v>
      </c>
    </row>
    <row r="11" customFormat="false" ht="12.75" hidden="false" customHeight="false" outlineLevel="0" collapsed="false">
      <c r="E11" s="0" t="n">
        <v>1554</v>
      </c>
      <c r="F11" s="0" t="s">
        <v>23</v>
      </c>
    </row>
    <row r="12" customFormat="false" ht="12.75" hidden="false" customHeight="false" outlineLevel="0" collapsed="false">
      <c r="E12" s="0" t="n">
        <v>1019</v>
      </c>
      <c r="F12" s="0" t="s">
        <v>23</v>
      </c>
    </row>
    <row r="13" customFormat="false" ht="12.75" hidden="false" customHeight="false" outlineLevel="0" collapsed="false">
      <c r="E13" s="0" t="n">
        <v>1060</v>
      </c>
      <c r="F13" s="0" t="s">
        <v>23</v>
      </c>
    </row>
    <row r="14" customFormat="false" ht="12.75" hidden="false" customHeight="false" outlineLevel="0" collapsed="false">
      <c r="E14" s="0" t="n">
        <v>1225</v>
      </c>
      <c r="F14" s="0" t="s">
        <v>23</v>
      </c>
    </row>
    <row r="15" customFormat="false" ht="12.75" hidden="false" customHeight="false" outlineLevel="0" collapsed="false">
      <c r="E15" s="0" t="n">
        <v>1353</v>
      </c>
      <c r="F15" s="0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AB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41"/>
    <col collapsed="false" customWidth="true" hidden="false" outlineLevel="0" max="3" min="2" style="0" width="10.41"/>
    <col collapsed="false" customWidth="true" hidden="false" outlineLevel="0" max="4" min="4" style="0" width="10.99"/>
    <col collapsed="false" customWidth="true" hidden="false" outlineLevel="0" max="5" min="5" style="0" width="10.28"/>
    <col collapsed="false" customWidth="true" hidden="false" outlineLevel="0" max="6" min="6" style="0" width="8.99"/>
    <col collapsed="false" customWidth="true" hidden="false" outlineLevel="0" max="7" min="7" style="0" width="10.71"/>
    <col collapsed="false" customWidth="true" hidden="false" outlineLevel="0" max="9" min="9" style="0" width="2.99"/>
    <col collapsed="false" customWidth="true" hidden="false" outlineLevel="0" max="10" min="10" style="0" width="11.7"/>
    <col collapsed="false" customWidth="true" hidden="false" outlineLevel="0" max="11" min="11" style="0" width="10.71"/>
    <col collapsed="false" customWidth="true" hidden="false" outlineLevel="0" max="12" min="12" style="0" width="9.14"/>
    <col collapsed="false" customWidth="false" hidden="true" outlineLevel="0" max="14" min="14" style="0" width="9.06"/>
    <col collapsed="false" customWidth="true" hidden="false" outlineLevel="0" max="18" min="18" style="0" width="8.41"/>
    <col collapsed="false" customWidth="true" hidden="false" outlineLevel="0" max="21" min="21" style="0" width="8.41"/>
    <col collapsed="false" customWidth="true" hidden="false" outlineLevel="0" max="24" min="24" style="0" width="9.41"/>
    <col collapsed="false" customWidth="true" hidden="false" outlineLevel="0" max="25" min="25" style="0" width="8.7"/>
    <col collapsed="false" customWidth="true" hidden="false" outlineLevel="0" max="27" min="27" style="0" width="8.41"/>
  </cols>
  <sheetData>
    <row r="1" customFormat="false" ht="51" hidden="false" customHeight="false" outlineLevel="0" collapsed="false">
      <c r="A1" s="1" t="s">
        <v>0</v>
      </c>
      <c r="B1" s="1" t="s">
        <v>24</v>
      </c>
      <c r="C1" s="1" t="s">
        <v>1</v>
      </c>
      <c r="D1" s="1" t="s">
        <v>2</v>
      </c>
      <c r="E1" s="1" t="s">
        <v>25</v>
      </c>
      <c r="F1" s="1" t="s">
        <v>26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27</v>
      </c>
      <c r="M1" s="1" t="s">
        <v>28</v>
      </c>
      <c r="N1" s="3" t="s">
        <v>29</v>
      </c>
      <c r="O1" s="1" t="s">
        <v>30</v>
      </c>
      <c r="P1" s="1" t="s">
        <v>31</v>
      </c>
      <c r="Q1" s="1" t="s">
        <v>11</v>
      </c>
      <c r="R1" s="1" t="s">
        <v>32</v>
      </c>
      <c r="S1" s="1" t="s">
        <v>33</v>
      </c>
      <c r="T1" s="1" t="s">
        <v>14</v>
      </c>
      <c r="U1" s="1" t="s">
        <v>34</v>
      </c>
      <c r="V1" s="1" t="s">
        <v>35</v>
      </c>
      <c r="W1" s="1" t="s">
        <v>17</v>
      </c>
      <c r="X1" s="1" t="s">
        <v>18</v>
      </c>
      <c r="Y1" s="1" t="s">
        <v>36</v>
      </c>
      <c r="Z1" s="1" t="s">
        <v>37</v>
      </c>
      <c r="AA1" s="1" t="s">
        <v>38</v>
      </c>
      <c r="AB1" s="1" t="s">
        <v>39</v>
      </c>
    </row>
    <row r="2" customFormat="false" ht="12.75" hidden="true" customHeight="false" outlineLevel="0" collapsed="false">
      <c r="A2" s="0" t="n">
        <v>70120</v>
      </c>
      <c r="B2" s="0" t="s">
        <v>40</v>
      </c>
      <c r="C2" s="4" t="n">
        <v>35855</v>
      </c>
      <c r="D2" s="4" t="n">
        <v>36982</v>
      </c>
      <c r="E2" s="5" t="s">
        <v>41</v>
      </c>
      <c r="F2" s="5" t="s">
        <v>42</v>
      </c>
      <c r="H2" s="0" t="n">
        <v>428</v>
      </c>
      <c r="I2" s="0" t="s">
        <v>43</v>
      </c>
      <c r="J2" s="0" t="str">
        <f aca="false">VLOOKUP(K$2:K$41,Curves!$K$1:$O$25,2)</f>
        <v>a/s east</v>
      </c>
      <c r="K2" s="0" t="n">
        <v>7</v>
      </c>
      <c r="L2" s="0" t="n">
        <f aca="false">VLOOKUP(K$2:K$41,Curves!$K$1:$O$25,3)</f>
        <v>6</v>
      </c>
      <c r="M2" s="6" t="n">
        <v>0</v>
      </c>
      <c r="N2" s="6" t="n">
        <v>0.44</v>
      </c>
      <c r="O2" s="6" t="n">
        <f aca="false">VLOOKUP($L2,Curves!A$3:D$13,4)</f>
        <v>0.01</v>
      </c>
      <c r="P2" s="6" t="n">
        <v>0</v>
      </c>
      <c r="R2" s="6" t="n">
        <f aca="false">VLOOKUP($L2,Curves!F$3:I$13,4)</f>
        <v>0.01</v>
      </c>
      <c r="S2" s="6" t="n">
        <v>0</v>
      </c>
      <c r="U2" s="6" t="n">
        <f aca="false">VLOOKUP($L2,Curves!A$17:D$27,4)</f>
        <v>0.01</v>
      </c>
      <c r="V2" s="6" t="n">
        <v>0</v>
      </c>
      <c r="W2" s="0" t="n">
        <v>1392</v>
      </c>
      <c r="X2" s="7" t="n">
        <f aca="false">+V2*W2</f>
        <v>0</v>
      </c>
    </row>
    <row r="3" customFormat="false" ht="12.75" hidden="true" customHeight="false" outlineLevel="0" collapsed="false">
      <c r="A3" s="0" t="n">
        <v>93218</v>
      </c>
      <c r="B3" s="0" t="s">
        <v>44</v>
      </c>
      <c r="C3" s="4" t="n">
        <v>35886</v>
      </c>
      <c r="D3" s="4" t="n">
        <v>36892</v>
      </c>
      <c r="E3" s="0" t="s">
        <v>45</v>
      </c>
      <c r="F3" s="0" t="s">
        <v>42</v>
      </c>
      <c r="H3" s="0" t="n">
        <v>1020</v>
      </c>
      <c r="I3" s="0" t="s">
        <v>23</v>
      </c>
      <c r="J3" s="0" t="str">
        <f aca="false">VLOOKUP(K$2:K$41,Curves!$K$1:$O$25,2)</f>
        <v>east texas</v>
      </c>
      <c r="K3" s="0" t="n">
        <v>8</v>
      </c>
      <c r="L3" s="0" t="n">
        <f aca="false">VLOOKUP(K$2:K$41,Curves!$K$1:$O$25,3)</f>
        <v>4</v>
      </c>
      <c r="M3" s="6" t="n">
        <v>0.02</v>
      </c>
      <c r="N3" s="6" t="n">
        <v>0.06</v>
      </c>
      <c r="O3" s="6" t="n">
        <f aca="false">VLOOKUP($L3,Curves!A$3:D$13,4)</f>
        <v>0.01</v>
      </c>
      <c r="P3" s="6" t="n">
        <f aca="false">+$N3-O3</f>
        <v>0.05</v>
      </c>
      <c r="R3" s="6" t="n">
        <f aca="false">VLOOKUP($L3,Curves!F$3:I$13,4)</f>
        <v>0.01</v>
      </c>
      <c r="S3" s="6" t="n">
        <f aca="false">+$N3-R3</f>
        <v>0.05</v>
      </c>
      <c r="U3" s="6" t="n">
        <f aca="false">VLOOKUP($L3,Curves!A$17:D$27,4)</f>
        <v>0.01</v>
      </c>
      <c r="V3" s="6" t="n">
        <f aca="false">+$N3-U3</f>
        <v>0.05</v>
      </c>
      <c r="W3" s="0" t="n">
        <v>483737</v>
      </c>
      <c r="X3" s="7" t="n">
        <f aca="false">+V3*W3</f>
        <v>24186.85</v>
      </c>
    </row>
    <row r="4" customFormat="false" ht="12.75" hidden="true" customHeight="false" outlineLevel="0" collapsed="false">
      <c r="A4" s="0" t="s">
        <v>46</v>
      </c>
      <c r="B4" s="0" t="s">
        <v>47</v>
      </c>
      <c r="C4" s="4" t="n">
        <v>35916</v>
      </c>
      <c r="D4" s="4" t="n">
        <v>36617</v>
      </c>
      <c r="H4" s="0" t="n">
        <v>1038</v>
      </c>
      <c r="I4" s="0" t="s">
        <v>43</v>
      </c>
      <c r="J4" s="0" t="str">
        <f aca="false">VLOOKUP(K$2:K$41,Curves!$K$1:$O$25,2)</f>
        <v>a/s south</v>
      </c>
      <c r="K4" s="0" t="n">
        <v>3</v>
      </c>
      <c r="L4" s="0" t="n">
        <f aca="false">VLOOKUP(K$2:K$41,Curves!$K$1:$O$25,3)</f>
        <v>2</v>
      </c>
      <c r="M4" s="6"/>
      <c r="N4" s="6" t="n">
        <v>0.07</v>
      </c>
      <c r="O4" s="6" t="n">
        <f aca="false">VLOOKUP($L4,Curves!A$3:D$13,4)</f>
        <v>-0.025</v>
      </c>
      <c r="P4" s="6" t="n">
        <f aca="false">+$N4-O4</f>
        <v>0.095</v>
      </c>
      <c r="R4" s="6" t="n">
        <f aca="false">VLOOKUP($L4,Curves!F$3:I$13,4)</f>
        <v>-0.025</v>
      </c>
      <c r="S4" s="6" t="n">
        <f aca="false">+$N4-R4</f>
        <v>0.095</v>
      </c>
      <c r="U4" s="6" t="n">
        <f aca="false">VLOOKUP($L4,Curves!A$17:D$27,4)</f>
        <v>-0.025</v>
      </c>
      <c r="V4" s="6" t="n">
        <f aca="false">+$N4-U4</f>
        <v>0.095</v>
      </c>
      <c r="W4" s="0" t="n">
        <v>1392</v>
      </c>
      <c r="X4" s="7" t="n">
        <f aca="false">+V4*W4</f>
        <v>132.24</v>
      </c>
    </row>
    <row r="5" customFormat="false" ht="12.75" hidden="true" customHeight="false" outlineLevel="0" collapsed="false">
      <c r="A5" s="0" t="s">
        <v>48</v>
      </c>
      <c r="B5" s="0" t="s">
        <v>49</v>
      </c>
      <c r="C5" s="4" t="n">
        <v>35916</v>
      </c>
      <c r="D5" s="4" t="n">
        <v>36617</v>
      </c>
      <c r="E5" s="0" t="s">
        <v>50</v>
      </c>
      <c r="F5" s="0" t="s">
        <v>42</v>
      </c>
      <c r="H5" s="0" t="n">
        <v>1065</v>
      </c>
      <c r="I5" s="0" t="s">
        <v>43</v>
      </c>
      <c r="J5" s="0" t="str">
        <f aca="false">VLOOKUP(K$2:K$41,Curves!$K$1:$O$25,2)</f>
        <v>texas city</v>
      </c>
      <c r="K5" s="0" t="n">
        <v>6</v>
      </c>
      <c r="L5" s="0" t="n">
        <f aca="false">VLOOKUP(K$2:K$41,Curves!$K$1:$O$25,3)</f>
        <v>9</v>
      </c>
      <c r="M5" s="6" t="n">
        <v>0.06</v>
      </c>
      <c r="N5" s="6" t="n">
        <v>0.08</v>
      </c>
      <c r="O5" s="6" t="n">
        <f aca="false">VLOOKUP($L5,Curves!A$3:D$13,4)</f>
        <v>0.01</v>
      </c>
      <c r="P5" s="6" t="n">
        <f aca="false">+$N5-O5</f>
        <v>0.07</v>
      </c>
      <c r="R5" s="6" t="n">
        <f aca="false">VLOOKUP($L5,Curves!F$3:I$13,4)</f>
        <v>0.01</v>
      </c>
      <c r="S5" s="6" t="n">
        <f aca="false">+$N5-R5</f>
        <v>0.07</v>
      </c>
      <c r="U5" s="6" t="n">
        <f aca="false">VLOOKUP($L5,Curves!A$17:D$27,4)</f>
        <v>0.01</v>
      </c>
      <c r="V5" s="6" t="n">
        <f aca="false">+$N5-U5</f>
        <v>0.07</v>
      </c>
      <c r="W5" s="0" t="n">
        <v>7250</v>
      </c>
      <c r="X5" s="7" t="n">
        <f aca="false">+V5*W5</f>
        <v>507.5</v>
      </c>
    </row>
    <row r="6" customFormat="false" ht="12.75" hidden="true" customHeight="false" outlineLevel="0" collapsed="false">
      <c r="A6" s="0" t="s">
        <v>51</v>
      </c>
      <c r="B6" s="0" t="s">
        <v>49</v>
      </c>
      <c r="C6" s="4" t="n">
        <v>35916</v>
      </c>
      <c r="D6" s="4" t="n">
        <v>36617</v>
      </c>
      <c r="E6" s="0" t="s">
        <v>50</v>
      </c>
      <c r="F6" s="0" t="s">
        <v>42</v>
      </c>
      <c r="H6" s="0" t="n">
        <v>1066</v>
      </c>
      <c r="I6" s="0" t="s">
        <v>43</v>
      </c>
      <c r="J6" s="0" t="str">
        <f aca="false">VLOOKUP(K$2:K$41,Curves!$K$1:$O$25,2)</f>
        <v>texas city</v>
      </c>
      <c r="K6" s="0" t="n">
        <v>6</v>
      </c>
      <c r="L6" s="0" t="n">
        <f aca="false">VLOOKUP(K$2:K$41,Curves!$K$1:$O$25,3)</f>
        <v>9</v>
      </c>
      <c r="M6" s="6" t="n">
        <v>0.06</v>
      </c>
      <c r="N6" s="6" t="n">
        <v>0.0968</v>
      </c>
      <c r="O6" s="6" t="n">
        <f aca="false">VLOOKUP($L6,Curves!A$3:D$13,4)</f>
        <v>0.01</v>
      </c>
      <c r="P6" s="6" t="n">
        <f aca="false">+$N6-O6</f>
        <v>0.0868</v>
      </c>
      <c r="R6" s="6" t="n">
        <f aca="false">VLOOKUP($L6,Curves!F$3:I$13,4)</f>
        <v>0.01</v>
      </c>
      <c r="S6" s="6" t="n">
        <f aca="false">+$N6-R6</f>
        <v>0.0868</v>
      </c>
      <c r="U6" s="6" t="n">
        <f aca="false">VLOOKUP($L6,Curves!A$17:D$27,4)</f>
        <v>0.01</v>
      </c>
      <c r="V6" s="6" t="n">
        <f aca="false">+$N6-U6</f>
        <v>0.0868</v>
      </c>
      <c r="W6" s="0" t="n">
        <f aca="false">68120+17045</f>
        <v>85165</v>
      </c>
      <c r="X6" s="7" t="n">
        <f aca="false">+V6*W6</f>
        <v>7392.322</v>
      </c>
    </row>
    <row r="7" customFormat="false" ht="12.75" hidden="true" customHeight="false" outlineLevel="0" collapsed="false">
      <c r="A7" s="0" t="s">
        <v>52</v>
      </c>
      <c r="B7" s="0" t="s">
        <v>53</v>
      </c>
      <c r="C7" s="4" t="n">
        <v>35796</v>
      </c>
      <c r="D7" s="4" t="n">
        <v>36617</v>
      </c>
      <c r="F7" s="0" t="s">
        <v>42</v>
      </c>
      <c r="H7" s="0" t="n">
        <v>1179</v>
      </c>
      <c r="I7" s="0" t="s">
        <v>23</v>
      </c>
      <c r="J7" s="0" t="str">
        <f aca="false">VLOOKUP(K$2:K$41,Curves!$K$1:$O$25,2)</f>
        <v>a/s central</v>
      </c>
      <c r="K7" s="0" t="n">
        <v>4</v>
      </c>
      <c r="L7" s="0" t="n">
        <f aca="false">VLOOKUP(K$2:K$41,Curves!$K$1:$O$25,3)</f>
        <v>6</v>
      </c>
      <c r="M7" s="6" t="n">
        <v>0</v>
      </c>
      <c r="N7" s="6" t="n">
        <v>0.216</v>
      </c>
      <c r="O7" s="6" t="n">
        <f aca="false">VLOOKUP($L7,Curves!A$3:D$13,4)</f>
        <v>0.01</v>
      </c>
      <c r="P7" s="6" t="n">
        <v>0</v>
      </c>
      <c r="R7" s="6" t="n">
        <f aca="false">VLOOKUP($L7,Curves!F$3:I$13,4)</f>
        <v>0.01</v>
      </c>
      <c r="S7" s="6" t="n">
        <v>0</v>
      </c>
      <c r="U7" s="6" t="n">
        <f aca="false">VLOOKUP($L7,Curves!A$17:D$27,4)</f>
        <v>0.01</v>
      </c>
      <c r="V7" s="6" t="n">
        <v>0</v>
      </c>
      <c r="W7" s="0" t="n">
        <v>39653</v>
      </c>
      <c r="X7" s="7" t="n">
        <f aca="false">+V7*W7</f>
        <v>0</v>
      </c>
    </row>
    <row r="8" customFormat="false" ht="12.75" hidden="true" customHeight="false" outlineLevel="0" collapsed="false">
      <c r="A8" s="0" t="s">
        <v>54</v>
      </c>
      <c r="B8" s="0" t="s">
        <v>55</v>
      </c>
      <c r="C8" s="4" t="n">
        <v>35977</v>
      </c>
      <c r="D8" s="4" t="n">
        <v>37773</v>
      </c>
      <c r="E8" s="0" t="s">
        <v>56</v>
      </c>
      <c r="F8" s="0" t="s">
        <v>42</v>
      </c>
      <c r="H8" s="0" t="n">
        <v>1288</v>
      </c>
      <c r="I8" s="0" t="s">
        <v>43</v>
      </c>
      <c r="J8" s="0" t="str">
        <f aca="false">VLOOKUP(K$2:K$41,Curves!$K$1:$O$25,2)</f>
        <v>ship channel</v>
      </c>
      <c r="K8" s="0" t="n">
        <v>10</v>
      </c>
      <c r="L8" s="0" t="n">
        <f aca="false">VLOOKUP(K$2:K$41,Curves!$K$1:$O$25,3)</f>
        <v>1</v>
      </c>
      <c r="M8" s="6" t="n">
        <v>0</v>
      </c>
      <c r="N8" s="6" t="n">
        <v>0.19</v>
      </c>
      <c r="O8" s="6" t="n">
        <f aca="false">VLOOKUP($L8,Curves!A$3:D$13,4)</f>
        <v>0</v>
      </c>
      <c r="P8" s="6" t="n">
        <f aca="false">+$M8-O8</f>
        <v>0</v>
      </c>
      <c r="R8" s="6" t="n">
        <f aca="false">VLOOKUP($L8,Curves!F$3:I$13,4)</f>
        <v>0</v>
      </c>
      <c r="S8" s="6" t="n">
        <f aca="false">+$M8-R8</f>
        <v>0</v>
      </c>
      <c r="U8" s="6" t="n">
        <f aca="false">VLOOKUP($L8,Curves!A$17:D$27,4)</f>
        <v>0</v>
      </c>
      <c r="V8" s="6" t="n">
        <f aca="false">+$M8-U8</f>
        <v>0</v>
      </c>
      <c r="W8" s="0" t="n">
        <v>11600</v>
      </c>
      <c r="X8" s="7" t="n">
        <f aca="false">+V8*W8</f>
        <v>0</v>
      </c>
    </row>
    <row r="9" customFormat="false" ht="12.75" hidden="true" customHeight="false" outlineLevel="0" collapsed="false">
      <c r="A9" s="0" t="s">
        <v>57</v>
      </c>
      <c r="B9" s="0" t="s">
        <v>58</v>
      </c>
      <c r="C9" s="4" t="n">
        <v>35916</v>
      </c>
      <c r="D9" s="4" t="n">
        <v>37226</v>
      </c>
      <c r="E9" s="0" t="s">
        <v>59</v>
      </c>
      <c r="F9" s="0" t="s">
        <v>42</v>
      </c>
      <c r="H9" s="0" t="n">
        <v>1308</v>
      </c>
      <c r="I9" s="0" t="s">
        <v>23</v>
      </c>
      <c r="J9" s="0" t="str">
        <f aca="false">VLOOKUP(K$2:K$41,Curves!$K$1:$O$25,2)</f>
        <v>texas city</v>
      </c>
      <c r="K9" s="0" t="n">
        <v>6</v>
      </c>
      <c r="L9" s="0" t="n">
        <f aca="false">VLOOKUP(K$2:K$41,Curves!$K$1:$O$25,3)</f>
        <v>9</v>
      </c>
      <c r="M9" s="6" t="n">
        <v>0</v>
      </c>
      <c r="N9" s="6" t="n">
        <v>0</v>
      </c>
      <c r="O9" s="6" t="n">
        <f aca="false">VLOOKUP($L9,Curves!A$3:D$13,4)</f>
        <v>0.01</v>
      </c>
      <c r="P9" s="6" t="n">
        <f aca="false">+$N9-O9</f>
        <v>-0.01</v>
      </c>
      <c r="R9" s="6" t="n">
        <f aca="false">VLOOKUP($L9,Curves!F$3:I$13,4)</f>
        <v>0.01</v>
      </c>
      <c r="S9" s="6" t="n">
        <f aca="false">+$N9-R9</f>
        <v>-0.01</v>
      </c>
      <c r="U9" s="6" t="n">
        <f aca="false">VLOOKUP($L9,Curves!A$17:D$27,4)</f>
        <v>0.01</v>
      </c>
      <c r="V9" s="6" t="n">
        <f aca="false">+$N9-U9</f>
        <v>-0.01</v>
      </c>
      <c r="W9" s="0" t="n">
        <f aca="false">288784+10868</f>
        <v>299652</v>
      </c>
      <c r="X9" s="7" t="n">
        <f aca="false">+V9*W9</f>
        <v>-2996.52</v>
      </c>
    </row>
    <row r="10" customFormat="false" ht="12.75" hidden="false" customHeight="false" outlineLevel="0" collapsed="false">
      <c r="A10" s="0" t="n">
        <v>108610</v>
      </c>
      <c r="B10" s="0" t="s">
        <v>60</v>
      </c>
      <c r="C10" s="4" t="n">
        <v>36404</v>
      </c>
      <c r="D10" s="4" t="n">
        <v>38565</v>
      </c>
      <c r="E10" s="0" t="s">
        <v>50</v>
      </c>
      <c r="F10" s="0" t="s">
        <v>61</v>
      </c>
      <c r="H10" s="0" t="n">
        <v>1328</v>
      </c>
      <c r="I10" s="0" t="s">
        <v>23</v>
      </c>
      <c r="J10" s="0" t="str">
        <f aca="false">VLOOKUP(K$2:K$41,Curves!$K$1:$O$25,2)</f>
        <v>katy</v>
      </c>
      <c r="K10" s="0" t="n">
        <v>15</v>
      </c>
      <c r="L10" s="0" t="n">
        <f aca="false">VLOOKUP(K$2:K$41,Curves!$K$1:$O$25,3)</f>
        <v>7</v>
      </c>
      <c r="M10" s="6" t="n">
        <v>0.05</v>
      </c>
      <c r="N10" s="6" t="n">
        <v>0.17</v>
      </c>
      <c r="O10" s="6" t="n">
        <f aca="false">VLOOKUP($L10,Curves!A$3:D$13,4)</f>
        <v>-0.005</v>
      </c>
      <c r="P10" s="6" t="n">
        <f aca="false">+$N10-O10</f>
        <v>0.175</v>
      </c>
      <c r="R10" s="6" t="n">
        <f aca="false">VLOOKUP($L10,Curves!F$3:I$13,4)</f>
        <v>-0.005</v>
      </c>
      <c r="S10" s="6" t="n">
        <f aca="false">+$N10-R10</f>
        <v>0.175</v>
      </c>
      <c r="U10" s="6" t="n">
        <f aca="false">VLOOKUP($L10,Curves!A$17:D$27,4)</f>
        <v>-0.005</v>
      </c>
      <c r="V10" s="6" t="n">
        <f aca="false">+$N10-U10</f>
        <v>0.175</v>
      </c>
      <c r="W10" s="0" t="n">
        <v>14500</v>
      </c>
      <c r="X10" s="7" t="n">
        <f aca="false">+V10*W10</f>
        <v>2537.5</v>
      </c>
    </row>
    <row r="11" customFormat="false" ht="12.75" hidden="true" customHeight="false" outlineLevel="0" collapsed="false">
      <c r="A11" s="0" t="n">
        <v>142562</v>
      </c>
      <c r="B11" s="0" t="s">
        <v>47</v>
      </c>
      <c r="C11" s="4"/>
      <c r="D11" s="4"/>
      <c r="H11" s="0" t="n">
        <v>1338</v>
      </c>
      <c r="I11" s="0" t="s">
        <v>23</v>
      </c>
      <c r="J11" s="0" t="str">
        <f aca="false">VLOOKUP(K$2:K$41,Curves!$K$1:$O$25,2)</f>
        <v>ship channel</v>
      </c>
      <c r="K11" s="0" t="n">
        <v>10</v>
      </c>
      <c r="L11" s="0" t="n">
        <f aca="false">VLOOKUP(K$2:K$41,Curves!$K$1:$O$25,3)</f>
        <v>1</v>
      </c>
      <c r="M11" s="6"/>
      <c r="N11" s="6" t="n">
        <v>0.07</v>
      </c>
      <c r="O11" s="6" t="n">
        <f aca="false">VLOOKUP($L11,Curves!A$3:D$13,4)</f>
        <v>0</v>
      </c>
      <c r="P11" s="6" t="n">
        <f aca="false">+$N11-O11</f>
        <v>0.07</v>
      </c>
      <c r="R11" s="6" t="n">
        <f aca="false">VLOOKUP($L11,Curves!F$3:I$13,4)</f>
        <v>0</v>
      </c>
      <c r="S11" s="6" t="n">
        <f aca="false">+$N11-R11</f>
        <v>0.07</v>
      </c>
      <c r="U11" s="6" t="n">
        <f aca="false">VLOOKUP($L11,Curves!A$17:D$27,4)</f>
        <v>0</v>
      </c>
      <c r="V11" s="6" t="n">
        <f aca="false">+$N11-U11</f>
        <v>0.07</v>
      </c>
      <c r="W11" s="0" t="n">
        <v>34000</v>
      </c>
      <c r="X11" s="7" t="n">
        <f aca="false">+V11*W11</f>
        <v>2380</v>
      </c>
    </row>
    <row r="12" customFormat="false" ht="12.75" hidden="true" customHeight="false" outlineLevel="0" collapsed="false">
      <c r="A12" s="0" t="s">
        <v>62</v>
      </c>
      <c r="B12" s="0" t="s">
        <v>63</v>
      </c>
      <c r="C12" s="4" t="n">
        <v>35704</v>
      </c>
      <c r="D12" s="4" t="n">
        <v>37530</v>
      </c>
      <c r="E12" s="0" t="s">
        <v>64</v>
      </c>
      <c r="F12" s="0" t="s">
        <v>42</v>
      </c>
      <c r="H12" s="0" t="n">
        <v>1343</v>
      </c>
      <c r="I12" s="0" t="s">
        <v>23</v>
      </c>
      <c r="J12" s="0" t="str">
        <f aca="false">VLOOKUP(K$2:K$41,Curves!$K$1:$O$25,2)</f>
        <v>freeport</v>
      </c>
      <c r="K12" s="0" t="n">
        <v>9</v>
      </c>
      <c r="L12" s="0" t="n">
        <f aca="false">VLOOKUP(K$2:K$41,Curves!$K$1:$O$25,3)</f>
        <v>10</v>
      </c>
      <c r="M12" s="6" t="s">
        <v>64</v>
      </c>
      <c r="N12" s="6" t="n">
        <v>0.21</v>
      </c>
      <c r="O12" s="6" t="n">
        <f aca="false">VLOOKUP($L12,Curves!A$3:D$13,4)</f>
        <v>-0.015</v>
      </c>
      <c r="P12" s="6" t="n">
        <f aca="false">+$N12-O12</f>
        <v>0.225</v>
      </c>
      <c r="R12" s="6" t="n">
        <f aca="false">VLOOKUP($L12,Curves!F$3:I$13,4)</f>
        <v>-0.015</v>
      </c>
      <c r="S12" s="6" t="n">
        <f aca="false">+$N12-R12</f>
        <v>0.225</v>
      </c>
      <c r="U12" s="6" t="n">
        <f aca="false">VLOOKUP($L12,Curves!A$17:D$27,4)</f>
        <v>-0.015</v>
      </c>
      <c r="V12" s="6" t="n">
        <f aca="false">+$N12-U12</f>
        <v>0.225</v>
      </c>
      <c r="W12" s="0" t="n">
        <v>69600</v>
      </c>
      <c r="X12" s="7" t="n">
        <f aca="false">+V12*W12</f>
        <v>15660</v>
      </c>
    </row>
    <row r="13" customFormat="false" ht="12.75" hidden="false" customHeight="false" outlineLevel="0" collapsed="false">
      <c r="A13" s="0" t="n">
        <v>125038</v>
      </c>
      <c r="B13" s="0" t="s">
        <v>65</v>
      </c>
      <c r="C13" s="4" t="n">
        <v>36465</v>
      </c>
      <c r="D13" s="4" t="n">
        <v>36617</v>
      </c>
      <c r="E13" s="0" t="s">
        <v>50</v>
      </c>
      <c r="F13" s="0" t="s">
        <v>61</v>
      </c>
      <c r="H13" s="0" t="n">
        <v>1351</v>
      </c>
      <c r="I13" s="0" t="s">
        <v>23</v>
      </c>
      <c r="J13" s="0" t="str">
        <f aca="false">VLOOKUP(K$2:K$41,Curves!$K$1:$O$25,2)</f>
        <v>corpus</v>
      </c>
      <c r="K13" s="0" t="n">
        <v>11</v>
      </c>
      <c r="L13" s="0" t="n">
        <f aca="false">VLOOKUP(K$2:K$41,Curves!$K$1:$O$25,3)</f>
        <v>11</v>
      </c>
      <c r="M13" s="6"/>
      <c r="N13" s="6" t="n">
        <v>0.575</v>
      </c>
      <c r="O13" s="6" t="n">
        <f aca="false">VLOOKUP($L13,Curves!A$3:D$13,4)</f>
        <v>-0.025</v>
      </c>
      <c r="P13" s="6" t="n">
        <f aca="false">+$N13-O13</f>
        <v>0.6</v>
      </c>
      <c r="R13" s="6" t="n">
        <f aca="false">VLOOKUP($L13,Curves!F$3:I$13,4)</f>
        <v>-0.025</v>
      </c>
      <c r="S13" s="6" t="n">
        <f aca="false">+$N13-R13</f>
        <v>0.6</v>
      </c>
      <c r="U13" s="6" t="n">
        <f aca="false">VLOOKUP($L13,Curves!A$17:D$27,4)</f>
        <v>-0.025</v>
      </c>
      <c r="V13" s="6" t="n">
        <f aca="false">+$N13-U13</f>
        <v>0.6</v>
      </c>
      <c r="W13" s="0" t="n">
        <v>1247</v>
      </c>
      <c r="X13" s="7" t="n">
        <f aca="false">+V13*W13</f>
        <v>748.2</v>
      </c>
    </row>
    <row r="14" customFormat="false" ht="12.75" hidden="true" customHeight="false" outlineLevel="0" collapsed="false">
      <c r="A14" s="0" t="s">
        <v>66</v>
      </c>
      <c r="B14" s="0" t="s">
        <v>67</v>
      </c>
      <c r="C14" s="4" t="n">
        <v>35490</v>
      </c>
      <c r="D14" s="4" t="n">
        <v>36923</v>
      </c>
      <c r="E14" s="0" t="s">
        <v>68</v>
      </c>
      <c r="F14" s="0" t="s">
        <v>42</v>
      </c>
      <c r="H14" s="0" t="n">
        <v>1354</v>
      </c>
      <c r="I14" s="0" t="s">
        <v>23</v>
      </c>
      <c r="J14" s="0" t="str">
        <f aca="false">VLOOKUP(K$2:K$41,Curves!$K$1:$O$25,2)</f>
        <v>freeport</v>
      </c>
      <c r="K14" s="0" t="n">
        <v>9</v>
      </c>
      <c r="L14" s="0" t="n">
        <f aca="false">VLOOKUP(K$2:K$41,Curves!$K$1:$O$25,3)</f>
        <v>10</v>
      </c>
      <c r="M14" s="6" t="n">
        <v>0.02</v>
      </c>
      <c r="N14" s="6" t="n">
        <v>0.16</v>
      </c>
      <c r="O14" s="6" t="n">
        <f aca="false">VLOOKUP($L14,Curves!A$3:D$13,4)</f>
        <v>-0.015</v>
      </c>
      <c r="P14" s="6" t="n">
        <f aca="false">+$N14-O14</f>
        <v>0.175</v>
      </c>
      <c r="R14" s="6" t="n">
        <f aca="false">VLOOKUP($L14,Curves!F$3:I$13,4)</f>
        <v>-0.015</v>
      </c>
      <c r="S14" s="6" t="n">
        <f aca="false">+$N14-R14</f>
        <v>0.175</v>
      </c>
      <c r="U14" s="6" t="n">
        <f aca="false">VLOOKUP($L14,Curves!A$17:D$27,4)</f>
        <v>-0.015</v>
      </c>
      <c r="V14" s="6" t="n">
        <f aca="false">+$N14-U14</f>
        <v>0.175</v>
      </c>
      <c r="W14" s="0" t="n">
        <v>13050</v>
      </c>
      <c r="X14" s="7" t="n">
        <f aca="false">+V14*W14</f>
        <v>2283.75</v>
      </c>
    </row>
    <row r="15" customFormat="false" ht="12.75" hidden="false" customHeight="false" outlineLevel="0" collapsed="false">
      <c r="A15" s="0" t="s">
        <v>69</v>
      </c>
      <c r="B15" s="0" t="s">
        <v>70</v>
      </c>
      <c r="C15" s="4" t="n">
        <v>36526</v>
      </c>
      <c r="D15" s="4" t="n">
        <v>36678</v>
      </c>
      <c r="E15" s="0" t="s">
        <v>56</v>
      </c>
      <c r="F15" s="0" t="s">
        <v>61</v>
      </c>
      <c r="H15" s="0" t="n">
        <v>1386</v>
      </c>
      <c r="I15" s="0" t="s">
        <v>23</v>
      </c>
      <c r="J15" s="0" t="str">
        <f aca="false">VLOOKUP(K$2:K$41,Curves!$K$1:$O$25,2)</f>
        <v>ship channel</v>
      </c>
      <c r="K15" s="0" t="n">
        <v>10</v>
      </c>
      <c r="L15" s="0" t="n">
        <f aca="false">VLOOKUP(K$2:K$41,Curves!$K$1:$O$25,3)</f>
        <v>1</v>
      </c>
      <c r="M15" s="6" t="n">
        <v>0.14</v>
      </c>
      <c r="N15" s="6" t="n">
        <v>0.02</v>
      </c>
      <c r="O15" s="6" t="n">
        <f aca="false">VLOOKUP($L15,Curves!A$3:D$13,4)</f>
        <v>0</v>
      </c>
      <c r="P15" s="6" t="n">
        <f aca="false">+$N15-O15</f>
        <v>0.02</v>
      </c>
      <c r="R15" s="6" t="n">
        <f aca="false">VLOOKUP($L15,Curves!F$3:I$13,4)</f>
        <v>0</v>
      </c>
      <c r="S15" s="6" t="n">
        <f aca="false">+$N15-R15</f>
        <v>0.02</v>
      </c>
      <c r="U15" s="6" t="n">
        <f aca="false">VLOOKUP($L15,Curves!A$17:D$27,4)</f>
        <v>0</v>
      </c>
      <c r="V15" s="6" t="n">
        <f aca="false">+$N15-U15</f>
        <v>0.02</v>
      </c>
      <c r="W15" s="0" t="n">
        <v>23200</v>
      </c>
      <c r="X15" s="7" t="n">
        <f aca="false">+V15*W15</f>
        <v>464</v>
      </c>
    </row>
    <row r="16" customFormat="false" ht="12.75" hidden="true" customHeight="false" outlineLevel="0" collapsed="false">
      <c r="A16" s="0" t="s">
        <v>71</v>
      </c>
      <c r="B16" s="0" t="s">
        <v>72</v>
      </c>
      <c r="C16" s="4" t="n">
        <v>34790</v>
      </c>
      <c r="D16" s="4" t="n">
        <v>36586</v>
      </c>
      <c r="E16" s="0" t="s">
        <v>73</v>
      </c>
      <c r="F16" s="0" t="s">
        <v>42</v>
      </c>
      <c r="H16" s="0" t="n">
        <v>1388</v>
      </c>
      <c r="I16" s="0" t="s">
        <v>23</v>
      </c>
      <c r="J16" s="0" t="str">
        <f aca="false">VLOOKUP(K$2:K$41,Curves!$K$1:$O$25,2)</f>
        <v>edna</v>
      </c>
      <c r="K16" s="0" t="n">
        <v>5</v>
      </c>
      <c r="L16" s="0" t="n">
        <f aca="false">VLOOKUP(K$2:K$41,Curves!$K$1:$O$25,3)</f>
        <v>2</v>
      </c>
      <c r="M16" s="6" t="n">
        <v>0.01</v>
      </c>
      <c r="N16" s="6" t="n">
        <v>0.19</v>
      </c>
      <c r="O16" s="6" t="n">
        <f aca="false">VLOOKUP($L16,Curves!A$3:D$13,4)</f>
        <v>-0.025</v>
      </c>
      <c r="P16" s="6" t="n">
        <f aca="false">+$N16-O16</f>
        <v>0.215</v>
      </c>
      <c r="R16" s="6" t="n">
        <f aca="false">VLOOKUP($L16,Curves!F$3:I$13,4)</f>
        <v>-0.025</v>
      </c>
      <c r="S16" s="6" t="n">
        <f aca="false">+$N16-R16</f>
        <v>0.215</v>
      </c>
      <c r="U16" s="6" t="n">
        <f aca="false">VLOOKUP($L16,Curves!A$17:D$27,4)</f>
        <v>-0.025</v>
      </c>
      <c r="V16" s="6" t="n">
        <f aca="false">+$N16-U16</f>
        <v>0.215</v>
      </c>
      <c r="W16" s="0" t="n">
        <v>1439</v>
      </c>
      <c r="X16" s="7" t="n">
        <f aca="false">+V16*W16</f>
        <v>309.385</v>
      </c>
    </row>
    <row r="17" customFormat="false" ht="12.75" hidden="true" customHeight="false" outlineLevel="0" collapsed="false">
      <c r="A17" s="0" t="s">
        <v>54</v>
      </c>
      <c r="B17" s="0" t="s">
        <v>55</v>
      </c>
      <c r="C17" s="4" t="n">
        <v>35977</v>
      </c>
      <c r="D17" s="4" t="n">
        <v>37773</v>
      </c>
      <c r="E17" s="0" t="s">
        <v>56</v>
      </c>
      <c r="F17" s="0" t="s">
        <v>42</v>
      </c>
      <c r="H17" s="0" t="n">
        <v>1390</v>
      </c>
      <c r="I17" s="0" t="s">
        <v>23</v>
      </c>
      <c r="J17" s="0" t="str">
        <f aca="false">VLOOKUP(K$2:K$41,Curves!$K$1:$O$25,2)</f>
        <v>ship channel</v>
      </c>
      <c r="K17" s="0" t="n">
        <v>10</v>
      </c>
      <c r="L17" s="0" t="n">
        <f aca="false">VLOOKUP(K$2:K$41,Curves!$K$1:$O$25,3)</f>
        <v>1</v>
      </c>
      <c r="M17" s="6" t="n">
        <v>0</v>
      </c>
      <c r="N17" s="6" t="n">
        <v>0.19</v>
      </c>
      <c r="O17" s="6" t="n">
        <f aca="false">VLOOKUP($L17,Curves!A$3:D$13,4)</f>
        <v>0</v>
      </c>
      <c r="P17" s="6" t="n">
        <f aca="false">+$M17-O17</f>
        <v>0</v>
      </c>
      <c r="R17" s="6" t="n">
        <f aca="false">VLOOKUP($L17,Curves!F$3:I$13,4)</f>
        <v>0</v>
      </c>
      <c r="S17" s="6" t="n">
        <f aca="false">+$M17-R17</f>
        <v>0</v>
      </c>
      <c r="U17" s="6" t="n">
        <f aca="false">VLOOKUP($L17,Curves!A$17:D$27,4)</f>
        <v>0</v>
      </c>
      <c r="V17" s="6" t="n">
        <f aca="false">+$M17-U17</f>
        <v>0</v>
      </c>
      <c r="W17" s="0" t="n">
        <v>2900</v>
      </c>
      <c r="X17" s="7" t="n">
        <f aca="false">+V17*W17</f>
        <v>0</v>
      </c>
    </row>
    <row r="18" customFormat="false" ht="12.75" hidden="true" customHeight="false" outlineLevel="0" collapsed="false">
      <c r="A18" s="0" t="s">
        <v>74</v>
      </c>
      <c r="B18" s="0" t="s">
        <v>75</v>
      </c>
      <c r="C18" s="4" t="n">
        <v>36192</v>
      </c>
      <c r="D18" s="4" t="n">
        <v>36557</v>
      </c>
      <c r="E18" s="0" t="s">
        <v>76</v>
      </c>
      <c r="F18" s="0" t="s">
        <v>42</v>
      </c>
      <c r="H18" s="0" t="n">
        <v>1482</v>
      </c>
      <c r="I18" s="0" t="s">
        <v>23</v>
      </c>
      <c r="J18" s="0" t="str">
        <f aca="false">VLOOKUP(K$2:K$41,Curves!$K$1:$O$25,2)</f>
        <v>katy</v>
      </c>
      <c r="K18" s="0" t="n">
        <v>15</v>
      </c>
      <c r="L18" s="0" t="n">
        <f aca="false">VLOOKUP(K$2:K$41,Curves!$K$1:$O$25,3)</f>
        <v>7</v>
      </c>
      <c r="M18" s="6" t="n">
        <v>0</v>
      </c>
      <c r="N18" s="6" t="n">
        <v>0.11</v>
      </c>
      <c r="O18" s="6" t="n">
        <f aca="false">VLOOKUP($L18,Curves!A$3:D$13,4)</f>
        <v>-0.005</v>
      </c>
      <c r="P18" s="6" t="n">
        <v>0</v>
      </c>
      <c r="R18" s="6" t="n">
        <f aca="false">VLOOKUP($L18,Curves!F$3:I$13,4)</f>
        <v>-0.005</v>
      </c>
      <c r="S18" s="6" t="n">
        <v>0</v>
      </c>
      <c r="U18" s="6" t="n">
        <f aca="false">VLOOKUP($L18,Curves!A$17:D$27,4)</f>
        <v>-0.005</v>
      </c>
      <c r="V18" s="6" t="n">
        <v>0</v>
      </c>
      <c r="W18" s="0" t="n">
        <v>500</v>
      </c>
      <c r="X18" s="7" t="n">
        <f aca="false">+V18*W18</f>
        <v>0</v>
      </c>
    </row>
    <row r="19" customFormat="false" ht="12.75" hidden="true" customHeight="false" outlineLevel="0" collapsed="false">
      <c r="A19" s="0" t="s">
        <v>77</v>
      </c>
      <c r="B19" s="0" t="s">
        <v>78</v>
      </c>
      <c r="C19" s="4" t="n">
        <v>35916</v>
      </c>
      <c r="D19" s="4" t="n">
        <v>37469</v>
      </c>
      <c r="E19" s="0" t="s">
        <v>79</v>
      </c>
      <c r="F19" s="0" t="s">
        <v>42</v>
      </c>
      <c r="H19" s="0" t="n">
        <v>1487</v>
      </c>
      <c r="I19" s="0" t="s">
        <v>43</v>
      </c>
      <c r="J19" s="0" t="str">
        <f aca="false">VLOOKUP(K$2:K$41,Curves!$K$1:$O$25,2)</f>
        <v>east texas</v>
      </c>
      <c r="K19" s="0" t="n">
        <v>8</v>
      </c>
      <c r="L19" s="0" t="n">
        <f aca="false">VLOOKUP(K$2:K$41,Curves!$K$1:$O$25,3)</f>
        <v>4</v>
      </c>
      <c r="M19" s="6"/>
      <c r="N19" s="6" t="n">
        <v>0.14</v>
      </c>
      <c r="O19" s="6" t="n">
        <f aca="false">VLOOKUP($L19,Curves!A$3:D$13,4)</f>
        <v>0.01</v>
      </c>
      <c r="P19" s="6" t="n">
        <f aca="false">+$N19-O19</f>
        <v>0.13</v>
      </c>
      <c r="R19" s="6" t="n">
        <f aca="false">VLOOKUP($L19,Curves!F$3:I$13,4)</f>
        <v>0.01</v>
      </c>
      <c r="S19" s="6" t="n">
        <f aca="false">+$N19-R19</f>
        <v>0.13</v>
      </c>
      <c r="U19" s="6" t="n">
        <f aca="false">VLOOKUP($L19,Curves!A$17:D$27,4)</f>
        <v>0.01</v>
      </c>
      <c r="V19" s="6" t="n">
        <f aca="false">+$N19-U19</f>
        <v>0.13</v>
      </c>
      <c r="W19" s="0" t="n">
        <v>66620</v>
      </c>
      <c r="X19" s="7" t="n">
        <f aca="false">+V19*W19</f>
        <v>8660.6</v>
      </c>
    </row>
    <row r="20" customFormat="false" ht="12.75" hidden="true" customHeight="false" outlineLevel="0" collapsed="false">
      <c r="A20" s="0" t="s">
        <v>80</v>
      </c>
      <c r="B20" s="0" t="s">
        <v>64</v>
      </c>
      <c r="C20" s="4" t="n">
        <v>36220</v>
      </c>
      <c r="D20" s="4" t="n">
        <v>36617</v>
      </c>
      <c r="F20" s="0" t="s">
        <v>42</v>
      </c>
      <c r="H20" s="0" t="n">
        <v>1512</v>
      </c>
      <c r="I20" s="0" t="s">
        <v>23</v>
      </c>
      <c r="J20" s="0" t="str">
        <f aca="false">VLOOKUP(K$2:K$41,Curves!$K$1:$O$25,2)</f>
        <v>a/s central</v>
      </c>
      <c r="K20" s="0" t="n">
        <v>4</v>
      </c>
      <c r="L20" s="0" t="n">
        <f aca="false">VLOOKUP(K$2:K$41,Curves!$K$1:$O$25,3)</f>
        <v>6</v>
      </c>
      <c r="M20" s="6"/>
      <c r="N20" s="6" t="n">
        <v>0.187</v>
      </c>
      <c r="O20" s="6" t="n">
        <f aca="false">VLOOKUP($L20,Curves!A$3:D$13,4)</f>
        <v>0.01</v>
      </c>
      <c r="P20" s="6" t="n">
        <f aca="false">+$N20-O20</f>
        <v>0.177</v>
      </c>
      <c r="R20" s="6" t="n">
        <f aca="false">VLOOKUP($L20,Curves!F$3:I$13,4)</f>
        <v>0.01</v>
      </c>
      <c r="S20" s="6" t="n">
        <f aca="false">+$N20-R20</f>
        <v>0.177</v>
      </c>
      <c r="U20" s="6" t="n">
        <f aca="false">VLOOKUP($L20,Curves!A$17:D$27,4)</f>
        <v>0.01</v>
      </c>
      <c r="V20" s="6" t="n">
        <f aca="false">+$N20-U20</f>
        <v>0.177</v>
      </c>
      <c r="W20" s="0" t="n">
        <f aca="false">13534+5237</f>
        <v>18771</v>
      </c>
      <c r="X20" s="7" t="n">
        <f aca="false">+V20*W20</f>
        <v>3322.467</v>
      </c>
    </row>
    <row r="21" customFormat="false" ht="12.75" hidden="false" customHeight="false" outlineLevel="0" collapsed="false">
      <c r="A21" s="0" t="n">
        <v>125066</v>
      </c>
      <c r="B21" s="0" t="s">
        <v>81</v>
      </c>
      <c r="C21" s="4" t="n">
        <v>36465</v>
      </c>
      <c r="D21" s="4" t="n">
        <v>38261</v>
      </c>
      <c r="E21" s="0" t="s">
        <v>50</v>
      </c>
      <c r="F21" s="0" t="s">
        <v>61</v>
      </c>
      <c r="H21" s="0" t="n">
        <v>1512</v>
      </c>
      <c r="I21" s="0" t="s">
        <v>23</v>
      </c>
      <c r="J21" s="0" t="str">
        <f aca="false">VLOOKUP(K$2:K$41,Curves!$K$1:$O$25,2)</f>
        <v>a/s central</v>
      </c>
      <c r="K21" s="0" t="n">
        <v>4</v>
      </c>
      <c r="L21" s="0" t="n">
        <f aca="false">VLOOKUP(K$2:K$41,Curves!$K$1:$O$25,3)</f>
        <v>6</v>
      </c>
      <c r="M21" s="6" t="n">
        <v>0.19</v>
      </c>
      <c r="N21" s="6" t="n">
        <v>0.187</v>
      </c>
      <c r="O21" s="6" t="n">
        <f aca="false">VLOOKUP($L21,Curves!A$3:D$13,4)</f>
        <v>0.01</v>
      </c>
      <c r="P21" s="6" t="n">
        <f aca="false">+$N21-O21</f>
        <v>0.177</v>
      </c>
      <c r="R21" s="6" t="n">
        <f aca="false">VLOOKUP($L21,Curves!F$3:I$13,4)</f>
        <v>0.01</v>
      </c>
      <c r="S21" s="6" t="n">
        <f aca="false">+$N21-R21</f>
        <v>0.177</v>
      </c>
      <c r="U21" s="6" t="n">
        <f aca="false">VLOOKUP($L21,Curves!A$17:D$27,4)</f>
        <v>0.01</v>
      </c>
      <c r="V21" s="6" t="n">
        <f aca="false">+$N21-U21</f>
        <v>0.177</v>
      </c>
      <c r="W21" s="0" t="n">
        <f aca="false">13534+5237</f>
        <v>18771</v>
      </c>
      <c r="X21" s="7" t="n">
        <f aca="false">+V21*W21</f>
        <v>3322.467</v>
      </c>
    </row>
    <row r="22" customFormat="false" ht="12.75" hidden="true" customHeight="false" outlineLevel="0" collapsed="false">
      <c r="A22" s="0" t="s">
        <v>82</v>
      </c>
      <c r="B22" s="0" t="s">
        <v>83</v>
      </c>
      <c r="C22" s="4" t="n">
        <v>36130</v>
      </c>
      <c r="D22" s="4" t="n">
        <v>37926</v>
      </c>
      <c r="E22" s="0" t="s">
        <v>56</v>
      </c>
      <c r="F22" s="0" t="s">
        <v>42</v>
      </c>
      <c r="H22" s="0" t="n">
        <v>1513</v>
      </c>
      <c r="I22" s="0" t="s">
        <v>23</v>
      </c>
      <c r="J22" s="0" t="str">
        <f aca="false">VLOOKUP(K$2:K$41,Curves!$K$1:$O$25,2)</f>
        <v>a/s central</v>
      </c>
      <c r="K22" s="0" t="n">
        <v>4</v>
      </c>
      <c r="L22" s="0" t="n">
        <f aca="false">VLOOKUP(K$2:K$41,Curves!$K$1:$O$25,3)</f>
        <v>6</v>
      </c>
      <c r="M22" s="6" t="n">
        <v>0.38</v>
      </c>
      <c r="N22" s="6" t="n">
        <v>0.31</v>
      </c>
      <c r="O22" s="6" t="n">
        <f aca="false">VLOOKUP($L22,Curves!A$3:D$13,4)</f>
        <v>0.01</v>
      </c>
      <c r="P22" s="6" t="n">
        <f aca="false">+$N22-O22</f>
        <v>0.3</v>
      </c>
      <c r="R22" s="6" t="n">
        <f aca="false">VLOOKUP($L22,Curves!F$3:I$13,4)</f>
        <v>0.01</v>
      </c>
      <c r="S22" s="6" t="n">
        <f aca="false">+$N22-R22</f>
        <v>0.3</v>
      </c>
      <c r="U22" s="6" t="n">
        <f aca="false">VLOOKUP($L22,Curves!A$17:D$27,4)</f>
        <v>0.01</v>
      </c>
      <c r="V22" s="6" t="n">
        <f aca="false">+$N22-U22</f>
        <v>0.3</v>
      </c>
      <c r="W22" s="0" t="n">
        <v>2900</v>
      </c>
      <c r="X22" s="7" t="n">
        <f aca="false">+V22*W22</f>
        <v>870</v>
      </c>
    </row>
    <row r="23" customFormat="false" ht="12.75" hidden="true" customHeight="false" outlineLevel="0" collapsed="false">
      <c r="A23" s="0" t="s">
        <v>84</v>
      </c>
      <c r="B23" s="0" t="s">
        <v>85</v>
      </c>
      <c r="C23" s="4" t="n">
        <v>35827</v>
      </c>
      <c r="D23" s="4" t="n">
        <v>36892</v>
      </c>
      <c r="E23" s="0" t="s">
        <v>79</v>
      </c>
      <c r="F23" s="0" t="s">
        <v>42</v>
      </c>
      <c r="H23" s="0" t="n">
        <v>1514</v>
      </c>
      <c r="I23" s="0" t="s">
        <v>23</v>
      </c>
      <c r="J23" s="0" t="str">
        <f aca="false">VLOOKUP(K$2:K$41,Curves!$K$1:$O$25,2)</f>
        <v>katy</v>
      </c>
      <c r="K23" s="0" t="n">
        <v>15</v>
      </c>
      <c r="L23" s="0" t="n">
        <f aca="false">VLOOKUP(K$2:K$41,Curves!$K$1:$O$25,3)</f>
        <v>7</v>
      </c>
      <c r="M23" s="6" t="n">
        <v>0</v>
      </c>
      <c r="N23" s="6" t="n">
        <v>0.01</v>
      </c>
      <c r="O23" s="6" t="n">
        <f aca="false">VLOOKUP($L23,Curves!A$3:D$13,4)</f>
        <v>-0.005</v>
      </c>
      <c r="P23" s="6" t="n">
        <v>0</v>
      </c>
      <c r="R23" s="6" t="n">
        <f aca="false">VLOOKUP($L23,Curves!F$3:I$13,4)</f>
        <v>-0.005</v>
      </c>
      <c r="S23" s="6" t="n">
        <v>0</v>
      </c>
      <c r="U23" s="6" t="n">
        <f aca="false">VLOOKUP($L23,Curves!A$17:D$27,4)</f>
        <v>-0.005</v>
      </c>
      <c r="V23" s="6" t="n">
        <v>0</v>
      </c>
      <c r="W23" s="0" t="n">
        <v>43500</v>
      </c>
      <c r="X23" s="7" t="n">
        <f aca="false">+V23*W23</f>
        <v>0</v>
      </c>
    </row>
    <row r="24" customFormat="false" ht="12.75" hidden="true" customHeight="false" outlineLevel="0" collapsed="false">
      <c r="A24" s="0" t="s">
        <v>86</v>
      </c>
      <c r="B24" s="0" t="s">
        <v>87</v>
      </c>
      <c r="C24" s="4" t="n">
        <v>36251</v>
      </c>
      <c r="D24" s="4" t="n">
        <v>36739</v>
      </c>
      <c r="E24" s="0" t="s">
        <v>56</v>
      </c>
      <c r="F24" s="0" t="s">
        <v>42</v>
      </c>
      <c r="H24" s="0" t="n">
        <v>1528</v>
      </c>
      <c r="I24" s="0" t="s">
        <v>23</v>
      </c>
      <c r="J24" s="0" t="str">
        <f aca="false">VLOOKUP(K$2:K$41,Curves!$K$1:$O$25,2)</f>
        <v>ship channel</v>
      </c>
      <c r="K24" s="0" t="n">
        <v>10</v>
      </c>
      <c r="L24" s="0" t="n">
        <f aca="false">VLOOKUP(K$2:K$41,Curves!$K$1:$O$25,3)</f>
        <v>1</v>
      </c>
      <c r="M24" s="6" t="n">
        <v>0</v>
      </c>
      <c r="N24" s="6" t="n">
        <v>0.04</v>
      </c>
      <c r="O24" s="6" t="n">
        <f aca="false">VLOOKUP($L24,Curves!A$3:D$13,4)</f>
        <v>0</v>
      </c>
      <c r="P24" s="6" t="n">
        <f aca="false">+$N24-O24</f>
        <v>0.04</v>
      </c>
      <c r="R24" s="6" t="n">
        <f aca="false">VLOOKUP($L24,Curves!F$3:I$13,4)</f>
        <v>0</v>
      </c>
      <c r="S24" s="6" t="n">
        <f aca="false">+$N24-R24</f>
        <v>0.04</v>
      </c>
      <c r="U24" s="6" t="n">
        <f aca="false">VLOOKUP($L24,Curves!A$17:D$27,4)</f>
        <v>0</v>
      </c>
      <c r="V24" s="6" t="n">
        <f aca="false">+$N24-U24</f>
        <v>0.04</v>
      </c>
      <c r="W24" s="0" t="n">
        <v>146639</v>
      </c>
      <c r="X24" s="7" t="n">
        <f aca="false">+V24*W24</f>
        <v>5865.56</v>
      </c>
    </row>
    <row r="25" customFormat="false" ht="12.75" hidden="true" customHeight="false" outlineLevel="0" collapsed="false">
      <c r="A25" s="0" t="s">
        <v>88</v>
      </c>
      <c r="B25" s="0" t="s">
        <v>89</v>
      </c>
      <c r="C25" s="4" t="n">
        <v>35370</v>
      </c>
      <c r="D25" s="4" t="n">
        <v>38626</v>
      </c>
      <c r="E25" s="0" t="s">
        <v>90</v>
      </c>
      <c r="F25" s="0" t="s">
        <v>42</v>
      </c>
      <c r="H25" s="0" t="n">
        <v>1531</v>
      </c>
      <c r="I25" s="0" t="s">
        <v>23</v>
      </c>
      <c r="J25" s="0" t="str">
        <f aca="false">VLOOKUP(K$2:K$41,Curves!$K$1:$O$25,2)</f>
        <v>ship channel</v>
      </c>
      <c r="K25" s="0" t="n">
        <v>10</v>
      </c>
      <c r="L25" s="0" t="n">
        <f aca="false">VLOOKUP(K$2:K$41,Curves!$K$1:$O$25,3)</f>
        <v>1</v>
      </c>
      <c r="M25" s="6" t="n">
        <v>0</v>
      </c>
      <c r="N25" s="6" t="n">
        <v>0.055</v>
      </c>
      <c r="O25" s="6" t="n">
        <f aca="false">VLOOKUP($L25,Curves!A$3:D$13,4)</f>
        <v>0</v>
      </c>
      <c r="P25" s="6" t="n">
        <v>0</v>
      </c>
      <c r="R25" s="6" t="n">
        <f aca="false">VLOOKUP($L25,Curves!F$3:I$13,4)</f>
        <v>0</v>
      </c>
      <c r="S25" s="6" t="n">
        <v>0</v>
      </c>
      <c r="U25" s="6" t="n">
        <f aca="false">VLOOKUP($L25,Curves!A$17:D$27,4)</f>
        <v>0</v>
      </c>
      <c r="V25" s="6" t="n">
        <v>0</v>
      </c>
      <c r="W25" s="0" t="n">
        <v>69857</v>
      </c>
      <c r="X25" s="7" t="n">
        <f aca="false">+V25*W25</f>
        <v>0</v>
      </c>
    </row>
    <row r="26" customFormat="false" ht="12.75" hidden="true" customHeight="false" outlineLevel="0" collapsed="false">
      <c r="A26" s="0" t="n">
        <v>151694</v>
      </c>
      <c r="B26" s="0" t="s">
        <v>47</v>
      </c>
      <c r="C26" s="4"/>
      <c r="D26" s="4"/>
      <c r="H26" s="0" t="n">
        <v>1534</v>
      </c>
      <c r="I26" s="0" t="s">
        <v>91</v>
      </c>
      <c r="J26" s="0" t="str">
        <f aca="false">VLOOKUP(K$2:K$41,Curves!$K$1:$O$25,2)</f>
        <v>a/s south</v>
      </c>
      <c r="K26" s="0" t="n">
        <v>3</v>
      </c>
      <c r="L26" s="0" t="n">
        <f aca="false">VLOOKUP(K$2:K$41,Curves!$K$1:$O$25,3)</f>
        <v>2</v>
      </c>
      <c r="M26" s="6"/>
      <c r="N26" s="6" t="n">
        <v>0.04</v>
      </c>
      <c r="O26" s="6" t="n">
        <f aca="false">VLOOKUP($L26,Curves!A$3:D$13,4)</f>
        <v>-0.025</v>
      </c>
      <c r="P26" s="6" t="n">
        <f aca="false">+$N26-O26</f>
        <v>0.065</v>
      </c>
      <c r="R26" s="6" t="n">
        <f aca="false">VLOOKUP($L26,Curves!F$3:I$13,4)</f>
        <v>-0.025</v>
      </c>
      <c r="S26" s="6" t="n">
        <f aca="false">+$N26-R26</f>
        <v>0.065</v>
      </c>
      <c r="U26" s="6" t="n">
        <f aca="false">VLOOKUP($L26,Curves!A$17:D$27,4)</f>
        <v>-0.025</v>
      </c>
      <c r="V26" s="6" t="n">
        <f aca="false">+$N26-U26</f>
        <v>0.065</v>
      </c>
      <c r="W26" s="0" t="n">
        <v>52</v>
      </c>
      <c r="X26" s="7" t="n">
        <f aca="false">+V26*W26</f>
        <v>3.38</v>
      </c>
    </row>
    <row r="27" customFormat="false" ht="12.75" hidden="true" customHeight="false" outlineLevel="0" collapsed="false">
      <c r="A27" s="0" t="s">
        <v>92</v>
      </c>
      <c r="B27" s="0" t="s">
        <v>93</v>
      </c>
      <c r="C27" s="4" t="n">
        <v>35916</v>
      </c>
      <c r="D27" s="4" t="n">
        <v>37469</v>
      </c>
      <c r="E27" s="0" t="s">
        <v>45</v>
      </c>
      <c r="F27" s="0" t="s">
        <v>42</v>
      </c>
      <c r="H27" s="0" t="n">
        <v>1580</v>
      </c>
      <c r="I27" s="0" t="s">
        <v>23</v>
      </c>
      <c r="J27" s="0" t="str">
        <f aca="false">VLOOKUP(K$2:K$41,Curves!$K$1:$O$25,2)</f>
        <v>corpus</v>
      </c>
      <c r="K27" s="0" t="n">
        <v>11</v>
      </c>
      <c r="L27" s="0" t="n">
        <f aca="false">VLOOKUP(K$2:K$41,Curves!$K$1:$O$25,3)</f>
        <v>11</v>
      </c>
      <c r="M27" s="6" t="n">
        <v>0.01</v>
      </c>
      <c r="N27" s="6" t="n">
        <v>0.07</v>
      </c>
      <c r="O27" s="6" t="n">
        <f aca="false">VLOOKUP($L27,Curves!A$3:D$13,4)</f>
        <v>-0.025</v>
      </c>
      <c r="P27" s="6" t="n">
        <f aca="false">+$N27-O27</f>
        <v>0.095</v>
      </c>
      <c r="R27" s="6" t="n">
        <f aca="false">VLOOKUP($L27,Curves!F$3:I$13,4)</f>
        <v>-0.025</v>
      </c>
      <c r="S27" s="6" t="n">
        <f aca="false">+$N27-R27</f>
        <v>0.095</v>
      </c>
      <c r="U27" s="6" t="n">
        <f aca="false">VLOOKUP($L27,Curves!A$17:D$27,4)</f>
        <v>-0.025</v>
      </c>
      <c r="V27" s="6" t="n">
        <f aca="false">+$N27-U27</f>
        <v>0.095</v>
      </c>
      <c r="W27" s="0" t="n">
        <v>657</v>
      </c>
      <c r="X27" s="7" t="n">
        <f aca="false">+V27*W27</f>
        <v>62.415</v>
      </c>
    </row>
    <row r="28" customFormat="false" ht="12.75" hidden="true" customHeight="false" outlineLevel="0" collapsed="false">
      <c r="A28" s="0" t="s">
        <v>94</v>
      </c>
      <c r="B28" s="0" t="s">
        <v>95</v>
      </c>
      <c r="C28" s="4" t="n">
        <v>36251</v>
      </c>
      <c r="D28" s="4" t="n">
        <v>37956</v>
      </c>
      <c r="E28" s="0" t="s">
        <v>76</v>
      </c>
      <c r="F28" s="0" t="s">
        <v>42</v>
      </c>
      <c r="H28" s="0" t="n">
        <v>1592</v>
      </c>
      <c r="I28" s="0" t="s">
        <v>23</v>
      </c>
      <c r="J28" s="0" t="str">
        <f aca="false">VLOOKUP(K$2:K$41,Curves!$K$1:$O$25,2)</f>
        <v>edna</v>
      </c>
      <c r="K28" s="0" t="n">
        <v>5</v>
      </c>
      <c r="L28" s="0" t="n">
        <f aca="false">VLOOKUP(K$2:K$41,Curves!$K$1:$O$25,3)</f>
        <v>2</v>
      </c>
      <c r="M28" s="6" t="n">
        <v>0.3</v>
      </c>
      <c r="N28" s="6" t="n">
        <v>0.24</v>
      </c>
      <c r="O28" s="6" t="n">
        <f aca="false">VLOOKUP($L28,Curves!A$3:D$13,4)</f>
        <v>-0.025</v>
      </c>
      <c r="P28" s="6" t="n">
        <f aca="false">+$N28-O28</f>
        <v>0.265</v>
      </c>
      <c r="R28" s="6" t="n">
        <f aca="false">VLOOKUP($L28,Curves!F$3:I$13,4)</f>
        <v>-0.025</v>
      </c>
      <c r="S28" s="6" t="n">
        <f aca="false">+$N28-R28</f>
        <v>0.265</v>
      </c>
      <c r="U28" s="6" t="n">
        <f aca="false">VLOOKUP($L28,Curves!A$17:D$27,4)</f>
        <v>-0.025</v>
      </c>
      <c r="V28" s="6" t="n">
        <f aca="false">+$N28-U28</f>
        <v>0.265</v>
      </c>
      <c r="W28" s="0" t="n">
        <v>5638</v>
      </c>
      <c r="X28" s="7" t="n">
        <f aca="false">+V28*W28</f>
        <v>1494.07</v>
      </c>
    </row>
    <row r="29" customFormat="false" ht="12.75" hidden="true" customHeight="false" outlineLevel="0" collapsed="false">
      <c r="A29" s="0" t="s">
        <v>96</v>
      </c>
      <c r="B29" s="0" t="s">
        <v>97</v>
      </c>
      <c r="C29" s="4" t="n">
        <v>36251</v>
      </c>
      <c r="D29" s="4" t="n">
        <v>36708</v>
      </c>
      <c r="E29" s="0" t="s">
        <v>76</v>
      </c>
      <c r="F29" s="0" t="s">
        <v>42</v>
      </c>
      <c r="H29" s="0" t="n">
        <v>3409</v>
      </c>
      <c r="I29" s="0" t="s">
        <v>23</v>
      </c>
      <c r="J29" s="0" t="str">
        <f aca="false">VLOOKUP(K$2:K$41,Curves!$K$1:$O$25,2)</f>
        <v>ship channel</v>
      </c>
      <c r="K29" s="0" t="n">
        <v>10</v>
      </c>
      <c r="L29" s="0" t="n">
        <f aca="false">VLOOKUP(K$2:K$41,Curves!$K$1:$O$25,3)</f>
        <v>1</v>
      </c>
      <c r="M29" s="6" t="n">
        <v>0</v>
      </c>
      <c r="N29" s="6" t="n">
        <v>0.02</v>
      </c>
      <c r="O29" s="6" t="n">
        <f aca="false">VLOOKUP($L29,Curves!A$3:D$13,4)</f>
        <v>0</v>
      </c>
      <c r="P29" s="6" t="n">
        <v>0</v>
      </c>
      <c r="R29" s="6" t="n">
        <f aca="false">VLOOKUP($L29,Curves!F$3:I$13,4)</f>
        <v>0</v>
      </c>
      <c r="S29" s="6" t="n">
        <v>0</v>
      </c>
      <c r="U29" s="6" t="n">
        <f aca="false">VLOOKUP($L29,Curves!A$17:D$27,4)</f>
        <v>0</v>
      </c>
      <c r="V29" s="6" t="n">
        <v>0</v>
      </c>
      <c r="W29" s="0" t="n">
        <v>116000</v>
      </c>
      <c r="X29" s="7" t="n">
        <f aca="false">+V29*W29</f>
        <v>0</v>
      </c>
    </row>
    <row r="30" customFormat="false" ht="12.75" hidden="true" customHeight="false" outlineLevel="0" collapsed="false">
      <c r="A30" s="0" t="s">
        <v>98</v>
      </c>
      <c r="C30" s="4" t="n">
        <v>36434</v>
      </c>
      <c r="D30" s="4" t="n">
        <v>38777</v>
      </c>
      <c r="E30" s="0" t="s">
        <v>99</v>
      </c>
      <c r="F30" s="0" t="s">
        <v>42</v>
      </c>
      <c r="H30" s="0" t="n">
        <v>4486</v>
      </c>
      <c r="I30" s="0" t="s">
        <v>100</v>
      </c>
      <c r="J30" s="0" t="str">
        <f aca="false">VLOOKUP(K$2:K$41,Curves!$K$1:$O$25,2)</f>
        <v>freeport</v>
      </c>
      <c r="K30" s="0" t="n">
        <v>9</v>
      </c>
      <c r="L30" s="0" t="n">
        <f aca="false">VLOOKUP(K$2:K$41,Curves!$K$1:$O$25,3)</f>
        <v>10</v>
      </c>
      <c r="M30" s="6" t="s">
        <v>64</v>
      </c>
      <c r="N30" s="6" t="n">
        <v>0.09</v>
      </c>
      <c r="O30" s="6" t="n">
        <f aca="false">VLOOKUP($L30,Curves!A$3:D$13,4)</f>
        <v>-0.015</v>
      </c>
      <c r="P30" s="6" t="n">
        <f aca="false">+$N30-O30</f>
        <v>0.105</v>
      </c>
      <c r="R30" s="6" t="n">
        <f aca="false">VLOOKUP($L30,Curves!F$3:I$13,4)</f>
        <v>-0.015</v>
      </c>
      <c r="S30" s="6" t="n">
        <f aca="false">+$N30-R30</f>
        <v>0.105</v>
      </c>
      <c r="U30" s="6" t="n">
        <f aca="false">VLOOKUP($L30,Curves!A$17:D$27,4)</f>
        <v>-0.015</v>
      </c>
      <c r="V30" s="6" t="n">
        <f aca="false">+$N30-U30</f>
        <v>0.105</v>
      </c>
      <c r="W30" s="0" t="n">
        <v>29</v>
      </c>
      <c r="X30" s="7" t="n">
        <f aca="false">+V30*W30</f>
        <v>3.045</v>
      </c>
    </row>
    <row r="31" customFormat="false" ht="12.75" hidden="true" customHeight="false" outlineLevel="0" collapsed="false">
      <c r="A31" s="0" t="s">
        <v>101</v>
      </c>
      <c r="B31" s="0" t="s">
        <v>102</v>
      </c>
      <c r="C31" s="4" t="n">
        <v>36161</v>
      </c>
      <c r="D31" s="4" t="n">
        <v>38777</v>
      </c>
      <c r="E31" s="0" t="s">
        <v>99</v>
      </c>
      <c r="F31" s="0" t="s">
        <v>42</v>
      </c>
      <c r="H31" s="0" t="n">
        <v>7107</v>
      </c>
      <c r="I31" s="0" t="s">
        <v>43</v>
      </c>
      <c r="J31" s="0" t="str">
        <f aca="false">VLOOKUP(K$2:K$41,Curves!$K$1:$O$25,2)</f>
        <v>east texas</v>
      </c>
      <c r="K31" s="0" t="n">
        <v>8</v>
      </c>
      <c r="L31" s="0" t="n">
        <f aca="false">VLOOKUP(K$2:K$41,Curves!$K$1:$O$25,3)</f>
        <v>4</v>
      </c>
      <c r="M31" s="6"/>
      <c r="N31" s="6" t="n">
        <v>0.0757</v>
      </c>
      <c r="O31" s="6" t="n">
        <f aca="false">VLOOKUP($L31,Curves!A$3:D$13,4)</f>
        <v>0.01</v>
      </c>
      <c r="P31" s="6" t="n">
        <f aca="false">+$N31-O31</f>
        <v>0.0657</v>
      </c>
      <c r="R31" s="6" t="n">
        <f aca="false">VLOOKUP($L31,Curves!F$3:I$13,4)</f>
        <v>0.01</v>
      </c>
      <c r="S31" s="6" t="n">
        <f aca="false">+$N31-R31</f>
        <v>0.0657</v>
      </c>
      <c r="U31" s="6" t="n">
        <f aca="false">VLOOKUP($L31,Curves!A$17:D$27,4)</f>
        <v>0.01</v>
      </c>
      <c r="V31" s="6" t="n">
        <f aca="false">+$N31-U31</f>
        <v>0.0657</v>
      </c>
      <c r="W31" s="0" t="n">
        <f aca="false">70097+20365</f>
        <v>90462</v>
      </c>
      <c r="X31" s="7" t="n">
        <f aca="false">+V31*W31</f>
        <v>5943.3534</v>
      </c>
    </row>
    <row r="32" customFormat="false" ht="12.75" hidden="true" customHeight="false" outlineLevel="0" collapsed="false">
      <c r="A32" s="0" t="s">
        <v>101</v>
      </c>
      <c r="B32" s="0" t="s">
        <v>102</v>
      </c>
      <c r="C32" s="4" t="n">
        <v>36161</v>
      </c>
      <c r="D32" s="4" t="n">
        <v>38777</v>
      </c>
      <c r="E32" s="0" t="s">
        <v>99</v>
      </c>
      <c r="F32" s="0" t="s">
        <v>42</v>
      </c>
      <c r="H32" s="0" t="n">
        <v>7108</v>
      </c>
      <c r="I32" s="0" t="s">
        <v>43</v>
      </c>
      <c r="J32" s="0" t="str">
        <f aca="false">VLOOKUP(K$2:K$41,Curves!$K$1:$O$25,2)</f>
        <v>east texas</v>
      </c>
      <c r="K32" s="0" t="n">
        <v>8</v>
      </c>
      <c r="L32" s="0" t="n">
        <f aca="false">VLOOKUP(K$2:K$41,Curves!$K$1:$O$25,3)</f>
        <v>4</v>
      </c>
      <c r="M32" s="6"/>
      <c r="N32" s="6" t="n">
        <v>0.0757</v>
      </c>
      <c r="O32" s="6" t="n">
        <f aca="false">VLOOKUP($L32,Curves!A$3:D$13,4)</f>
        <v>0.01</v>
      </c>
      <c r="P32" s="6" t="n">
        <f aca="false">+$N32-O32</f>
        <v>0.0657</v>
      </c>
      <c r="R32" s="6" t="n">
        <f aca="false">VLOOKUP($L32,Curves!F$3:I$13,4)</f>
        <v>0.01</v>
      </c>
      <c r="S32" s="6" t="n">
        <f aca="false">+$N32-R32</f>
        <v>0.0657</v>
      </c>
      <c r="U32" s="6" t="n">
        <f aca="false">VLOOKUP($L32,Curves!A$17:D$27,4)</f>
        <v>0.01</v>
      </c>
      <c r="V32" s="6" t="n">
        <f aca="false">+$N32-U32</f>
        <v>0.0657</v>
      </c>
      <c r="W32" s="0" t="n">
        <f aca="false">23355+54113</f>
        <v>77468</v>
      </c>
      <c r="X32" s="7" t="n">
        <f aca="false">+V32*W32</f>
        <v>5089.6476</v>
      </c>
    </row>
    <row r="33" customFormat="false" ht="12.75" hidden="true" customHeight="false" outlineLevel="0" collapsed="false">
      <c r="A33" s="0" t="s">
        <v>101</v>
      </c>
      <c r="B33" s="0" t="s">
        <v>102</v>
      </c>
      <c r="C33" s="4" t="n">
        <v>36161</v>
      </c>
      <c r="D33" s="4" t="n">
        <v>38777</v>
      </c>
      <c r="E33" s="0" t="s">
        <v>99</v>
      </c>
      <c r="F33" s="0" t="s">
        <v>42</v>
      </c>
      <c r="H33" s="0" t="n">
        <v>7109</v>
      </c>
      <c r="I33" s="0" t="s">
        <v>43</v>
      </c>
      <c r="J33" s="0" t="str">
        <f aca="false">VLOOKUP(K$2:K$41,Curves!$K$1:$O$25,2)</f>
        <v>east texas</v>
      </c>
      <c r="K33" s="0" t="n">
        <v>8</v>
      </c>
      <c r="L33" s="0" t="n">
        <f aca="false">VLOOKUP(K$2:K$41,Curves!$K$1:$O$25,3)</f>
        <v>4</v>
      </c>
      <c r="M33" s="6"/>
      <c r="N33" s="6" t="n">
        <v>0.0757</v>
      </c>
      <c r="O33" s="6" t="n">
        <f aca="false">VLOOKUP($L33,Curves!A$3:D$13,4)</f>
        <v>0.01</v>
      </c>
      <c r="P33" s="6" t="n">
        <f aca="false">+$N33-O33</f>
        <v>0.0657</v>
      </c>
      <c r="R33" s="6" t="n">
        <f aca="false">VLOOKUP($L33,Curves!F$3:I$13,4)</f>
        <v>0.01</v>
      </c>
      <c r="S33" s="6" t="n">
        <f aca="false">+$N33-R33</f>
        <v>0.0657</v>
      </c>
      <c r="U33" s="6" t="n">
        <f aca="false">VLOOKUP($L33,Curves!A$17:D$27,4)</f>
        <v>0.01</v>
      </c>
      <c r="V33" s="6" t="n">
        <f aca="false">+$N33-U33</f>
        <v>0.0657</v>
      </c>
      <c r="W33" s="0" t="n">
        <f aca="false">81200+137750+3060</f>
        <v>222010</v>
      </c>
      <c r="X33" s="7" t="n">
        <f aca="false">+V33*W33</f>
        <v>14586.057</v>
      </c>
    </row>
    <row r="34" customFormat="false" ht="25.5" hidden="false" customHeight="false" outlineLevel="0" collapsed="false">
      <c r="A34" s="0" t="n">
        <v>140196</v>
      </c>
      <c r="B34" s="1" t="s">
        <v>103</v>
      </c>
      <c r="C34" s="4" t="n">
        <v>36526</v>
      </c>
      <c r="D34" s="4" t="n">
        <v>38353</v>
      </c>
      <c r="E34" s="0" t="s">
        <v>50</v>
      </c>
      <c r="F34" s="0" t="s">
        <v>61</v>
      </c>
      <c r="H34" s="0" t="n">
        <v>8002</v>
      </c>
      <c r="I34" s="0" t="s">
        <v>23</v>
      </c>
      <c r="J34" s="0" t="str">
        <f aca="false">VLOOKUP(K$2:K$41,Curves!$K$1:$O$25,2)</f>
        <v>a/s central</v>
      </c>
      <c r="K34" s="0" t="n">
        <v>4</v>
      </c>
      <c r="L34" s="0" t="n">
        <f aca="false">VLOOKUP(K$2:K$41,Curves!$K$1:$O$25,3)</f>
        <v>6</v>
      </c>
      <c r="M34" s="6" t="n">
        <v>0</v>
      </c>
      <c r="N34" s="6" t="n">
        <v>0.2</v>
      </c>
      <c r="O34" s="6" t="n">
        <f aca="false">VLOOKUP($L34,Curves!A$3:D$13,4)</f>
        <v>0.01</v>
      </c>
      <c r="P34" s="6" t="n">
        <v>0</v>
      </c>
      <c r="R34" s="6" t="n">
        <f aca="false">VLOOKUP($L34,Curves!F$3:I$13,4)</f>
        <v>0.01</v>
      </c>
      <c r="S34" s="6" t="n">
        <v>0</v>
      </c>
      <c r="U34" s="6" t="n">
        <f aca="false">VLOOKUP($L34,Curves!A$17:D$27,4)</f>
        <v>0.01</v>
      </c>
      <c r="V34" s="6" t="n">
        <v>0</v>
      </c>
      <c r="W34" s="0" t="n">
        <v>58000</v>
      </c>
      <c r="X34" s="7" t="n">
        <f aca="false">+V34*W34</f>
        <v>0</v>
      </c>
    </row>
    <row r="35" customFormat="false" ht="12.75" hidden="false" customHeight="false" outlineLevel="0" collapsed="false">
      <c r="A35" s="0" t="n">
        <v>169035</v>
      </c>
      <c r="B35" s="0" t="s">
        <v>104</v>
      </c>
      <c r="C35" s="4" t="n">
        <v>36586</v>
      </c>
      <c r="D35" s="4" t="n">
        <v>38353</v>
      </c>
      <c r="E35" s="0" t="s">
        <v>50</v>
      </c>
      <c r="F35" s="0" t="s">
        <v>61</v>
      </c>
      <c r="H35" s="0" t="n">
        <v>8013</v>
      </c>
      <c r="I35" s="0" t="s">
        <v>23</v>
      </c>
      <c r="J35" s="0" t="str">
        <f aca="false">VLOOKUP(K$2:K$41,Curves!$K$1:$O$25,2)</f>
        <v>a/s central</v>
      </c>
      <c r="K35" s="0" t="n">
        <v>4</v>
      </c>
      <c r="L35" s="0" t="n">
        <f aca="false">VLOOKUP(K$2:K$41,Curves!$K$1:$O$25,3)</f>
        <v>6</v>
      </c>
      <c r="M35" s="6"/>
      <c r="N35" s="6" t="n">
        <v>0.19</v>
      </c>
      <c r="O35" s="6" t="n">
        <f aca="false">VLOOKUP($L35,Curves!A$3:D$13,4)</f>
        <v>0.01</v>
      </c>
      <c r="P35" s="6" t="n">
        <f aca="false">+$N35-O35</f>
        <v>0.18</v>
      </c>
      <c r="R35" s="6" t="n">
        <f aca="false">VLOOKUP($L35,Curves!F$3:I$13,4)</f>
        <v>0.01</v>
      </c>
      <c r="S35" s="6" t="n">
        <f aca="false">+$N35-R35</f>
        <v>0.18</v>
      </c>
      <c r="U35" s="6" t="n">
        <f aca="false">VLOOKUP($L35,Curves!A$17:D$27,4)</f>
        <v>0.01</v>
      </c>
      <c r="V35" s="6" t="n">
        <f aca="false">+$N35-U35</f>
        <v>0.18</v>
      </c>
      <c r="W35" s="0" t="n">
        <v>8147</v>
      </c>
      <c r="X35" s="7" t="n">
        <f aca="false">+V35*W35</f>
        <v>1466.46</v>
      </c>
    </row>
    <row r="36" customFormat="false" ht="12.75" hidden="true" customHeight="false" outlineLevel="0" collapsed="false">
      <c r="A36" s="0" t="s">
        <v>105</v>
      </c>
      <c r="B36" s="0" t="s">
        <v>106</v>
      </c>
      <c r="C36" s="4" t="n">
        <v>35704</v>
      </c>
      <c r="D36" s="4" t="n">
        <v>38231</v>
      </c>
      <c r="E36" s="0" t="s">
        <v>68</v>
      </c>
      <c r="F36" s="0" t="s">
        <v>42</v>
      </c>
      <c r="H36" s="0" t="n">
        <v>8028</v>
      </c>
      <c r="I36" s="0" t="s">
        <v>23</v>
      </c>
      <c r="J36" s="0" t="str">
        <f aca="false">VLOOKUP(K$2:K$41,Curves!$K$1:$O$25,2)</f>
        <v>a/s central</v>
      </c>
      <c r="K36" s="0" t="n">
        <v>4</v>
      </c>
      <c r="L36" s="0" t="n">
        <f aca="false">VLOOKUP(K$2:K$41,Curves!$K$1:$O$25,3)</f>
        <v>6</v>
      </c>
      <c r="M36" s="6" t="n">
        <v>0</v>
      </c>
      <c r="N36" s="6" t="n">
        <v>0.54</v>
      </c>
      <c r="O36" s="6" t="n">
        <f aca="false">VLOOKUP($L36,Curves!A$3:D$13,4)</f>
        <v>0.01</v>
      </c>
      <c r="P36" s="6" t="n">
        <v>0</v>
      </c>
      <c r="R36" s="6" t="n">
        <f aca="false">VLOOKUP($L36,Curves!F$3:I$13,4)</f>
        <v>0.01</v>
      </c>
      <c r="S36" s="6" t="n">
        <v>0</v>
      </c>
      <c r="U36" s="6" t="n">
        <f aca="false">VLOOKUP($L36,Curves!A$17:D$27,4)</f>
        <v>0.01</v>
      </c>
      <c r="V36" s="6" t="n">
        <v>0</v>
      </c>
      <c r="W36" s="0" t="n">
        <v>4736</v>
      </c>
      <c r="X36" s="7" t="n">
        <f aca="false">+V36*W36</f>
        <v>0</v>
      </c>
    </row>
    <row r="37" customFormat="false" ht="12.75" hidden="true" customHeight="false" outlineLevel="0" collapsed="false">
      <c r="A37" s="0" t="n">
        <v>125502</v>
      </c>
      <c r="B37" s="0" t="s">
        <v>102</v>
      </c>
      <c r="C37" s="4" t="s">
        <v>64</v>
      </c>
      <c r="D37" s="4" t="n">
        <v>36586</v>
      </c>
      <c r="E37" s="0" t="s">
        <v>107</v>
      </c>
      <c r="F37" s="0" t="s">
        <v>42</v>
      </c>
      <c r="H37" s="0" t="n">
        <v>8055</v>
      </c>
      <c r="I37" s="0" t="s">
        <v>23</v>
      </c>
      <c r="J37" s="0" t="str">
        <f aca="false">VLOOKUP(K$2:K$41,Curves!$K$1:$O$25,2)</f>
        <v>ship channel</v>
      </c>
      <c r="K37" s="0" t="n">
        <v>10</v>
      </c>
      <c r="L37" s="0" t="n">
        <f aca="false">VLOOKUP(K$2:K$41,Curves!$K$1:$O$25,3)</f>
        <v>1</v>
      </c>
      <c r="M37" s="6"/>
      <c r="N37" s="6" t="n">
        <v>0.015</v>
      </c>
      <c r="O37" s="6" t="n">
        <f aca="false">VLOOKUP($L37,Curves!A$3:D$13,4)</f>
        <v>0</v>
      </c>
      <c r="P37" s="6" t="n">
        <f aca="false">+$N37-O37</f>
        <v>0.015</v>
      </c>
      <c r="R37" s="6" t="n">
        <f aca="false">VLOOKUP($L37,Curves!F$3:I$13,4)</f>
        <v>0</v>
      </c>
      <c r="S37" s="6" t="n">
        <f aca="false">+$N37-R37</f>
        <v>0.015</v>
      </c>
      <c r="U37" s="6" t="n">
        <f aca="false">VLOOKUP($L37,Curves!A$17:D$27,4)</f>
        <v>0</v>
      </c>
      <c r="V37" s="6" t="n">
        <f aca="false">+$N37-U37</f>
        <v>0.015</v>
      </c>
      <c r="W37" s="0" t="n">
        <v>129783</v>
      </c>
      <c r="X37" s="7" t="n">
        <f aca="false">+V37*W37</f>
        <v>1946.745</v>
      </c>
    </row>
    <row r="38" customFormat="false" ht="12.75" hidden="false" customHeight="false" outlineLevel="0" collapsed="false">
      <c r="A38" s="0" t="n">
        <v>125021</v>
      </c>
      <c r="B38" s="0" t="s">
        <v>108</v>
      </c>
      <c r="C38" s="4" t="n">
        <v>36465</v>
      </c>
      <c r="D38" s="4" t="n">
        <v>38261</v>
      </c>
      <c r="E38" s="0" t="s">
        <v>50</v>
      </c>
      <c r="F38" s="0" t="s">
        <v>61</v>
      </c>
      <c r="H38" s="0" t="n">
        <v>8095</v>
      </c>
      <c r="I38" s="0" t="s">
        <v>23</v>
      </c>
      <c r="J38" s="0" t="str">
        <f aca="false">VLOOKUP(K$2:K$41,Curves!$K$1:$O$25,2)</f>
        <v>a/s central</v>
      </c>
      <c r="K38" s="0" t="n">
        <v>4</v>
      </c>
      <c r="L38" s="0" t="n">
        <f aca="false">VLOOKUP(K$2:K$41,Curves!$K$1:$O$25,3)</f>
        <v>6</v>
      </c>
      <c r="M38" s="6" t="n">
        <v>0.71</v>
      </c>
      <c r="N38" s="6" t="n">
        <v>0.27</v>
      </c>
      <c r="O38" s="6" t="n">
        <f aca="false">VLOOKUP($L38,Curves!A$3:D$13,4)</f>
        <v>0.01</v>
      </c>
      <c r="P38" s="6" t="n">
        <f aca="false">+$N38-O38</f>
        <v>0.26</v>
      </c>
      <c r="R38" s="6" t="n">
        <f aca="false">VLOOKUP($L38,Curves!F$3:I$13,4)</f>
        <v>0.01</v>
      </c>
      <c r="S38" s="6" t="n">
        <f aca="false">+$N38-R38</f>
        <v>0.26</v>
      </c>
      <c r="U38" s="6" t="n">
        <f aca="false">VLOOKUP($L38,Curves!A$17:D$27,4)</f>
        <v>0.01</v>
      </c>
      <c r="V38" s="6" t="n">
        <f aca="false">+$N38-U38</f>
        <v>0.26</v>
      </c>
      <c r="W38" s="0" t="n">
        <v>2869</v>
      </c>
      <c r="X38" s="7" t="n">
        <f aca="false">+V38*W38</f>
        <v>745.94</v>
      </c>
    </row>
    <row r="39" customFormat="false" ht="12.75" hidden="true" customHeight="false" outlineLevel="0" collapsed="false">
      <c r="A39" s="0" t="s">
        <v>71</v>
      </c>
      <c r="B39" s="0" t="s">
        <v>72</v>
      </c>
      <c r="C39" s="4" t="n">
        <v>34790</v>
      </c>
      <c r="D39" s="4" t="n">
        <v>36586</v>
      </c>
      <c r="F39" s="0" t="s">
        <v>42</v>
      </c>
      <c r="H39" s="0" t="n">
        <v>8100</v>
      </c>
      <c r="I39" s="0" t="s">
        <v>23</v>
      </c>
      <c r="J39" s="0" t="str">
        <f aca="false">VLOOKUP(K$2:K$41,Curves!$K$1:$O$25,2)</f>
        <v>east texas</v>
      </c>
      <c r="K39" s="0" t="n">
        <v>8</v>
      </c>
      <c r="L39" s="0" t="n">
        <f aca="false">VLOOKUP(K$2:K$41,Curves!$K$1:$O$25,3)</f>
        <v>4</v>
      </c>
      <c r="M39" s="6"/>
      <c r="N39" s="6" t="n">
        <v>0.19</v>
      </c>
      <c r="O39" s="6" t="n">
        <f aca="false">VLOOKUP($L39,Curves!A$3:D$13,4)</f>
        <v>0.01</v>
      </c>
      <c r="P39" s="6" t="n">
        <f aca="false">+$N39-O39</f>
        <v>0.18</v>
      </c>
      <c r="R39" s="6" t="n">
        <f aca="false">VLOOKUP($L39,Curves!F$3:I$13,4)</f>
        <v>0.01</v>
      </c>
      <c r="S39" s="6" t="n">
        <f aca="false">+$N39-R39</f>
        <v>0.18</v>
      </c>
      <c r="U39" s="6" t="n">
        <f aca="false">VLOOKUP($L39,Curves!A$17:D$27,4)</f>
        <v>0.01</v>
      </c>
      <c r="V39" s="6" t="n">
        <f aca="false">+$N39-U39</f>
        <v>0.18</v>
      </c>
      <c r="W39" s="0" t="n">
        <v>3480</v>
      </c>
      <c r="X39" s="7" t="n">
        <f aca="false">+V39*W39</f>
        <v>626.4</v>
      </c>
    </row>
    <row r="40" customFormat="false" ht="12.75" hidden="true" customHeight="false" outlineLevel="0" collapsed="false">
      <c r="A40" s="0" t="s">
        <v>109</v>
      </c>
      <c r="B40" s="0" t="s">
        <v>110</v>
      </c>
      <c r="C40" s="4" t="n">
        <v>36251</v>
      </c>
      <c r="D40" s="4" t="n">
        <v>36586</v>
      </c>
      <c r="E40" s="0" t="s">
        <v>41</v>
      </c>
      <c r="F40" s="0" t="s">
        <v>42</v>
      </c>
      <c r="H40" s="0" t="n">
        <v>8103</v>
      </c>
      <c r="I40" s="0" t="s">
        <v>23</v>
      </c>
      <c r="J40" s="0" t="str">
        <f aca="false">VLOOKUP(K$2:K$41,Curves!$K$1:$O$25,2)</f>
        <v>hardin</v>
      </c>
      <c r="K40" s="0" t="n">
        <v>20</v>
      </c>
      <c r="L40" s="0" t="n">
        <f aca="false">VLOOKUP(K$2:K$41,Curves!$K$1:$O$25,3)</f>
        <v>4</v>
      </c>
      <c r="M40" s="6" t="n">
        <v>0.13</v>
      </c>
      <c r="N40" s="6" t="n">
        <v>0.07</v>
      </c>
      <c r="O40" s="6" t="n">
        <f aca="false">VLOOKUP($L40,Curves!A$3:D$13,4)</f>
        <v>0.01</v>
      </c>
      <c r="P40" s="6" t="n">
        <f aca="false">+$N40-O40</f>
        <v>0.06</v>
      </c>
      <c r="R40" s="6" t="n">
        <f aca="false">VLOOKUP($L40,Curves!F$3:I$13,4)</f>
        <v>0.01</v>
      </c>
      <c r="S40" s="6" t="n">
        <f aca="false">+$N40-R40</f>
        <v>0.06</v>
      </c>
      <c r="U40" s="6" t="n">
        <f aca="false">VLOOKUP($L40,Curves!A$17:D$27,4)</f>
        <v>0.01</v>
      </c>
      <c r="V40" s="6" t="n">
        <f aca="false">+$N40-U40</f>
        <v>0.06</v>
      </c>
      <c r="W40" s="0" t="n">
        <v>43500</v>
      </c>
      <c r="X40" s="7" t="n">
        <f aca="false">+V40*W40</f>
        <v>2610</v>
      </c>
    </row>
    <row r="41" customFormat="false" ht="12.75" hidden="true" customHeight="false" outlineLevel="0" collapsed="false">
      <c r="A41" s="0" t="s">
        <v>111</v>
      </c>
      <c r="B41" s="0" t="s">
        <v>112</v>
      </c>
      <c r="C41" s="4" t="n">
        <v>36008</v>
      </c>
      <c r="D41" s="4" t="n">
        <v>37347</v>
      </c>
      <c r="E41" s="0" t="s">
        <v>113</v>
      </c>
      <c r="F41" s="0" t="s">
        <v>42</v>
      </c>
      <c r="H41" s="0" t="n">
        <v>8663</v>
      </c>
      <c r="I41" s="0" t="s">
        <v>23</v>
      </c>
      <c r="J41" s="0" t="str">
        <f aca="false">VLOOKUP(K$2:K$41,Curves!$K$1:$O$25,2)</f>
        <v>nueces</v>
      </c>
      <c r="K41" s="0" t="n">
        <v>22</v>
      </c>
      <c r="L41" s="0" t="n">
        <f aca="false">VLOOKUP(K$2:K$41,Curves!$K$1:$O$25,3)</f>
        <v>5</v>
      </c>
      <c r="M41" s="6" t="n">
        <v>0.139</v>
      </c>
      <c r="N41" s="6" t="n">
        <v>0.15</v>
      </c>
      <c r="O41" s="6" t="n">
        <f aca="false">VLOOKUP($L41,Curves!A$3:D$13,4)</f>
        <v>-0.025</v>
      </c>
      <c r="P41" s="6" t="n">
        <f aca="false">+$N41-O41</f>
        <v>0.175</v>
      </c>
      <c r="R41" s="6" t="n">
        <f aca="false">VLOOKUP($L41,Curves!F$3:I$13,4)</f>
        <v>-0.025</v>
      </c>
      <c r="S41" s="6" t="n">
        <f aca="false">+$N41-R41</f>
        <v>0.175</v>
      </c>
      <c r="U41" s="6" t="n">
        <f aca="false">VLOOKUP($L41,Curves!A$17:D$27,4)</f>
        <v>-0.025</v>
      </c>
      <c r="V41" s="6" t="n">
        <f aca="false">+$N41-U41</f>
        <v>0.175</v>
      </c>
      <c r="W41" s="0" t="n">
        <v>146161</v>
      </c>
      <c r="X41" s="7" t="n">
        <f aca="false">+V41*W41</f>
        <v>25578.175</v>
      </c>
    </row>
    <row r="42" customFormat="false" ht="12.75" hidden="false" customHeight="false" outlineLevel="0" collapsed="false">
      <c r="C42" s="4"/>
      <c r="D42" s="4"/>
    </row>
    <row r="43" customFormat="false" ht="12.75" hidden="false" customHeight="false" outlineLevel="0" collapsed="false">
      <c r="C43" s="4"/>
      <c r="D43" s="4"/>
      <c r="X43" s="7" t="n">
        <f aca="false">SUBTOTAL(9,X2:X42)</f>
        <v>9284.567</v>
      </c>
    </row>
    <row r="44" customFormat="false" ht="12.75" hidden="false" customHeight="false" outlineLevel="0" collapsed="false">
      <c r="C44" s="4"/>
      <c r="D44" s="4"/>
    </row>
    <row r="45" customFormat="false" ht="12.75" hidden="false" customHeight="false" outlineLevel="0" collapsed="false">
      <c r="C45" s="4"/>
      <c r="D45" s="4"/>
    </row>
    <row r="46" customFormat="false" ht="12.75" hidden="false" customHeight="false" outlineLevel="0" collapsed="false">
      <c r="C46" s="4"/>
      <c r="D46" s="4"/>
    </row>
    <row r="47" customFormat="false" ht="12.75" hidden="false" customHeight="false" outlineLevel="0" collapsed="false">
      <c r="C47" s="4"/>
      <c r="D47" s="4"/>
    </row>
    <row r="48" customFormat="false" ht="12.75" hidden="false" customHeight="false" outlineLevel="0" collapsed="false">
      <c r="C48" s="4"/>
      <c r="D48" s="4"/>
    </row>
    <row r="49" customFormat="false" ht="12.75" hidden="false" customHeight="false" outlineLevel="0" collapsed="false">
      <c r="C49" s="4"/>
      <c r="D49" s="4"/>
    </row>
    <row r="50" customFormat="false" ht="12.75" hidden="false" customHeight="false" outlineLevel="0" collapsed="false">
      <c r="C50" s="4"/>
      <c r="D50" s="4"/>
    </row>
    <row r="51" customFormat="false" ht="12.75" hidden="false" customHeight="false" outlineLevel="0" collapsed="false">
      <c r="C51" s="4"/>
      <c r="D51" s="4"/>
    </row>
    <row r="52" customFormat="false" ht="12.75" hidden="false" customHeight="false" outlineLevel="0" collapsed="false">
      <c r="C52" s="4"/>
      <c r="D52" s="4"/>
    </row>
    <row r="53" customFormat="false" ht="12.75" hidden="false" customHeight="false" outlineLevel="0" collapsed="false">
      <c r="C53" s="4"/>
      <c r="D53" s="4"/>
    </row>
    <row r="54" customFormat="false" ht="12.75" hidden="false" customHeight="false" outlineLevel="0" collapsed="false">
      <c r="C54" s="4"/>
      <c r="D54" s="4"/>
    </row>
    <row r="55" customFormat="false" ht="12.75" hidden="false" customHeight="false" outlineLevel="0" collapsed="false">
      <c r="C55" s="4"/>
      <c r="D55" s="4"/>
    </row>
    <row r="56" customFormat="false" ht="12.75" hidden="false" customHeight="false" outlineLevel="0" collapsed="false">
      <c r="C56" s="4"/>
      <c r="D56" s="4"/>
    </row>
    <row r="57" customFormat="false" ht="12.75" hidden="false" customHeight="false" outlineLevel="0" collapsed="false">
      <c r="C57" s="4"/>
      <c r="D57" s="4"/>
    </row>
    <row r="58" customFormat="false" ht="12.75" hidden="false" customHeight="false" outlineLevel="0" collapsed="false">
      <c r="C58" s="4"/>
      <c r="D58" s="4"/>
    </row>
    <row r="59" customFormat="false" ht="12.75" hidden="false" customHeight="false" outlineLevel="0" collapsed="false">
      <c r="C59" s="4"/>
      <c r="D59" s="4"/>
    </row>
    <row r="60" customFormat="false" ht="12.75" hidden="false" customHeight="false" outlineLevel="0" collapsed="false">
      <c r="C60" s="4"/>
      <c r="D60" s="4"/>
    </row>
    <row r="61" customFormat="false" ht="12.75" hidden="false" customHeight="false" outlineLevel="0" collapsed="false">
      <c r="C61" s="4"/>
      <c r="D61" s="4"/>
    </row>
    <row r="62" customFormat="false" ht="12.75" hidden="false" customHeight="false" outlineLevel="0" collapsed="false">
      <c r="C62" s="4"/>
      <c r="D62" s="4"/>
    </row>
    <row r="63" customFormat="false" ht="12.75" hidden="false" customHeight="false" outlineLevel="0" collapsed="false">
      <c r="C63" s="4"/>
      <c r="D63" s="4"/>
    </row>
    <row r="64" customFormat="false" ht="12.75" hidden="false" customHeight="false" outlineLevel="0" collapsed="false">
      <c r="C64" s="4"/>
      <c r="D64" s="4"/>
    </row>
    <row r="65" customFormat="false" ht="12.75" hidden="false" customHeight="false" outlineLevel="0" collapsed="false">
      <c r="C65" s="4"/>
      <c r="D65" s="4"/>
    </row>
    <row r="66" customFormat="false" ht="12.75" hidden="false" customHeight="false" outlineLevel="0" collapsed="false">
      <c r="C66" s="4"/>
      <c r="D66" s="4"/>
    </row>
    <row r="67" customFormat="false" ht="12.75" hidden="false" customHeight="false" outlineLevel="0" collapsed="false">
      <c r="C67" s="4"/>
      <c r="D67" s="4"/>
    </row>
    <row r="68" customFormat="false" ht="12.75" hidden="false" customHeight="false" outlineLevel="0" collapsed="false">
      <c r="C68" s="4"/>
      <c r="D68" s="4"/>
    </row>
    <row r="69" customFormat="false" ht="12.75" hidden="false" customHeight="false" outlineLevel="0" collapsed="false">
      <c r="C69" s="4"/>
      <c r="D69" s="4"/>
    </row>
    <row r="70" customFormat="false" ht="12.75" hidden="false" customHeight="false" outlineLevel="0" collapsed="false">
      <c r="C70" s="4"/>
      <c r="D70" s="4"/>
    </row>
    <row r="71" customFormat="false" ht="12.75" hidden="false" customHeight="false" outlineLevel="0" collapsed="false">
      <c r="C71" s="4"/>
      <c r="D71" s="4"/>
    </row>
    <row r="72" customFormat="false" ht="12.75" hidden="false" customHeight="false" outlineLevel="0" collapsed="false">
      <c r="C72" s="4"/>
      <c r="D72" s="4"/>
    </row>
    <row r="73" customFormat="false" ht="12.75" hidden="false" customHeight="false" outlineLevel="0" collapsed="false">
      <c r="C73" s="4"/>
      <c r="D73" s="4"/>
    </row>
    <row r="74" customFormat="false" ht="12.75" hidden="false" customHeight="false" outlineLevel="0" collapsed="false">
      <c r="C74" s="4"/>
      <c r="D74" s="4"/>
    </row>
    <row r="75" customFormat="false" ht="12.75" hidden="false" customHeight="false" outlineLevel="0" collapsed="false">
      <c r="C75" s="8"/>
      <c r="D75" s="8"/>
    </row>
    <row r="76" customFormat="false" ht="12.75" hidden="false" customHeight="false" outlineLevel="0" collapsed="false">
      <c r="C76" s="8"/>
      <c r="D76" s="8"/>
    </row>
    <row r="77" customFormat="false" ht="12.75" hidden="false" customHeight="false" outlineLevel="0" collapsed="false">
      <c r="C77" s="8"/>
      <c r="D77" s="8"/>
    </row>
    <row r="78" customFormat="false" ht="12.75" hidden="false" customHeight="false" outlineLevel="0" collapsed="false">
      <c r="C78" s="8"/>
      <c r="D78" s="8"/>
    </row>
    <row r="79" customFormat="false" ht="12.75" hidden="false" customHeight="false" outlineLevel="0" collapsed="false">
      <c r="C79" s="8"/>
      <c r="D79" s="8"/>
    </row>
    <row r="80" customFormat="false" ht="12.75" hidden="false" customHeight="false" outlineLevel="0" collapsed="false">
      <c r="C80" s="8"/>
      <c r="D80" s="8"/>
    </row>
    <row r="81" customFormat="false" ht="12.75" hidden="false" customHeight="false" outlineLevel="0" collapsed="false">
      <c r="C81" s="8"/>
      <c r="D81" s="8"/>
    </row>
  </sheetData>
  <autoFilter ref="A1:AB41">
    <filterColumn colId="5">
      <filters>
        <filter val="G"/>
      </filters>
    </filterColumn>
  </autoFilter>
  <printOptions headings="true" gridLines="true" gridLinesSet="true" horizontalCentered="false" verticalCentered="false"/>
  <pageMargins left="0.25" right="0.25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&amp;Lo\nga\rate\transport compare sales.xls 
lkh&amp;C&amp;P&amp;R&amp;D&amp;T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7"/>
    <col collapsed="false" customWidth="true" hidden="false" outlineLevel="0" max="4" min="4" style="0" width="12.7"/>
    <col collapsed="false" customWidth="true" hidden="false" outlineLevel="0" max="8" min="8" style="0" width="9.7"/>
    <col collapsed="false" customWidth="true" hidden="false" outlineLevel="0" max="9" min="9" style="0" width="13.28"/>
    <col collapsed="false" customWidth="true" hidden="false" outlineLevel="0" max="12" min="12" style="0" width="30.85"/>
    <col collapsed="false" customWidth="true" hidden="false" outlineLevel="0" max="15" min="15" style="0" width="10.13"/>
  </cols>
  <sheetData>
    <row r="1" customFormat="false" ht="25.5" hidden="false" customHeight="false" outlineLevel="0" collapsed="false">
      <c r="B1" s="0" t="s">
        <v>114</v>
      </c>
      <c r="C1" s="9" t="n">
        <v>36495</v>
      </c>
      <c r="G1" s="0" t="s">
        <v>114</v>
      </c>
      <c r="H1" s="9" t="n">
        <v>36526</v>
      </c>
      <c r="K1" s="0" t="s">
        <v>115</v>
      </c>
      <c r="L1" s="0" t="s">
        <v>116</v>
      </c>
      <c r="M1" s="0" t="s">
        <v>27</v>
      </c>
      <c r="N1" s="0" t="s">
        <v>117</v>
      </c>
      <c r="O1" s="1" t="s">
        <v>118</v>
      </c>
    </row>
    <row r="2" customFormat="false" ht="12.75" hidden="false" customHeight="false" outlineLevel="0" collapsed="false">
      <c r="C2" s="9" t="s">
        <v>119</v>
      </c>
      <c r="D2" s="10" t="s">
        <v>120</v>
      </c>
      <c r="H2" s="9" t="s">
        <v>119</v>
      </c>
      <c r="I2" s="10" t="s">
        <v>120</v>
      </c>
    </row>
    <row r="3" customFormat="false" ht="12.75" hidden="false" customHeight="false" outlineLevel="0" collapsed="false">
      <c r="A3" s="0" t="n">
        <v>1</v>
      </c>
      <c r="B3" s="0" t="s">
        <v>121</v>
      </c>
      <c r="C3" s="11" t="n">
        <v>0</v>
      </c>
      <c r="D3" s="11" t="n">
        <f aca="false">+C3-C$3</f>
        <v>0</v>
      </c>
      <c r="F3" s="0" t="n">
        <v>1</v>
      </c>
      <c r="G3" s="0" t="s">
        <v>121</v>
      </c>
      <c r="H3" s="11" t="n">
        <v>0</v>
      </c>
      <c r="I3" s="11" t="n">
        <f aca="false">+H3-H$3</f>
        <v>0</v>
      </c>
      <c r="K3" s="0" t="n">
        <v>1</v>
      </c>
      <c r="L3" s="0" t="s">
        <v>122</v>
      </c>
      <c r="M3" s="0" t="n">
        <v>5</v>
      </c>
      <c r="O3" s="6" t="n">
        <f aca="false">VLOOKUP(M$3:M$25,A$3:D$14,4)</f>
        <v>-0.025</v>
      </c>
    </row>
    <row r="4" customFormat="false" ht="12.75" hidden="false" customHeight="false" outlineLevel="0" collapsed="false">
      <c r="A4" s="0" t="n">
        <v>2</v>
      </c>
      <c r="B4" s="0" t="s">
        <v>123</v>
      </c>
      <c r="C4" s="11" t="n">
        <v>-0.025</v>
      </c>
      <c r="D4" s="11" t="n">
        <f aca="false">+C4-C$3</f>
        <v>-0.025</v>
      </c>
      <c r="F4" s="0" t="n">
        <v>2</v>
      </c>
      <c r="G4" s="0" t="s">
        <v>123</v>
      </c>
      <c r="H4" s="11" t="n">
        <v>-0.025</v>
      </c>
      <c r="I4" s="11" t="n">
        <f aca="false">+H4-H$3</f>
        <v>-0.025</v>
      </c>
      <c r="K4" s="0" t="n">
        <v>2</v>
      </c>
      <c r="L4" s="0" t="s">
        <v>124</v>
      </c>
      <c r="M4" s="0" t="n">
        <v>3</v>
      </c>
      <c r="O4" s="6" t="n">
        <f aca="false">VLOOKUP(M$3:M$25,A$3:D$14,4)</f>
        <v>-0.025</v>
      </c>
    </row>
    <row r="5" customFormat="false" ht="12.75" hidden="false" customHeight="false" outlineLevel="0" collapsed="false">
      <c r="A5" s="0" t="n">
        <v>3</v>
      </c>
      <c r="B5" s="0" t="s">
        <v>125</v>
      </c>
      <c r="C5" s="11" t="n">
        <v>-0.025</v>
      </c>
      <c r="D5" s="11" t="n">
        <f aca="false">+C5-C$3</f>
        <v>-0.025</v>
      </c>
      <c r="F5" s="0" t="n">
        <v>3</v>
      </c>
      <c r="G5" s="0" t="s">
        <v>125</v>
      </c>
      <c r="H5" s="11" t="n">
        <v>-0.025</v>
      </c>
      <c r="I5" s="11" t="n">
        <f aca="false">+H5-H$3</f>
        <v>-0.025</v>
      </c>
      <c r="K5" s="0" t="n">
        <v>3</v>
      </c>
      <c r="L5" s="0" t="s">
        <v>126</v>
      </c>
      <c r="M5" s="0" t="n">
        <v>2</v>
      </c>
      <c r="O5" s="6" t="n">
        <f aca="false">VLOOKUP(M$3:M$25,A$3:D$14,4)</f>
        <v>-0.025</v>
      </c>
    </row>
    <row r="6" customFormat="false" ht="12.75" hidden="false" customHeight="false" outlineLevel="0" collapsed="false">
      <c r="A6" s="0" t="n">
        <v>4</v>
      </c>
      <c r="B6" s="0" t="s">
        <v>127</v>
      </c>
      <c r="C6" s="11" t="n">
        <v>0.01</v>
      </c>
      <c r="D6" s="11" t="n">
        <f aca="false">+C6-C$3</f>
        <v>0.01</v>
      </c>
      <c r="F6" s="0" t="n">
        <v>4</v>
      </c>
      <c r="G6" s="0" t="s">
        <v>127</v>
      </c>
      <c r="H6" s="11" t="n">
        <v>0.01</v>
      </c>
      <c r="I6" s="11" t="n">
        <f aca="false">+H6-H$3</f>
        <v>0.01</v>
      </c>
      <c r="K6" s="0" t="n">
        <v>4</v>
      </c>
      <c r="L6" s="0" t="s">
        <v>128</v>
      </c>
      <c r="M6" s="0" t="n">
        <v>6</v>
      </c>
      <c r="O6" s="6" t="n">
        <f aca="false">VLOOKUP(M$3:M$25,A$3:D$14,4)</f>
        <v>0.01</v>
      </c>
    </row>
    <row r="7" customFormat="false" ht="12.75" hidden="false" customHeight="false" outlineLevel="0" collapsed="false">
      <c r="A7" s="0" t="n">
        <v>5</v>
      </c>
      <c r="B7" s="0" t="s">
        <v>129</v>
      </c>
      <c r="C7" s="11" t="n">
        <v>-0.025</v>
      </c>
      <c r="D7" s="11" t="n">
        <f aca="false">+C7-C$3</f>
        <v>-0.025</v>
      </c>
      <c r="F7" s="0" t="n">
        <v>5</v>
      </c>
      <c r="G7" s="0" t="s">
        <v>129</v>
      </c>
      <c r="H7" s="11" t="n">
        <v>-0.025</v>
      </c>
      <c r="I7" s="11" t="n">
        <f aca="false">+H7-H$3</f>
        <v>-0.025</v>
      </c>
      <c r="K7" s="0" t="n">
        <v>5</v>
      </c>
      <c r="L7" s="0" t="s">
        <v>130</v>
      </c>
      <c r="M7" s="0" t="n">
        <v>2</v>
      </c>
      <c r="O7" s="6" t="n">
        <f aca="false">VLOOKUP(M$3:M$25,A$3:D$14,4)</f>
        <v>-0.025</v>
      </c>
    </row>
    <row r="8" customFormat="false" ht="12.75" hidden="false" customHeight="false" outlineLevel="0" collapsed="false">
      <c r="A8" s="0" t="n">
        <v>6</v>
      </c>
      <c r="B8" s="0" t="s">
        <v>131</v>
      </c>
      <c r="C8" s="11" t="n">
        <v>0.01</v>
      </c>
      <c r="D8" s="11" t="n">
        <f aca="false">+C8-C$3</f>
        <v>0.01</v>
      </c>
      <c r="F8" s="0" t="n">
        <v>6</v>
      </c>
      <c r="G8" s="0" t="s">
        <v>131</v>
      </c>
      <c r="H8" s="11" t="n">
        <v>0.01</v>
      </c>
      <c r="I8" s="11" t="n">
        <f aca="false">+H8-H$3</f>
        <v>0.01</v>
      </c>
      <c r="K8" s="0" t="n">
        <v>6</v>
      </c>
      <c r="L8" s="0" t="s">
        <v>132</v>
      </c>
      <c r="M8" s="0" t="n">
        <v>9</v>
      </c>
      <c r="O8" s="6" t="n">
        <f aca="false">VLOOKUP(M$3:M$25,A$3:D$14,4)</f>
        <v>0.01</v>
      </c>
    </row>
    <row r="9" customFormat="false" ht="12.75" hidden="false" customHeight="false" outlineLevel="0" collapsed="false">
      <c r="A9" s="0" t="n">
        <v>7</v>
      </c>
      <c r="B9" s="0" t="s">
        <v>133</v>
      </c>
      <c r="C9" s="11" t="n">
        <v>-0.005</v>
      </c>
      <c r="D9" s="11" t="n">
        <f aca="false">+C9-C$3</f>
        <v>-0.005</v>
      </c>
      <c r="F9" s="0" t="n">
        <v>7</v>
      </c>
      <c r="G9" s="0" t="s">
        <v>133</v>
      </c>
      <c r="H9" s="11" t="n">
        <v>-0.005</v>
      </c>
      <c r="I9" s="11" t="n">
        <f aca="false">+H9-H$3</f>
        <v>-0.005</v>
      </c>
      <c r="K9" s="0" t="n">
        <v>7</v>
      </c>
      <c r="L9" s="0" t="s">
        <v>134</v>
      </c>
      <c r="M9" s="0" t="n">
        <v>6</v>
      </c>
      <c r="O9" s="6" t="n">
        <f aca="false">VLOOKUP(M$3:M$25,A$3:D$14,4)</f>
        <v>0.01</v>
      </c>
    </row>
    <row r="10" customFormat="false" ht="12.75" hidden="false" customHeight="false" outlineLevel="0" collapsed="false">
      <c r="A10" s="0" t="n">
        <v>8</v>
      </c>
      <c r="B10" s="0" t="s">
        <v>135</v>
      </c>
      <c r="C10" s="11" t="n">
        <v>-0.015</v>
      </c>
      <c r="D10" s="11" t="n">
        <f aca="false">+C10-C$3</f>
        <v>-0.015</v>
      </c>
      <c r="F10" s="0" t="n">
        <v>8</v>
      </c>
      <c r="G10" s="0" t="s">
        <v>135</v>
      </c>
      <c r="H10" s="11" t="n">
        <v>-0.015</v>
      </c>
      <c r="I10" s="11" t="n">
        <f aca="false">+H10-H$3</f>
        <v>-0.015</v>
      </c>
      <c r="K10" s="0" t="n">
        <v>8</v>
      </c>
      <c r="L10" s="0" t="s">
        <v>136</v>
      </c>
      <c r="M10" s="0" t="n">
        <v>4</v>
      </c>
      <c r="O10" s="6" t="n">
        <f aca="false">VLOOKUP(M$3:M$25,A$3:D$14,4)</f>
        <v>0.01</v>
      </c>
    </row>
    <row r="11" customFormat="false" ht="12.75" hidden="false" customHeight="false" outlineLevel="0" collapsed="false">
      <c r="A11" s="0" t="n">
        <v>9</v>
      </c>
      <c r="B11" s="0" t="s">
        <v>137</v>
      </c>
      <c r="C11" s="11" t="n">
        <v>0.01</v>
      </c>
      <c r="D11" s="11" t="n">
        <f aca="false">+C11-C$3</f>
        <v>0.01</v>
      </c>
      <c r="F11" s="0" t="n">
        <v>9</v>
      </c>
      <c r="G11" s="0" t="s">
        <v>137</v>
      </c>
      <c r="H11" s="11" t="n">
        <v>0.01</v>
      </c>
      <c r="I11" s="11" t="n">
        <f aca="false">+H11-H$3</f>
        <v>0.01</v>
      </c>
      <c r="K11" s="0" t="n">
        <v>9</v>
      </c>
      <c r="L11" s="0" t="s">
        <v>138</v>
      </c>
      <c r="M11" s="0" t="n">
        <v>10</v>
      </c>
      <c r="O11" s="6" t="n">
        <f aca="false">VLOOKUP(M$3:M$25,A$3:D$14,4)</f>
        <v>-0.015</v>
      </c>
    </row>
    <row r="12" customFormat="false" ht="12.75" hidden="false" customHeight="false" outlineLevel="0" collapsed="false">
      <c r="A12" s="0" t="n">
        <v>10</v>
      </c>
      <c r="B12" s="0" t="s">
        <v>139</v>
      </c>
      <c r="C12" s="11" t="n">
        <v>-0.015</v>
      </c>
      <c r="D12" s="11" t="n">
        <f aca="false">+C12-C$3</f>
        <v>-0.015</v>
      </c>
      <c r="F12" s="0" t="n">
        <v>10</v>
      </c>
      <c r="G12" s="0" t="s">
        <v>139</v>
      </c>
      <c r="H12" s="11" t="n">
        <v>-0.015</v>
      </c>
      <c r="I12" s="11" t="n">
        <f aca="false">+H12-H$3</f>
        <v>-0.015</v>
      </c>
      <c r="K12" s="0" t="n">
        <v>10</v>
      </c>
      <c r="L12" s="0" t="s">
        <v>140</v>
      </c>
      <c r="M12" s="0" t="n">
        <v>1</v>
      </c>
      <c r="O12" s="6" t="n">
        <f aca="false">VLOOKUP(M$3:M$25,A$3:D$14,4)</f>
        <v>0</v>
      </c>
    </row>
    <row r="13" customFormat="false" ht="12.75" hidden="false" customHeight="false" outlineLevel="0" collapsed="false">
      <c r="A13" s="0" t="n">
        <v>11</v>
      </c>
      <c r="B13" s="0" t="s">
        <v>141</v>
      </c>
      <c r="C13" s="11" t="n">
        <v>-0.025</v>
      </c>
      <c r="D13" s="11" t="n">
        <f aca="false">+C13-C$3</f>
        <v>-0.025</v>
      </c>
      <c r="F13" s="0" t="n">
        <v>11</v>
      </c>
      <c r="G13" s="0" t="s">
        <v>141</v>
      </c>
      <c r="H13" s="11" t="n">
        <v>-0.025</v>
      </c>
      <c r="I13" s="11" t="n">
        <f aca="false">+H13-H$3</f>
        <v>-0.025</v>
      </c>
      <c r="K13" s="0" t="n">
        <v>11</v>
      </c>
      <c r="L13" s="0" t="s">
        <v>142</v>
      </c>
      <c r="M13" s="0" t="n">
        <v>11</v>
      </c>
      <c r="O13" s="6" t="n">
        <f aca="false">VLOOKUP(M$3:M$25,A$3:D$14,4)</f>
        <v>-0.025</v>
      </c>
    </row>
    <row r="14" customFormat="false" ht="12.75" hidden="false" customHeight="false" outlineLevel="0" collapsed="false">
      <c r="D14" s="11"/>
      <c r="K14" s="0" t="n">
        <v>12</v>
      </c>
      <c r="L14" s="0" t="s">
        <v>143</v>
      </c>
      <c r="M14" s="0" t="n">
        <v>8</v>
      </c>
      <c r="O14" s="6" t="n">
        <f aca="false">VLOOKUP(M$3:M$25,A$3:D$14,4)</f>
        <v>-0.015</v>
      </c>
    </row>
    <row r="15" customFormat="false" ht="12.75" hidden="false" customHeight="false" outlineLevel="0" collapsed="false">
      <c r="B15" s="0" t="s">
        <v>114</v>
      </c>
      <c r="C15" s="9" t="n">
        <v>36557</v>
      </c>
      <c r="K15" s="0" t="n">
        <v>13</v>
      </c>
      <c r="L15" s="0" t="s">
        <v>144</v>
      </c>
      <c r="M15" s="0" t="n">
        <v>7</v>
      </c>
      <c r="O15" s="6" t="n">
        <f aca="false">VLOOKUP(M$3:M$25,A$3:D$14,4)</f>
        <v>-0.005</v>
      </c>
    </row>
    <row r="16" customFormat="false" ht="12.75" hidden="false" customHeight="false" outlineLevel="0" collapsed="false">
      <c r="C16" s="9" t="s">
        <v>119</v>
      </c>
      <c r="D16" s="10" t="s">
        <v>120</v>
      </c>
      <c r="K16" s="0" t="n">
        <v>14</v>
      </c>
      <c r="L16" s="0" t="s">
        <v>145</v>
      </c>
      <c r="M16" s="0" t="n">
        <v>5</v>
      </c>
      <c r="O16" s="6" t="n">
        <f aca="false">VLOOKUP(M$3:M$25,A$3:D$14,4)</f>
        <v>-0.025</v>
      </c>
    </row>
    <row r="17" customFormat="false" ht="12.75" hidden="false" customHeight="false" outlineLevel="0" collapsed="false">
      <c r="A17" s="0" t="n">
        <v>1</v>
      </c>
      <c r="B17" s="0" t="s">
        <v>121</v>
      </c>
      <c r="C17" s="11" t="n">
        <v>0</v>
      </c>
      <c r="D17" s="11" t="n">
        <f aca="false">+C17-C$3</f>
        <v>0</v>
      </c>
      <c r="K17" s="0" t="n">
        <v>15</v>
      </c>
      <c r="L17" s="0" t="s">
        <v>146</v>
      </c>
      <c r="M17" s="0" t="n">
        <v>7</v>
      </c>
      <c r="O17" s="6" t="n">
        <f aca="false">VLOOKUP(M$3:M$25,A$3:D$14,4)</f>
        <v>-0.005</v>
      </c>
    </row>
    <row r="18" customFormat="false" ht="12.75" hidden="false" customHeight="false" outlineLevel="0" collapsed="false">
      <c r="A18" s="0" t="n">
        <v>2</v>
      </c>
      <c r="B18" s="0" t="s">
        <v>123</v>
      </c>
      <c r="C18" s="11" t="n">
        <v>-0.025</v>
      </c>
      <c r="D18" s="11" t="n">
        <f aca="false">+C18-C$3</f>
        <v>-0.025</v>
      </c>
      <c r="K18" s="0" t="n">
        <v>16</v>
      </c>
      <c r="L18" s="0" t="s">
        <v>147</v>
      </c>
      <c r="M18" s="0" t="n">
        <v>7</v>
      </c>
      <c r="O18" s="6" t="n">
        <f aca="false">VLOOKUP(M$3:M$25,A$3:D$14,4)</f>
        <v>-0.005</v>
      </c>
    </row>
    <row r="19" customFormat="false" ht="12.75" hidden="false" customHeight="false" outlineLevel="0" collapsed="false">
      <c r="A19" s="0" t="n">
        <v>3</v>
      </c>
      <c r="B19" s="0" t="s">
        <v>125</v>
      </c>
      <c r="C19" s="11" t="n">
        <v>-0.025</v>
      </c>
      <c r="D19" s="11" t="n">
        <f aca="false">+C19-C$3</f>
        <v>-0.025</v>
      </c>
      <c r="K19" s="0" t="n">
        <v>17</v>
      </c>
      <c r="L19" s="0" t="s">
        <v>148</v>
      </c>
      <c r="M19" s="0" t="n">
        <v>1</v>
      </c>
      <c r="O19" s="6" t="n">
        <f aca="false">VLOOKUP(M$3:M$25,A$3:D$14,4)</f>
        <v>0</v>
      </c>
    </row>
    <row r="20" customFormat="false" ht="12.75" hidden="false" customHeight="false" outlineLevel="0" collapsed="false">
      <c r="A20" s="0" t="n">
        <v>4</v>
      </c>
      <c r="B20" s="0" t="s">
        <v>127</v>
      </c>
      <c r="C20" s="11" t="n">
        <v>0.01</v>
      </c>
      <c r="D20" s="11" t="n">
        <f aca="false">+C20-C$3</f>
        <v>0.01</v>
      </c>
      <c r="K20" s="0" t="n">
        <v>18</v>
      </c>
      <c r="L20" s="0" t="s">
        <v>149</v>
      </c>
      <c r="M20" s="0" t="n">
        <v>5</v>
      </c>
      <c r="O20" s="6" t="n">
        <f aca="false">VLOOKUP(M$3:M$25,A$3:D$14,4)</f>
        <v>-0.025</v>
      </c>
    </row>
    <row r="21" customFormat="false" ht="12.75" hidden="false" customHeight="false" outlineLevel="0" collapsed="false">
      <c r="A21" s="0" t="n">
        <v>5</v>
      </c>
      <c r="B21" s="0" t="s">
        <v>129</v>
      </c>
      <c r="C21" s="11" t="n">
        <v>-0.025</v>
      </c>
      <c r="D21" s="11" t="n">
        <f aca="false">+C21-C$3</f>
        <v>-0.025</v>
      </c>
      <c r="K21" s="0" t="n">
        <v>19</v>
      </c>
      <c r="L21" s="0" t="s">
        <v>150</v>
      </c>
      <c r="M21" s="0" t="n">
        <v>3</v>
      </c>
      <c r="O21" s="6" t="n">
        <f aca="false">VLOOKUP(M$3:M$25,A$3:D$14,4)</f>
        <v>-0.025</v>
      </c>
    </row>
    <row r="22" customFormat="false" ht="12.75" hidden="false" customHeight="false" outlineLevel="0" collapsed="false">
      <c r="A22" s="0" t="n">
        <v>6</v>
      </c>
      <c r="B22" s="0" t="s">
        <v>131</v>
      </c>
      <c r="C22" s="11" t="n">
        <v>0.01</v>
      </c>
      <c r="D22" s="11" t="n">
        <f aca="false">+C22-C$3</f>
        <v>0.01</v>
      </c>
      <c r="K22" s="0" t="n">
        <v>20</v>
      </c>
      <c r="L22" s="0" t="s">
        <v>151</v>
      </c>
      <c r="M22" s="0" t="n">
        <v>4</v>
      </c>
      <c r="O22" s="6" t="n">
        <f aca="false">VLOOKUP(M$3:M$25,A$3:D$14,4)</f>
        <v>0.01</v>
      </c>
    </row>
    <row r="23" customFormat="false" ht="12.75" hidden="false" customHeight="false" outlineLevel="0" collapsed="false">
      <c r="A23" s="0" t="n">
        <v>7</v>
      </c>
      <c r="B23" s="0" t="s">
        <v>133</v>
      </c>
      <c r="C23" s="11" t="n">
        <v>-0.005</v>
      </c>
      <c r="D23" s="11" t="n">
        <f aca="false">+C23-C$3</f>
        <v>-0.005</v>
      </c>
      <c r="K23" s="0" t="n">
        <v>21</v>
      </c>
      <c r="L23" s="0" t="s">
        <v>152</v>
      </c>
      <c r="M23" s="0" t="n">
        <v>3</v>
      </c>
      <c r="O23" s="6" t="n">
        <f aca="false">VLOOKUP(M$3:M$25,A$3:D$14,4)</f>
        <v>-0.025</v>
      </c>
    </row>
    <row r="24" customFormat="false" ht="12.75" hidden="false" customHeight="false" outlineLevel="0" collapsed="false">
      <c r="A24" s="0" t="n">
        <v>8</v>
      </c>
      <c r="B24" s="0" t="s">
        <v>135</v>
      </c>
      <c r="C24" s="11" t="n">
        <v>-0.015</v>
      </c>
      <c r="D24" s="11" t="n">
        <f aca="false">+C24-C$3</f>
        <v>-0.015</v>
      </c>
      <c r="K24" s="0" t="n">
        <v>22</v>
      </c>
      <c r="L24" s="0" t="s">
        <v>153</v>
      </c>
      <c r="M24" s="0" t="n">
        <v>5</v>
      </c>
      <c r="O24" s="6" t="n">
        <f aca="false">VLOOKUP(M$3:M$25,A$3:D$14,4)</f>
        <v>-0.025</v>
      </c>
    </row>
    <row r="25" customFormat="false" ht="12.75" hidden="false" customHeight="false" outlineLevel="0" collapsed="false">
      <c r="A25" s="0" t="n">
        <v>9</v>
      </c>
      <c r="B25" s="0" t="s">
        <v>137</v>
      </c>
      <c r="C25" s="11" t="n">
        <v>0.01</v>
      </c>
      <c r="D25" s="11" t="n">
        <f aca="false">+C25-C$3</f>
        <v>0.01</v>
      </c>
      <c r="K25" s="0" t="n">
        <v>23</v>
      </c>
      <c r="L25" s="0" t="s">
        <v>154</v>
      </c>
      <c r="M25" s="0" t="n">
        <v>1</v>
      </c>
      <c r="O25" s="6" t="n">
        <f aca="false">VLOOKUP(M$3:M$25,A$3:D$14,4)</f>
        <v>0</v>
      </c>
    </row>
    <row r="26" customFormat="false" ht="12.75" hidden="false" customHeight="false" outlineLevel="0" collapsed="false">
      <c r="A26" s="0" t="n">
        <v>10</v>
      </c>
      <c r="B26" s="0" t="s">
        <v>139</v>
      </c>
      <c r="C26" s="11" t="n">
        <v>-0.015</v>
      </c>
      <c r="D26" s="11" t="n">
        <f aca="false">+C26-C$3</f>
        <v>-0.015</v>
      </c>
    </row>
    <row r="27" customFormat="false" ht="12.75" hidden="false" customHeight="false" outlineLevel="0" collapsed="false">
      <c r="A27" s="0" t="n">
        <v>11</v>
      </c>
      <c r="B27" s="0" t="s">
        <v>141</v>
      </c>
      <c r="C27" s="11" t="n">
        <v>-0.025</v>
      </c>
      <c r="D27" s="11" t="n">
        <f aca="false">+C27-C$3</f>
        <v>-0.025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2000-03-01T12:42:29Z</dcterms:created>
  <dc:creator>Enron</dc:creator>
  <dc:description/>
  <dc:language>en-US</dc:language>
  <cp:lastModifiedBy>hwither</cp:lastModifiedBy>
  <cp:lastPrinted>2000-03-08T21:25:52Z</cp:lastPrinted>
  <cp:revision>0</cp:revision>
  <dc:subject/>
  <dc:title/>
</cp:coreProperties>
</file>