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workbook.xml" ContentType="application/vnd.openxmlformats-officedocument.spreadsheetml.sheet.main+xml"/>
  <Override PartName="/xl/theme/theme1.xml" ContentType="application/vnd.openxmlformats-officedocument.theme+xml"/>
  <Override PartName="/xl/comments3.xml" ContentType="application/vnd.openxmlformats-officedocument.spreadsheetml.comments+xml"/>
  <Override PartName="/xl/styles.xml" ContentType="application/vnd.openxmlformats-officedocument.spreadsheetml.styles+xml"/>
  <Override PartName="/xl/worksheets/_rels/sheet4.xml.rels" ContentType="application/vnd.openxmlformats-package.relationship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vmlDrawing1.vml" ContentType="application/vnd.openxmlformats-officedocument.vmlDrawing"/>
  <Override PartName="/xl/drawings/vmlDrawing2.vml" ContentType="application/vnd.openxmlformats-officedocument.vmlDrawing"/>
  <Override PartName="/xl/_rels/workbook.xml.rels" ContentType="application/vnd.openxmlformats-package.relationships+xml"/>
  <Override PartName="/xl/comments4.xml" ContentType="application/vnd.openxmlformats-officedocument.spreadsheetml.comment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true" date1904="true"/>
  <workbookProtection/>
  <bookViews>
    <workbookView showHorizontalScroll="true" showVerticalScroll="true" showSheetTabs="true" xWindow="0" yWindow="0" windowWidth="16384" windowHeight="8192" tabRatio="500" firstSheet="0" activeTab="0"/>
  </bookViews>
  <sheets>
    <sheet name="Greetings" sheetId="1" state="visible" r:id="rId3"/>
    <sheet name="Income Statement" sheetId="2" state="visible" r:id="rId4"/>
    <sheet name="Balance Sheet" sheetId="3" state="visible" r:id="rId5"/>
    <sheet name="Cash Flow, DCF, Ratios" sheetId="4" state="visible" r:id="rId6"/>
  </sheets>
  <definedNames>
    <definedName function="false" hidden="false" localSheetId="2" name="_xlnm.Print_Area" vbProcedure="false">'Balance Sheet'!$A$1:$N$39</definedName>
    <definedName function="false" hidden="false" localSheetId="3" name="_xlnm.Print_Area" vbProcedure="false">'Cash Flow, DCF, Ratios'!$A$1:$N$42</definedName>
    <definedName function="false" hidden="false" localSheetId="1" name="_xlnm.Print_Area" vbProcedure="false">'Income Statement'!$A$1:$N$26</definedName>
  </definedNames>
  <calcPr iterateCount="100" refMode="A1" iterate="false" iterateDelta="0.001"/>
  <extLst>
    <ext xmlns:loext="http://schemas.libreoffice.org/" uri="{7626C862-2A13-11E5-B345-FEFF819CDC9F}">
      <loext:extCalcPr stringRefSyntax="CalcA1"/>
    </ext>
  </extLst>
</workbook>
</file>

<file path=xl/comments3.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41" authorId="0">
      <text>
        <r>
          <rPr>
            <b val="true"/>
            <sz val="8"/>
            <color rgb="FF000000"/>
            <rFont val="Tahoma"/>
            <family val="0"/>
          </rPr>
          <t xml:space="preserve">This Net Income data includes estimated interest expense.</t>
        </r>
      </text>
      <mc:AlternateContent>
        <mc:Choice Requires="v2">
          <commentPr autoFill="true" autoScale="false" colHidden="false" locked="false" rowHidden="false" textHAlign="justify" textVAlign="top">
            <anchor moveWithCells="false" sizeWithCells="false">
              <xdr:from>
                <xdr:col>1</xdr:col>
                <xdr:colOff>19</xdr:colOff>
                <xdr:row>39</xdr:row>
                <xdr:rowOff>7</xdr:rowOff>
              </xdr:from>
              <xdr:to>
                <xdr:col>3</xdr:col>
                <xdr:colOff>98</xdr:colOff>
                <xdr:row>41</xdr:row>
                <xdr:rowOff>7</xdr:rowOff>
              </xdr:to>
            </anchor>
          </commentPr>
        </mc:Choice>
        <mc:Fallback/>
      </mc:AlternateContent>
    </comment>
    <comment ref="D28" authorId="0">
      <text>
        <r>
          <rPr>
            <b val="true"/>
            <sz val="8"/>
            <color rgb="FF000000"/>
            <rFont val="Tahoma"/>
            <family val="0"/>
          </rPr>
          <t xml:space="preserve">All of these numbers should be zero.  If not, then you have a problem in your model.</t>
        </r>
      </text>
      <mc:AlternateContent>
        <mc:Choice Requires="v2">
          <commentPr autoFill="true" autoScale="false" colHidden="false" locked="false" rowHidden="false" textHAlign="justify" textVAlign="top">
            <anchor moveWithCells="false" sizeWithCells="false">
              <xdr:from>
                <xdr:col>4</xdr:col>
                <xdr:colOff>36</xdr:colOff>
                <xdr:row>26</xdr:row>
                <xdr:rowOff>7</xdr:rowOff>
              </xdr:from>
              <xdr:to>
                <xdr:col>6</xdr:col>
                <xdr:colOff>73</xdr:colOff>
                <xdr:row>29</xdr:row>
                <xdr:rowOff>3</xdr:rowOff>
              </xdr:to>
            </anchor>
          </commentPr>
        </mc:Choice>
        <mc:Fallback/>
      </mc:AlternateContent>
    </comment>
    <comment ref="D39" authorId="0">
      <text>
        <r>
          <rPr>
            <b val="true"/>
            <sz val="8"/>
            <color rgb="FF000000"/>
            <rFont val="Tahoma"/>
            <family val="0"/>
          </rPr>
          <t xml:space="preserve">All of these numbers should be zero.  If not, then you have a problem in your model.</t>
        </r>
      </text>
      <mc:AlternateContent>
        <mc:Choice Requires="v2">
          <commentPr autoFill="true" autoScale="false" colHidden="false" locked="false" rowHidden="false" textHAlign="justify" textVAlign="top">
            <anchor moveWithCells="false" sizeWithCells="false">
              <xdr:from>
                <xdr:col>4</xdr:col>
                <xdr:colOff>36</xdr:colOff>
                <xdr:row>37</xdr:row>
                <xdr:rowOff>7</xdr:rowOff>
              </xdr:from>
              <xdr:to>
                <xdr:col>6</xdr:col>
                <xdr:colOff>75</xdr:colOff>
                <xdr:row>40</xdr:row>
                <xdr:rowOff>4</xdr:rowOff>
              </xdr:to>
            </anchor>
          </commentPr>
        </mc:Choice>
        <mc:Fallback/>
      </mc:AlternateContent>
    </comment>
  </commentList>
</comments>
</file>

<file path=xl/comments4.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D19" authorId="0">
      <text>
        <r>
          <rPr>
            <b val="true"/>
            <sz val="8"/>
            <color rgb="FF000000"/>
            <rFont val="Tahoma"/>
            <family val="2"/>
          </rPr>
          <t xml:space="preserve">Only include Depreciation Expense on PP&amp;E and not Intangibles.</t>
        </r>
      </text>
      <mc:AlternateContent>
        <mc:Choice Requires="v2">
          <commentPr autoFill="true" autoScale="false" colHidden="false" locked="false" rowHidden="false" textHAlign="justify" textVAlign="top">
            <anchor moveWithCells="false" sizeWithCells="false">
              <xdr:from>
                <xdr:col>4</xdr:col>
                <xdr:colOff>32</xdr:colOff>
                <xdr:row>17</xdr:row>
                <xdr:rowOff>0</xdr:rowOff>
              </xdr:from>
              <xdr:to>
                <xdr:col>6</xdr:col>
                <xdr:colOff>48</xdr:colOff>
                <xdr:row>19</xdr:row>
                <xdr:rowOff>13</xdr:rowOff>
              </xdr:to>
            </anchor>
          </commentPr>
        </mc:Choice>
        <mc:Fallback/>
      </mc:AlternateContent>
    </comment>
    <comment ref="D22" authorId="0">
      <text>
        <r>
          <rPr>
            <b val="true"/>
            <sz val="8"/>
            <color rgb="FF000000"/>
            <rFont val="Tahoma"/>
            <family val="2"/>
          </rPr>
          <t xml:space="preserve">This is your estimate of annual perpetual EBI growth beyond the terminal year.</t>
        </r>
      </text>
      <mc:AlternateContent>
        <mc:Choice Requires="v2">
          <commentPr autoFill="true" autoScale="false" colHidden="false" locked="false" rowHidden="false" textHAlign="justify" textVAlign="top">
            <anchor moveWithCells="false" sizeWithCells="false">
              <xdr:from>
                <xdr:col>5</xdr:col>
                <xdr:colOff>58</xdr:colOff>
                <xdr:row>20</xdr:row>
                <xdr:rowOff>7</xdr:rowOff>
              </xdr:from>
              <xdr:to>
                <xdr:col>7</xdr:col>
                <xdr:colOff>46</xdr:colOff>
                <xdr:row>24</xdr:row>
                <xdr:rowOff>1</xdr:rowOff>
              </xdr:to>
            </anchor>
          </commentPr>
        </mc:Choice>
        <mc:Fallback/>
      </mc:AlternateContent>
    </comment>
    <comment ref="N22" authorId="0">
      <text>
        <r>
          <rPr>
            <b val="true"/>
            <sz val="8"/>
            <color rgb="FF000000"/>
            <rFont val="Tahoma"/>
            <family val="0"/>
          </rPr>
          <t xml:space="preserve">This terminal value is calculated by dividing 2002 EBI by the discount rate (D25) adjusted by any forecasted growth (D22).</t>
        </r>
      </text>
      <mc:AlternateContent>
        <mc:Choice Requires="v2">
          <commentPr autoFill="true" autoScale="false" colHidden="false" locked="false" rowHidden="false" textHAlign="justify" textVAlign="top">
            <anchor moveWithCells="false" sizeWithCells="false">
              <xdr:from>
                <xdr:col>14</xdr:col>
                <xdr:colOff>20</xdr:colOff>
                <xdr:row>20</xdr:row>
                <xdr:rowOff>7</xdr:rowOff>
              </xdr:from>
              <xdr:to>
                <xdr:col>16</xdr:col>
                <xdr:colOff>62</xdr:colOff>
                <xdr:row>24</xdr:row>
                <xdr:rowOff>17</xdr:rowOff>
              </xdr:to>
            </anchor>
          </commentPr>
        </mc:Choice>
        <mc:Fallback/>
      </mc:AlternateContent>
    </comment>
  </commentList>
</comments>
</file>

<file path=xl/sharedStrings.xml><?xml version="1.0" encoding="utf-8"?>
<sst xmlns="http://schemas.openxmlformats.org/spreadsheetml/2006/main" count="152" uniqueCount="101">
  <si>
    <t xml:space="preserve">Timberland Co.</t>
  </si>
  <si>
    <t xml:space="preserve">Income Statements ($000's)</t>
  </si>
  <si>
    <t xml:space="preserve">Actual</t>
  </si>
  <si>
    <t xml:space="preserve">Assumptions</t>
  </si>
  <si>
    <t xml:space="preserve">Forecast</t>
  </si>
  <si>
    <t xml:space="preserve">FISCAL YEAR ENDING  </t>
  </si>
  <si>
    <t xml:space="preserve">Net Sales</t>
  </si>
  <si>
    <t xml:space="preserve">year-to-year growth</t>
  </si>
  <si>
    <t xml:space="preserve">     yr.-to-yr. growth rate</t>
  </si>
  <si>
    <t xml:space="preserve">Cost of Goods Sold</t>
  </si>
  <si>
    <t xml:space="preserve">% of Sales</t>
  </si>
  <si>
    <t xml:space="preserve">     % of Sales</t>
  </si>
  <si>
    <t xml:space="preserve">Gross Income</t>
  </si>
  <si>
    <t xml:space="preserve">Selling, Gen &amp; Admin Exp.</t>
  </si>
  <si>
    <t xml:space="preserve">Operating Income</t>
  </si>
  <si>
    <t xml:space="preserve">Non-Operating Income (Expense)</t>
  </si>
  <si>
    <t xml:space="preserve">EBIT</t>
  </si>
  <si>
    <t xml:space="preserve">Interest Expense</t>
  </si>
  <si>
    <t xml:space="preserve">Pretax Income</t>
  </si>
  <si>
    <t xml:space="preserve">Income Tax</t>
  </si>
  <si>
    <t xml:space="preserve">NET INCOME          </t>
  </si>
  <si>
    <t xml:space="preserve">Shares Outstanding</t>
  </si>
  <si>
    <t xml:space="preserve">Earnings Per Share (EPS)</t>
  </si>
  <si>
    <t xml:space="preserve">Balance Sheets ($000's)</t>
  </si>
  <si>
    <t xml:space="preserve">FISCAL YEAR ENDING</t>
  </si>
  <si>
    <t xml:space="preserve">Cash</t>
  </si>
  <si>
    <t xml:space="preserve">Receivables</t>
  </si>
  <si>
    <t xml:space="preserve">Inventories</t>
  </si>
  <si>
    <t xml:space="preserve">Other Cur. Assets</t>
  </si>
  <si>
    <t xml:space="preserve">Total Cur. Assets</t>
  </si>
  <si>
    <t xml:space="preserve">Net PPE</t>
  </si>
  <si>
    <t xml:space="preserve">Intangibles</t>
  </si>
  <si>
    <t xml:space="preserve">deprec. over 30 years</t>
  </si>
  <si>
    <t xml:space="preserve">Other Assets</t>
  </si>
  <si>
    <t xml:space="preserve">TOTAL ASSETS</t>
  </si>
  <si>
    <t xml:space="preserve">Notes Payable</t>
  </si>
  <si>
    <t xml:space="preserve">Accounts Payable</t>
  </si>
  <si>
    <t xml:space="preserve">Accrued Expenses</t>
  </si>
  <si>
    <t xml:space="preserve">Total Cur Liab (excl L/T Debt)</t>
  </si>
  <si>
    <t xml:space="preserve">Def. Taxes</t>
  </si>
  <si>
    <t xml:space="preserve">L/T Debt (incl. cur. portion)</t>
  </si>
  <si>
    <t xml:space="preserve">TOTAL LIABILITIES</t>
  </si>
  <si>
    <t xml:space="preserve">Common Stock, Net</t>
  </si>
  <si>
    <t xml:space="preserve">Capital Surplus</t>
  </si>
  <si>
    <t xml:space="preserve">Retained Earnings</t>
  </si>
  <si>
    <t xml:space="preserve">Other Equities</t>
  </si>
  <si>
    <t xml:space="preserve">Shareholders' Equity</t>
  </si>
  <si>
    <t xml:space="preserve">PLUG</t>
  </si>
  <si>
    <t xml:space="preserve">TOT LIAB &amp; NET WORTH</t>
  </si>
  <si>
    <t xml:space="preserve">Unreconciled Difference</t>
  </si>
  <si>
    <t xml:space="preserve">Cash per SCF:</t>
  </si>
  <si>
    <t xml:space="preserve">Free Cash Flow (=CFO+CFI+(interest net of tax))</t>
  </si>
  <si>
    <t xml:space="preserve">Deduct: Int. expense (net of tax)</t>
  </si>
  <si>
    <t xml:space="preserve">Interest from I/S * (1-t)</t>
  </si>
  <si>
    <t xml:space="preserve">=CFO+CFI</t>
  </si>
  <si>
    <t xml:space="preserve">Add: Increase in L/T debt</t>
  </si>
  <si>
    <t xml:space="preserve">from Balance Sheet</t>
  </si>
  <si>
    <t xml:space="preserve">Less: Dividends (new equity)</t>
  </si>
  <si>
    <t xml:space="preserve">derived from plug - NI</t>
  </si>
  <si>
    <t xml:space="preserve">    =CFF</t>
  </si>
  <si>
    <t xml:space="preserve">Chg Cash per SCF (CFO+CFI+CFF)</t>
  </si>
  <si>
    <t xml:space="preserve">Chg Cash per B/S</t>
  </si>
  <si>
    <t xml:space="preserve">Cash Flow and DCF Valuation ($000's)</t>
  </si>
  <si>
    <t xml:space="preserve">from Income Statement</t>
  </si>
  <si>
    <t xml:space="preserve">Less:  Taxes on EBIT</t>
  </si>
  <si>
    <t xml:space="preserve">EBI</t>
  </si>
  <si>
    <t xml:space="preserve">Add: Depreciation &amp; Amortization</t>
  </si>
  <si>
    <t xml:space="preserve">   (Inc.) Dec. in Other Assets</t>
  </si>
  <si>
    <t xml:space="preserve">   Inc. (Dec.) in Def. Tax Liab</t>
  </si>
  <si>
    <t xml:space="preserve">   (Inc.) Dec. in A/R</t>
  </si>
  <si>
    <t xml:space="preserve">   (Inc.) Dec. in Inventories</t>
  </si>
  <si>
    <t xml:space="preserve">   (Inc.) Dec. in Other C. Assets</t>
  </si>
  <si>
    <t xml:space="preserve">   Inc. (Dec.) in A/P</t>
  </si>
  <si>
    <t xml:space="preserve">   Inc. (Dec.) in Other Accruals</t>
  </si>
  <si>
    <t xml:space="preserve">CFO (excl. int.)</t>
  </si>
  <si>
    <t xml:space="preserve">Less: Capital Expenditures</t>
  </si>
  <si>
    <t xml:space="preserve">To bring net PPE to 11% of sales</t>
  </si>
  <si>
    <t xml:space="preserve">FCF (free cash flow)</t>
  </si>
  <si>
    <t xml:space="preserve">Terminal Value</t>
  </si>
  <si>
    <t xml:space="preserve">Total Free Cash Flow</t>
  </si>
  <si>
    <t xml:space="preserve">PV Factor</t>
  </si>
  <si>
    <t xml:space="preserve">PV of cash flow</t>
  </si>
  <si>
    <t xml:space="preserve">Total PV of Cash Flows</t>
  </si>
  <si>
    <t xml:space="preserve">Less:  debt</t>
  </si>
  <si>
    <t xml:space="preserve">Plus:   idle assets (liabilities)</t>
  </si>
  <si>
    <t xml:space="preserve">PV of shareholders' equity</t>
  </si>
  <si>
    <t xml:space="preserve">Shrs Outstanding</t>
  </si>
  <si>
    <t xml:space="preserve">Price per share</t>
  </si>
  <si>
    <t xml:space="preserve">Ratio Analysis</t>
  </si>
  <si>
    <t xml:space="preserve">Profit Margin</t>
  </si>
  <si>
    <t xml:space="preserve">EBI / Sales</t>
  </si>
  <si>
    <t xml:space="preserve">Asset Turnover</t>
  </si>
  <si>
    <t xml:space="preserve">Sales / Avg Assets</t>
  </si>
  <si>
    <t xml:space="preserve">Return on Assets (ROA)</t>
  </si>
  <si>
    <t xml:space="preserve">EBI / Avg Assets</t>
  </si>
  <si>
    <t xml:space="preserve">I/S Leverage</t>
  </si>
  <si>
    <t xml:space="preserve">Net Income/EBI</t>
  </si>
  <si>
    <t xml:space="preserve">B/S Leverage</t>
  </si>
  <si>
    <t xml:space="preserve">Avg Assets / Avg Equity</t>
  </si>
  <si>
    <t xml:space="preserve">Return on Average Equity (ROE)</t>
  </si>
  <si>
    <t xml:space="preserve">Net Income/Avg Equity</t>
  </si>
</sst>
</file>

<file path=xl/styles.xml><?xml version="1.0" encoding="utf-8"?>
<styleSheet xmlns="http://schemas.openxmlformats.org/spreadsheetml/2006/main">
  <numFmts count="30">
    <numFmt numFmtId="164" formatCode="[$-409]#,##0_);\(#,##0\)"/>
    <numFmt numFmtId="165" formatCode="[$-409]#,##0.00_);[RED]\(#,##0.00\)"/>
    <numFmt numFmtId="166" formatCode="[$-409]General"/>
    <numFmt numFmtId="167" formatCode="General"/>
    <numFmt numFmtId="168" formatCode="&quot;Sales growth declines from &quot;0.0%&quot; to 10% in yr 5&quot;"/>
    <numFmt numFmtId="169" formatCode="[$-409]0%"/>
    <numFmt numFmtId="170" formatCode="0.0%"/>
    <numFmt numFmtId="171" formatCode="&quot;&quot;0.0%&quot; --&gt; 61.5% of Sales 1st 5 yrs.; steady state thereafter&quot;"/>
    <numFmt numFmtId="172" formatCode="0%&quot; of Sales&quot;"/>
    <numFmt numFmtId="173" formatCode="0.00%&quot; of Sales&quot;"/>
    <numFmt numFmtId="174" formatCode="0.00%&quot; of Avg LTD&quot;"/>
    <numFmt numFmtId="175" formatCode="0%&quot; Tax Rate&quot;"/>
    <numFmt numFmtId="176" formatCode="\$#,##0.00_);[RED]&quot;($&quot;#,##0.00\)"/>
    <numFmt numFmtId="177" formatCode="[$-409]0.00%"/>
    <numFmt numFmtId="178" formatCode="0%&quot; Beg. Net PPE + Intangibles&quot;"/>
    <numFmt numFmtId="179" formatCode="&quot;Discount Rate of &quot;0.00%"/>
    <numFmt numFmtId="180" formatCode="[$-409]0.00"/>
    <numFmt numFmtId="181" formatCode="[$-409]0"/>
    <numFmt numFmtId="182" formatCode="0.0%&quot; of Sales&quot;"/>
    <numFmt numFmtId="183" formatCode="0.0%&quot; of Total Assets&quot;"/>
    <numFmt numFmtId="184" formatCode="0.000"/>
    <numFmt numFmtId="185" formatCode="&quot;Ave. Debt Bal. * &quot;0.00%&quot; cost * (1-t)&quot;"/>
    <numFmt numFmtId="186" formatCode="0.0%&quot; of beg. Net PPE + Intgble Amort.&quot;"/>
    <numFmt numFmtId="187" formatCode="0.00%&quot; perpetual annual growth&quot;"/>
    <numFmt numFmtId="188" formatCode="0.00%&quot; Capitalization Rate&quot;"/>
    <numFmt numFmtId="189" formatCode="0.0000"/>
    <numFmt numFmtId="190" formatCode="0.00%&quot; Discount Rate&quot;"/>
    <numFmt numFmtId="191" formatCode="#,##0.0000_);\(#,##0.0000\)"/>
    <numFmt numFmtId="192" formatCode="#,##0.0_);\(#,##0.0\)"/>
    <numFmt numFmtId="193" formatCode="[$-409]#,##0.00_);\(#,##0.00\)"/>
  </numFmts>
  <fonts count="24">
    <font>
      <sz val="10"/>
      <name val="Times New Roman"/>
      <family val="0"/>
    </font>
    <font>
      <sz val="10"/>
      <name val="Arial"/>
      <family val="0"/>
    </font>
    <font>
      <sz val="10"/>
      <name val="Arial"/>
      <family val="0"/>
    </font>
    <font>
      <sz val="10"/>
      <name val="Arial"/>
      <family val="0"/>
    </font>
    <font>
      <b val="true"/>
      <sz val="11"/>
      <color rgb="FFFFFFFF"/>
      <name val="Times New Roman"/>
      <family val="0"/>
    </font>
    <font>
      <b val="true"/>
      <sz val="9"/>
      <color rgb="FFFFFFFF"/>
      <name val="Times New Roman"/>
      <family val="0"/>
    </font>
    <font>
      <b val="true"/>
      <sz val="9"/>
      <color rgb="FF3333CC"/>
      <name val="Times New Roman"/>
      <family val="0"/>
    </font>
    <font>
      <b val="true"/>
      <sz val="9"/>
      <color rgb="FF3366FF"/>
      <name val="Times New Roman"/>
      <family val="0"/>
    </font>
    <font>
      <sz val="9"/>
      <name val="Times New Roman"/>
      <family val="0"/>
    </font>
    <font>
      <sz val="8"/>
      <name val="Times New Roman"/>
      <family val="0"/>
    </font>
    <font>
      <sz val="10"/>
      <name val="Arial"/>
      <family val="2"/>
    </font>
    <font>
      <b val="true"/>
      <sz val="10"/>
      <color rgb="FF0000FF"/>
      <name val="Arial"/>
      <family val="2"/>
    </font>
    <font>
      <b val="true"/>
      <sz val="14"/>
      <name val="Arial"/>
      <family val="2"/>
    </font>
    <font>
      <b val="true"/>
      <sz val="10"/>
      <name val="Arial"/>
      <family val="2"/>
    </font>
    <font>
      <b val="true"/>
      <sz val="10"/>
      <color rgb="FF3333CC"/>
      <name val="Arial"/>
      <family val="2"/>
    </font>
    <font>
      <i val="true"/>
      <sz val="9"/>
      <name val="Arial"/>
      <family val="2"/>
    </font>
    <font>
      <i val="true"/>
      <sz val="9"/>
      <color rgb="FF3333CC"/>
      <name val="Arial"/>
      <family val="2"/>
    </font>
    <font>
      <sz val="9"/>
      <name val="Arial"/>
      <family val="2"/>
    </font>
    <font>
      <sz val="9"/>
      <color rgb="FF3333CC"/>
      <name val="Arial"/>
      <family val="2"/>
    </font>
    <font>
      <sz val="10"/>
      <color rgb="FF3333CC"/>
      <name val="Arial"/>
      <family val="2"/>
    </font>
    <font>
      <i val="true"/>
      <sz val="10"/>
      <name val="Arial"/>
      <family val="2"/>
    </font>
    <font>
      <sz val="10"/>
      <color rgb="FFFF0000"/>
      <name val="Arial"/>
      <family val="2"/>
    </font>
    <font>
      <b val="true"/>
      <sz val="8"/>
      <color rgb="FF000000"/>
      <name val="Tahoma"/>
      <family val="0"/>
    </font>
    <font>
      <b val="true"/>
      <sz val="8"/>
      <color rgb="FF000000"/>
      <name val="Tahoma"/>
      <family val="2"/>
    </font>
  </fonts>
  <fills count="6">
    <fill>
      <patternFill patternType="none"/>
    </fill>
    <fill>
      <patternFill patternType="gray125"/>
    </fill>
    <fill>
      <patternFill patternType="solid">
        <fgColor rgb="FF3366FF"/>
        <bgColor rgb="FF0066CC"/>
      </patternFill>
    </fill>
    <fill>
      <patternFill patternType="solid">
        <fgColor rgb="FFA6CAF0"/>
        <bgColor rgb="FFCCCCFF"/>
      </patternFill>
    </fill>
    <fill>
      <patternFill patternType="solid">
        <fgColor rgb="FFCCFFCC"/>
        <bgColor rgb="FFCCFFFF"/>
      </patternFill>
    </fill>
    <fill>
      <patternFill patternType="solid">
        <fgColor rgb="FFFFFF99"/>
        <bgColor rgb="FFFFFFCC"/>
      </patternFill>
    </fill>
  </fills>
  <borders count="10">
    <border diagonalUp="false" diagonalDown="false">
      <left/>
      <right/>
      <top/>
      <bottom/>
      <diagonal/>
    </border>
    <border diagonalUp="false" diagonalDown="false">
      <left/>
      <right/>
      <top/>
      <bottom style="thin"/>
      <diagonal/>
    </border>
    <border diagonalUp="false" diagonalDown="false">
      <left/>
      <right/>
      <top style="thin"/>
      <bottom style="thin"/>
      <diagonal/>
    </border>
    <border diagonalUp="false" diagonalDown="false">
      <left style="thin"/>
      <right/>
      <top style="thin"/>
      <bottom/>
      <diagonal/>
    </border>
    <border diagonalUp="false" diagonalDown="false">
      <left/>
      <right style="thin"/>
      <top style="thin"/>
      <bottom/>
      <diagonal/>
    </border>
    <border diagonalUp="false" diagonalDown="false">
      <left style="thin"/>
      <right/>
      <top/>
      <bottom/>
      <diagonal/>
    </border>
    <border diagonalUp="false" diagonalDown="false">
      <left/>
      <right style="thin"/>
      <top/>
      <bottom/>
      <diagonal/>
    </border>
    <border diagonalUp="false" diagonalDown="false">
      <left/>
      <right style="thin"/>
      <top/>
      <bottom style="thin"/>
      <diagonal/>
    </border>
    <border diagonalUp="false" diagonalDown="false">
      <left style="thin"/>
      <right/>
      <top style="thin"/>
      <bottom style="thin"/>
      <diagonal/>
    </border>
    <border diagonalUp="false" diagonalDown="false">
      <left/>
      <right style="thin"/>
      <top style="thin"/>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165" fontId="0" fillId="0" borderId="0" applyFont="true" applyBorder="false" applyAlignment="false" applyProtection="false"/>
    <xf numFmtId="41" fontId="1" fillId="0" borderId="0" applyFont="true" applyBorder="false" applyAlignment="false" applyProtection="false"/>
    <xf numFmtId="176" fontId="0" fillId="0" borderId="0" applyFont="true" applyBorder="false" applyAlignment="false" applyProtection="false"/>
    <xf numFmtId="42" fontId="1" fillId="0" borderId="0" applyFont="true" applyBorder="false" applyAlignment="false" applyProtection="false"/>
    <xf numFmtId="169" fontId="0" fillId="0" borderId="0" applyFont="true" applyBorder="false" applyAlignment="false" applyProtection="false"/>
  </cellStyleXfs>
  <cellXfs count="121">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2" borderId="0" xfId="0" applyFont="false" applyBorder="false" applyAlignment="false" applyProtection="false">
      <alignment horizontal="general" vertical="bottom" textRotation="0" wrapText="false" indent="0" shrinkToFit="false"/>
      <protection locked="true" hidden="false"/>
    </xf>
    <xf numFmtId="164" fontId="10" fillId="0" borderId="0" xfId="0" applyFont="true" applyBorder="false" applyAlignment="false" applyProtection="false">
      <alignment horizontal="general" vertical="bottom" textRotation="0" wrapText="false" indent="0" shrinkToFit="false"/>
      <protection locked="true" hidden="false"/>
    </xf>
    <xf numFmtId="164" fontId="11" fillId="0" borderId="0" xfId="0" applyFont="true" applyBorder="true" applyAlignment="true" applyProtection="false">
      <alignment horizontal="center" vertical="bottom" textRotation="0" wrapText="false" indent="0" shrinkToFit="false"/>
      <protection locked="true" hidden="false"/>
    </xf>
    <xf numFmtId="164" fontId="12" fillId="0" borderId="0" xfId="0" applyFont="true" applyBorder="false" applyAlignment="true" applyProtection="false">
      <alignment horizontal="general" vertical="bottom" textRotation="0" wrapText="false" indent="0" shrinkToFit="false"/>
      <protection locked="true" hidden="false"/>
    </xf>
    <xf numFmtId="164" fontId="13" fillId="0" borderId="0" xfId="0" applyFont="true" applyBorder="false" applyAlignment="true" applyProtection="false">
      <alignment horizontal="general" vertical="bottom" textRotation="0" wrapText="false" indent="0" shrinkToFit="false"/>
      <protection locked="true" hidden="false"/>
    </xf>
    <xf numFmtId="164" fontId="13" fillId="0" borderId="0" xfId="0" applyFont="true" applyBorder="true" applyAlignment="true" applyProtection="false">
      <alignment horizontal="center" vertical="bottom" textRotation="0" wrapText="false" indent="0" shrinkToFit="false"/>
      <protection locked="true" hidden="false"/>
    </xf>
    <xf numFmtId="164" fontId="13" fillId="0" borderId="0" xfId="0" applyFont="true" applyBorder="false" applyAlignment="true" applyProtection="false">
      <alignment horizontal="right" vertical="bottom" textRotation="0" wrapText="false" indent="0" shrinkToFit="false"/>
      <protection locked="true" hidden="false"/>
    </xf>
    <xf numFmtId="164" fontId="14" fillId="0" borderId="0" xfId="0" applyFont="true" applyBorder="true" applyAlignment="true" applyProtection="false">
      <alignment horizontal="center" vertical="bottom" textRotation="0" wrapText="false" indent="0" shrinkToFit="false"/>
      <protection locked="true" hidden="false"/>
    </xf>
    <xf numFmtId="164" fontId="13" fillId="3" borderId="0" xfId="0" applyFont="true" applyBorder="false" applyAlignment="true" applyProtection="false">
      <alignment horizontal="general" vertical="bottom" textRotation="0" wrapText="false" indent="0" shrinkToFit="false"/>
      <protection locked="true" hidden="false"/>
    </xf>
    <xf numFmtId="166" fontId="13" fillId="3" borderId="0" xfId="15" applyFont="true" applyBorder="true" applyAlignment="true" applyProtection="true">
      <alignment horizontal="general" vertical="bottom" textRotation="0" wrapText="false" indent="0" shrinkToFit="false"/>
      <protection locked="true" hidden="false"/>
    </xf>
    <xf numFmtId="164" fontId="11" fillId="3" borderId="0" xfId="0" applyFont="true" applyBorder="true" applyAlignment="true" applyProtection="false">
      <alignment horizontal="center" vertical="bottom" textRotation="0" wrapText="false" indent="0" shrinkToFit="false"/>
      <protection locked="true" hidden="false"/>
    </xf>
    <xf numFmtId="167" fontId="13" fillId="3" borderId="0" xfId="15" applyFont="true" applyBorder="true" applyAlignment="true" applyProtection="true">
      <alignment horizontal="general" vertical="bottom" textRotation="0" wrapText="false" indent="0" shrinkToFit="false"/>
      <protection locked="true" hidden="false"/>
    </xf>
    <xf numFmtId="164" fontId="10" fillId="3" borderId="0" xfId="0" applyFont="true" applyBorder="false" applyAlignment="false" applyProtection="false">
      <alignment horizontal="general" vertical="bottom" textRotation="0" wrapText="false" indent="0" shrinkToFit="false"/>
      <protection locked="true" hidden="false"/>
    </xf>
    <xf numFmtId="164" fontId="10" fillId="0" borderId="0" xfId="0" applyFont="true" applyBorder="false" applyAlignment="true" applyProtection="false">
      <alignment horizontal="general" vertical="bottom" textRotation="0" wrapText="false" indent="0" shrinkToFit="false"/>
      <protection locked="true" hidden="false"/>
    </xf>
    <xf numFmtId="164" fontId="10" fillId="0" borderId="0" xfId="0" applyFont="true" applyBorder="false" applyAlignment="true" applyProtection="false">
      <alignment horizontal="right" vertical="bottom" textRotation="0" wrapText="false" indent="0" shrinkToFit="false"/>
      <protection locked="true" hidden="false"/>
    </xf>
    <xf numFmtId="168" fontId="10" fillId="0" borderId="0" xfId="0" applyFont="true" applyBorder="true" applyAlignment="true" applyProtection="false">
      <alignment horizontal="center" vertical="bottom" textRotation="0" wrapText="false" indent="0" shrinkToFit="false"/>
      <protection locked="true" hidden="false"/>
    </xf>
    <xf numFmtId="164" fontId="15" fillId="0" borderId="0" xfId="0" applyFont="true" applyBorder="false" applyAlignment="true" applyProtection="false">
      <alignment horizontal="right" vertical="bottom" textRotation="0" wrapText="false" indent="0" shrinkToFit="false"/>
      <protection locked="true" hidden="false"/>
    </xf>
    <xf numFmtId="170" fontId="15" fillId="0" borderId="0" xfId="19" applyFont="true" applyBorder="true" applyAlignment="true" applyProtection="true">
      <alignment horizontal="right" vertical="bottom" textRotation="0" wrapText="false" indent="0" shrinkToFit="false"/>
      <protection locked="true" hidden="false"/>
    </xf>
    <xf numFmtId="170" fontId="16" fillId="0" borderId="0" xfId="19" applyFont="true" applyBorder="true" applyAlignment="true" applyProtection="true">
      <alignment horizontal="general" vertical="bottom" textRotation="0" wrapText="false" indent="0" shrinkToFit="false"/>
      <protection locked="true" hidden="false"/>
    </xf>
    <xf numFmtId="164" fontId="10" fillId="0" borderId="0" xfId="0" applyFont="true" applyBorder="true" applyAlignment="true" applyProtection="false">
      <alignment horizontal="general" vertical="bottom" textRotation="0" wrapText="false" indent="0" shrinkToFit="false"/>
      <protection locked="true" hidden="false"/>
    </xf>
    <xf numFmtId="164" fontId="10" fillId="0" borderId="0" xfId="0" applyFont="true" applyBorder="true" applyAlignment="true" applyProtection="false">
      <alignment horizontal="right" vertical="bottom" textRotation="0" wrapText="false" indent="0" shrinkToFit="false"/>
      <protection locked="true" hidden="false"/>
    </xf>
    <xf numFmtId="171" fontId="10" fillId="0" borderId="0" xfId="0" applyFont="true" applyBorder="true" applyAlignment="true" applyProtection="false">
      <alignment horizontal="center" vertical="bottom" textRotation="0" wrapText="false" indent="0" shrinkToFit="false"/>
      <protection locked="true" hidden="false"/>
    </xf>
    <xf numFmtId="164" fontId="10" fillId="0" borderId="0" xfId="0" applyFont="true" applyBorder="true" applyAlignment="false" applyProtection="false">
      <alignment horizontal="general" vertical="bottom" textRotation="0" wrapText="false" indent="0" shrinkToFit="false"/>
      <protection locked="true" hidden="false"/>
    </xf>
    <xf numFmtId="164" fontId="15" fillId="0" borderId="1" xfId="0" applyFont="true" applyBorder="true" applyAlignment="true" applyProtection="false">
      <alignment horizontal="right" vertical="bottom" textRotation="0" wrapText="false" indent="0" shrinkToFit="false"/>
      <protection locked="true" hidden="false"/>
    </xf>
    <xf numFmtId="170" fontId="15" fillId="0" borderId="1" xfId="19" applyFont="true" applyBorder="true" applyAlignment="true" applyProtection="true">
      <alignment horizontal="right" vertical="bottom" textRotation="0" wrapText="false" indent="0" shrinkToFit="false"/>
      <protection locked="true" hidden="false"/>
    </xf>
    <xf numFmtId="171" fontId="17" fillId="0" borderId="1" xfId="0" applyFont="true" applyBorder="true" applyAlignment="true" applyProtection="false">
      <alignment horizontal="center" vertical="bottom" textRotation="0" wrapText="false" indent="0" shrinkToFit="false"/>
      <protection locked="true" hidden="false"/>
    </xf>
    <xf numFmtId="170" fontId="16" fillId="0" borderId="1" xfId="19" applyFont="true" applyBorder="true" applyAlignment="true" applyProtection="true">
      <alignment horizontal="general" vertical="bottom" textRotation="0" wrapText="false" indent="0" shrinkToFit="false"/>
      <protection locked="true" hidden="false"/>
    </xf>
    <xf numFmtId="164" fontId="17" fillId="0" borderId="0" xfId="0" applyFont="true" applyBorder="true" applyAlignment="false" applyProtection="false">
      <alignment horizontal="general" vertical="bottom" textRotation="0" wrapText="false" indent="0" shrinkToFit="false"/>
      <protection locked="true" hidden="false"/>
    </xf>
    <xf numFmtId="164" fontId="17" fillId="0" borderId="0" xfId="0" applyFont="true" applyBorder="false" applyAlignment="false" applyProtection="false">
      <alignment horizontal="general" vertical="bottom" textRotation="0" wrapText="false" indent="0" shrinkToFit="false"/>
      <protection locked="true" hidden="false"/>
    </xf>
    <xf numFmtId="164" fontId="10" fillId="0" borderId="0" xfId="0" applyFont="true" applyBorder="true" applyAlignment="true" applyProtection="false">
      <alignment horizontal="center" vertical="bottom" textRotation="0" wrapText="false" indent="0" shrinkToFit="false"/>
      <protection locked="true" hidden="false"/>
    </xf>
    <xf numFmtId="172" fontId="10" fillId="0" borderId="0" xfId="0" applyFont="true" applyBorder="true" applyAlignment="true" applyProtection="false">
      <alignment horizontal="center" vertical="bottom" textRotation="0" wrapText="false" indent="0" shrinkToFit="false"/>
      <protection locked="true" hidden="false"/>
    </xf>
    <xf numFmtId="172" fontId="18" fillId="0" borderId="1" xfId="0" applyFont="true" applyBorder="true" applyAlignment="true" applyProtection="false">
      <alignment horizontal="center" vertical="bottom" textRotation="0" wrapText="false" indent="0" shrinkToFit="false"/>
      <protection locked="true" hidden="false"/>
    </xf>
    <xf numFmtId="164" fontId="19" fillId="0" borderId="0" xfId="0" applyFont="true" applyBorder="true" applyAlignment="true" applyProtection="false">
      <alignment horizontal="center" vertical="bottom" textRotation="0" wrapText="false" indent="0" shrinkToFit="false"/>
      <protection locked="true" hidden="false"/>
    </xf>
    <xf numFmtId="164" fontId="20" fillId="0" borderId="0" xfId="0" applyFont="true" applyBorder="true" applyAlignment="true" applyProtection="false">
      <alignment horizontal="general" vertical="bottom" textRotation="0" wrapText="false" indent="0" shrinkToFit="false"/>
      <protection locked="true" hidden="false"/>
    </xf>
    <xf numFmtId="164" fontId="10" fillId="0" borderId="1" xfId="0" applyFont="true" applyBorder="true" applyAlignment="true" applyProtection="false">
      <alignment horizontal="general" vertical="bottom" textRotation="0" wrapText="false" indent="0" shrinkToFit="false"/>
      <protection locked="true" hidden="false"/>
    </xf>
    <xf numFmtId="164" fontId="10" fillId="0" borderId="1" xfId="0" applyFont="true" applyBorder="true" applyAlignment="true" applyProtection="false">
      <alignment horizontal="right" vertical="bottom" textRotation="0" wrapText="false" indent="0" shrinkToFit="false"/>
      <protection locked="true" hidden="false"/>
    </xf>
    <xf numFmtId="173" fontId="19" fillId="0" borderId="1" xfId="0" applyFont="true" applyBorder="true" applyAlignment="true" applyProtection="false">
      <alignment horizontal="center" vertical="bottom" textRotation="0" wrapText="false" indent="0" shrinkToFit="false"/>
      <protection locked="true" hidden="false"/>
    </xf>
    <xf numFmtId="164" fontId="10" fillId="0" borderId="1" xfId="0" applyFont="true" applyBorder="true" applyAlignment="false" applyProtection="false">
      <alignment horizontal="general" vertical="bottom" textRotation="0" wrapText="false" indent="0" shrinkToFit="false"/>
      <protection locked="true" hidden="false"/>
    </xf>
    <xf numFmtId="164" fontId="13" fillId="0" borderId="0" xfId="0" applyFont="true" applyBorder="true" applyAlignment="true" applyProtection="false">
      <alignment horizontal="general" vertical="bottom" textRotation="0" wrapText="false" indent="0" shrinkToFit="false"/>
      <protection locked="true" hidden="false"/>
    </xf>
    <xf numFmtId="164" fontId="13" fillId="0" borderId="0" xfId="0" applyFont="true" applyBorder="true" applyAlignment="true" applyProtection="false">
      <alignment horizontal="right" vertical="bottom" textRotation="0" wrapText="false" indent="0" shrinkToFit="false"/>
      <protection locked="true" hidden="false"/>
    </xf>
    <xf numFmtId="173" fontId="14" fillId="0" borderId="0" xfId="0" applyFont="true" applyBorder="true" applyAlignment="true" applyProtection="false">
      <alignment horizontal="center" vertical="bottom" textRotation="0" wrapText="false" indent="0" shrinkToFit="false"/>
      <protection locked="true" hidden="false"/>
    </xf>
    <xf numFmtId="164" fontId="13" fillId="0" borderId="0" xfId="0" applyFont="true" applyBorder="true" applyAlignment="false" applyProtection="false">
      <alignment horizontal="general" vertical="bottom" textRotation="0" wrapText="false" indent="0" shrinkToFit="false"/>
      <protection locked="true" hidden="false"/>
    </xf>
    <xf numFmtId="173" fontId="19" fillId="0" borderId="0" xfId="0" applyFont="true" applyBorder="true" applyAlignment="true" applyProtection="false">
      <alignment horizontal="center" vertical="bottom" textRotation="0" wrapText="false" indent="0" shrinkToFit="false"/>
      <protection locked="true" hidden="false"/>
    </xf>
    <xf numFmtId="174" fontId="19" fillId="0" borderId="1" xfId="0" applyFont="true" applyBorder="true" applyAlignment="true" applyProtection="false">
      <alignment horizontal="center" vertical="bottom" textRotation="0" wrapText="false" indent="0" shrinkToFit="false"/>
      <protection locked="true" hidden="false"/>
    </xf>
    <xf numFmtId="175" fontId="19" fillId="0" borderId="1" xfId="0" applyFont="true" applyBorder="true" applyAlignment="true" applyProtection="false">
      <alignment horizontal="center" vertical="bottom" textRotation="0" wrapText="false" indent="0" shrinkToFit="false"/>
      <protection locked="true" hidden="false"/>
    </xf>
    <xf numFmtId="164" fontId="13" fillId="0" borderId="0" xfId="0" applyFont="true" applyBorder="true" applyAlignment="true" applyProtection="false">
      <alignment horizontal="general" vertical="bottom" textRotation="0" wrapText="false" indent="0" shrinkToFit="false"/>
      <protection locked="true" hidden="false"/>
    </xf>
    <xf numFmtId="164" fontId="13" fillId="0" borderId="0" xfId="0" applyFont="true" applyBorder="true" applyAlignment="true" applyProtection="false">
      <alignment horizontal="right" vertical="bottom" textRotation="0" wrapText="false" indent="0" shrinkToFit="false"/>
      <protection locked="true" hidden="false"/>
    </xf>
    <xf numFmtId="164" fontId="10" fillId="0" borderId="0" xfId="0" applyFont="true" applyBorder="true" applyAlignment="true" applyProtection="false">
      <alignment horizontal="center" vertical="bottom" textRotation="0" wrapText="false" indent="0" shrinkToFit="false"/>
      <protection locked="true" hidden="false"/>
    </xf>
    <xf numFmtId="164" fontId="13" fillId="0" borderId="0" xfId="0" applyFont="true" applyBorder="true" applyAlignment="false" applyProtection="false">
      <alignment horizontal="general" vertical="bottom" textRotation="0" wrapText="false" indent="0" shrinkToFit="false"/>
      <protection locked="true" hidden="false"/>
    </xf>
    <xf numFmtId="164" fontId="13" fillId="0" borderId="0" xfId="0" applyFont="true" applyBorder="false" applyAlignment="false" applyProtection="false">
      <alignment horizontal="general" vertical="bottom" textRotation="0" wrapText="false" indent="0" shrinkToFit="false"/>
      <protection locked="true" hidden="false"/>
    </xf>
    <xf numFmtId="164" fontId="14" fillId="0" borderId="0" xfId="0" applyFont="true" applyBorder="false" applyAlignment="false" applyProtection="false">
      <alignment horizontal="general" vertical="bottom" textRotation="0" wrapText="false" indent="0" shrinkToFit="false"/>
      <protection locked="true" hidden="false"/>
    </xf>
    <xf numFmtId="176" fontId="10" fillId="0" borderId="0" xfId="17" applyFont="true" applyBorder="true" applyAlignment="true" applyProtection="true">
      <alignment horizontal="general" vertical="bottom" textRotation="0" wrapText="false" indent="0" shrinkToFit="false"/>
      <protection locked="true" hidden="false"/>
    </xf>
    <xf numFmtId="177" fontId="14" fillId="0" borderId="0" xfId="19" applyFont="true" applyBorder="true" applyAlignment="true" applyProtection="true">
      <alignment horizontal="general" vertical="bottom" textRotation="0" wrapText="false" indent="0" shrinkToFit="false"/>
      <protection locked="true" hidden="false"/>
    </xf>
    <xf numFmtId="178" fontId="14" fillId="0" borderId="0" xfId="0" applyFont="true" applyBorder="true" applyAlignment="true" applyProtection="false">
      <alignment horizontal="center" vertical="bottom" textRotation="0" wrapText="false" indent="0" shrinkToFit="false"/>
      <protection locked="true" hidden="false"/>
    </xf>
    <xf numFmtId="179" fontId="14" fillId="0" borderId="0" xfId="0" applyFont="true" applyBorder="true" applyAlignment="true" applyProtection="false">
      <alignment horizontal="center" vertical="bottom" textRotation="0" wrapText="false" indent="0" shrinkToFit="false"/>
      <protection locked="true" hidden="false"/>
    </xf>
    <xf numFmtId="180" fontId="14" fillId="0" borderId="0" xfId="0" applyFont="true" applyBorder="true" applyAlignment="true" applyProtection="false">
      <alignment horizontal="center" vertical="bottom" textRotation="0" wrapText="false" indent="0" shrinkToFit="false"/>
      <protection locked="true" hidden="false"/>
    </xf>
    <xf numFmtId="164" fontId="14" fillId="0" borderId="0" xfId="0" applyFont="true" applyBorder="true" applyAlignment="true" applyProtection="false">
      <alignment horizontal="center" vertical="bottom" textRotation="0" wrapText="false" indent="0" shrinkToFit="false"/>
      <protection locked="true" hidden="false"/>
    </xf>
    <xf numFmtId="164" fontId="19" fillId="0" borderId="0" xfId="0" applyFont="true" applyBorder="false" applyAlignment="true" applyProtection="false">
      <alignment horizontal="center" vertical="bottom" textRotation="0" wrapText="false" indent="0" shrinkToFit="false"/>
      <protection locked="true" hidden="false"/>
    </xf>
    <xf numFmtId="164" fontId="13" fillId="3" borderId="0" xfId="0" applyFont="true" applyBorder="false" applyAlignment="false" applyProtection="false">
      <alignment horizontal="general" vertical="bottom" textRotation="0" wrapText="false" indent="0" shrinkToFit="false"/>
      <protection locked="true" hidden="false"/>
    </xf>
    <xf numFmtId="181" fontId="13" fillId="3" borderId="0" xfId="0" applyFont="true" applyBorder="true" applyAlignment="false" applyProtection="false">
      <alignment horizontal="general" vertical="bottom" textRotation="0" wrapText="false" indent="0" shrinkToFit="false"/>
      <protection locked="true" hidden="false"/>
    </xf>
    <xf numFmtId="164" fontId="14" fillId="3" borderId="0" xfId="0" applyFont="true" applyBorder="true" applyAlignment="true" applyProtection="false">
      <alignment horizontal="center" vertical="bottom" textRotation="0" wrapText="false" indent="0" shrinkToFit="false"/>
      <protection locked="true" hidden="false"/>
    </xf>
    <xf numFmtId="181" fontId="13" fillId="3" borderId="1" xfId="0" applyFont="true" applyBorder="true" applyAlignment="false" applyProtection="false">
      <alignment horizontal="general" vertical="bottom" textRotation="0" wrapText="false" indent="0" shrinkToFit="false"/>
      <protection locked="true" hidden="false"/>
    </xf>
    <xf numFmtId="164" fontId="10" fillId="0" borderId="0" xfId="0" applyFont="true" applyBorder="false" applyAlignment="false" applyProtection="false">
      <alignment horizontal="general" vertical="bottom" textRotation="0" wrapText="false" indent="0" shrinkToFit="false"/>
      <protection locked="true" hidden="false"/>
    </xf>
    <xf numFmtId="182" fontId="19" fillId="0" borderId="0" xfId="0" applyFont="true" applyBorder="false" applyAlignment="true" applyProtection="false">
      <alignment horizontal="center" vertical="bottom" textRotation="0" wrapText="false" indent="0" shrinkToFit="false"/>
      <protection locked="true" hidden="false"/>
    </xf>
    <xf numFmtId="164" fontId="10" fillId="0" borderId="1" xfId="0" applyFont="true" applyBorder="true" applyAlignment="false" applyProtection="false">
      <alignment horizontal="general" vertical="bottom" textRotation="0" wrapText="false" indent="0" shrinkToFit="false"/>
      <protection locked="true" hidden="false"/>
    </xf>
    <xf numFmtId="182" fontId="19" fillId="0" borderId="1" xfId="0" applyFont="true" applyBorder="true" applyAlignment="true" applyProtection="false">
      <alignment horizontal="center" vertical="bottom" textRotation="0" wrapText="false" indent="0" shrinkToFit="false"/>
      <protection locked="true" hidden="false"/>
    </xf>
    <xf numFmtId="164" fontId="10" fillId="0" borderId="0" xfId="0" applyFont="true" applyBorder="false" applyAlignment="true" applyProtection="false">
      <alignment horizontal="center" vertical="bottom" textRotation="0" wrapText="false" indent="0" shrinkToFit="false"/>
      <protection locked="true" hidden="false"/>
    </xf>
    <xf numFmtId="164" fontId="13" fillId="0" borderId="0" xfId="0" applyFont="true" applyBorder="true" applyAlignment="false" applyProtection="false">
      <alignment horizontal="general" vertical="bottom" textRotation="0" wrapText="false" indent="0" shrinkToFit="false"/>
      <protection locked="true" hidden="false"/>
    </xf>
    <xf numFmtId="164" fontId="14" fillId="0" borderId="0" xfId="0" applyFont="true" applyBorder="true" applyAlignment="true" applyProtection="false">
      <alignment horizontal="center" vertical="bottom" textRotation="0" wrapText="false" indent="0" shrinkToFit="false"/>
      <protection locked="true" hidden="false"/>
    </xf>
    <xf numFmtId="164" fontId="10" fillId="0" borderId="0" xfId="0" applyFont="true" applyBorder="false" applyAlignment="false" applyProtection="false">
      <alignment horizontal="general" vertical="bottom" textRotation="0" wrapText="false" indent="0" shrinkToFit="false"/>
      <protection locked="true" hidden="false"/>
    </xf>
    <xf numFmtId="164" fontId="10" fillId="0" borderId="0" xfId="0" applyFont="true" applyBorder="false" applyAlignment="false" applyProtection="false">
      <alignment horizontal="general" vertical="bottom" textRotation="0" wrapText="false" indent="0" shrinkToFit="false"/>
      <protection locked="true" hidden="false"/>
    </xf>
    <xf numFmtId="164" fontId="19" fillId="0" borderId="0" xfId="0" applyFont="true" applyBorder="false" applyAlignment="true" applyProtection="false">
      <alignment horizontal="center" vertical="bottom" textRotation="0" wrapText="false" indent="0" shrinkToFit="false"/>
      <protection locked="true" hidden="false"/>
    </xf>
    <xf numFmtId="183" fontId="19" fillId="0" borderId="0" xfId="0" applyFont="true" applyBorder="false" applyAlignment="true" applyProtection="false">
      <alignment horizontal="center" vertical="bottom" textRotation="0" wrapText="false" indent="0" shrinkToFit="false"/>
      <protection locked="true" hidden="false"/>
    </xf>
    <xf numFmtId="164" fontId="10" fillId="0" borderId="1" xfId="0" applyFont="true" applyBorder="true" applyAlignment="false" applyProtection="false">
      <alignment horizontal="general" vertical="bottom" textRotation="0" wrapText="false" indent="0" shrinkToFit="false"/>
      <protection locked="true" hidden="false"/>
    </xf>
    <xf numFmtId="164" fontId="10" fillId="0" borderId="1" xfId="0" applyFont="true" applyBorder="true" applyAlignment="false" applyProtection="false">
      <alignment horizontal="general" vertical="bottom" textRotation="0" wrapText="false" indent="0" shrinkToFit="false"/>
      <protection locked="true" hidden="false"/>
    </xf>
    <xf numFmtId="183" fontId="19" fillId="0" borderId="1" xfId="0" applyFont="true" applyBorder="true" applyAlignment="true" applyProtection="false">
      <alignment horizontal="center" vertical="bottom" textRotation="0" wrapText="false" indent="0" shrinkToFit="false"/>
      <protection locked="true" hidden="false"/>
    </xf>
    <xf numFmtId="164" fontId="13" fillId="0" borderId="0" xfId="0" applyFont="true" applyBorder="false" applyAlignment="false" applyProtection="false">
      <alignment horizontal="general" vertical="bottom" textRotation="0" wrapText="false" indent="0" shrinkToFit="false"/>
      <protection locked="true" hidden="false"/>
    </xf>
    <xf numFmtId="164" fontId="14" fillId="0" borderId="0" xfId="0" applyFont="true" applyBorder="false" applyAlignment="true" applyProtection="false">
      <alignment horizontal="center" vertical="bottom" textRotation="0" wrapText="false" indent="0" shrinkToFit="false"/>
      <protection locked="true" hidden="false"/>
    </xf>
    <xf numFmtId="164" fontId="10" fillId="0" borderId="1" xfId="0" applyFont="true" applyBorder="true" applyAlignment="true" applyProtection="false">
      <alignment horizontal="center" vertical="bottom" textRotation="0" wrapText="false" indent="0" shrinkToFit="false"/>
      <protection locked="true" hidden="false"/>
    </xf>
    <xf numFmtId="164" fontId="10" fillId="0" borderId="0" xfId="0" applyFont="true" applyBorder="true" applyAlignment="false" applyProtection="false">
      <alignment horizontal="general" vertical="bottom" textRotation="0" wrapText="false" indent="0" shrinkToFit="false"/>
      <protection locked="true" hidden="false"/>
    </xf>
    <xf numFmtId="164" fontId="13" fillId="0" borderId="2" xfId="0" applyFont="true" applyBorder="true" applyAlignment="false" applyProtection="false">
      <alignment horizontal="general" vertical="bottom" textRotation="0" wrapText="false" indent="0" shrinkToFit="false"/>
      <protection locked="true" hidden="false"/>
    </xf>
    <xf numFmtId="164" fontId="13" fillId="0" borderId="2" xfId="0" applyFont="true" applyBorder="true" applyAlignment="false" applyProtection="false">
      <alignment horizontal="general" vertical="bottom" textRotation="0" wrapText="false" indent="0" shrinkToFit="false"/>
      <protection locked="true" hidden="false"/>
    </xf>
    <xf numFmtId="164" fontId="14" fillId="0" borderId="1" xfId="0" applyFont="true" applyBorder="true" applyAlignment="true" applyProtection="false">
      <alignment horizontal="center" vertical="bottom" textRotation="0" wrapText="false" indent="0" shrinkToFit="false"/>
      <protection locked="true" hidden="false"/>
    </xf>
    <xf numFmtId="164" fontId="13" fillId="0" borderId="1" xfId="0" applyFont="true" applyBorder="true" applyAlignment="false" applyProtection="false">
      <alignment horizontal="general" vertical="bottom" textRotation="0" wrapText="false" indent="0" shrinkToFit="false"/>
      <protection locked="true" hidden="false"/>
    </xf>
    <xf numFmtId="184" fontId="10" fillId="0" borderId="0" xfId="0" applyFont="true" applyBorder="false" applyAlignment="false" applyProtection="false">
      <alignment horizontal="general" vertical="bottom" textRotation="0" wrapText="false" indent="0" shrinkToFit="false"/>
      <protection locked="true" hidden="false"/>
    </xf>
    <xf numFmtId="164" fontId="21" fillId="0" borderId="0" xfId="0" applyFont="true" applyBorder="false" applyAlignment="true" applyProtection="false">
      <alignment horizontal="center" vertical="bottom" textRotation="0" wrapText="false" indent="0" shrinkToFit="false"/>
      <protection locked="true" hidden="false"/>
    </xf>
    <xf numFmtId="164" fontId="21" fillId="0" borderId="0" xfId="0" applyFont="true" applyBorder="false" applyAlignment="false" applyProtection="false">
      <alignment horizontal="general" vertical="bottom" textRotation="0" wrapText="false" indent="0" shrinkToFit="false"/>
      <protection locked="true" hidden="false"/>
    </xf>
    <xf numFmtId="164" fontId="13" fillId="0" borderId="0" xfId="0" applyFont="true" applyBorder="false" applyAlignment="false" applyProtection="false">
      <alignment horizontal="general" vertical="bottom" textRotation="0" wrapText="false" indent="0" shrinkToFit="false"/>
      <protection locked="true" hidden="false"/>
    </xf>
    <xf numFmtId="185" fontId="10" fillId="0" borderId="0" xfId="0" applyFont="true" applyBorder="false" applyAlignment="true" applyProtection="false">
      <alignment horizontal="center" vertical="bottom" textRotation="0" wrapText="false" indent="0" shrinkToFit="false"/>
      <protection locked="true" hidden="false"/>
    </xf>
    <xf numFmtId="164" fontId="10" fillId="0" borderId="0" xfId="0" applyFont="true" applyBorder="false" applyAlignment="true" applyProtection="false">
      <alignment horizontal="center" vertical="bottom" textRotation="0" wrapText="false" indent="0" shrinkToFit="false"/>
      <protection locked="true" hidden="false"/>
    </xf>
    <xf numFmtId="164" fontId="10" fillId="0" borderId="1" xfId="0" applyFont="true" applyBorder="true" applyAlignment="true" applyProtection="false">
      <alignment horizontal="center" vertical="bottom" textRotation="0" wrapText="false" indent="0" shrinkToFit="false"/>
      <protection locked="true" hidden="false"/>
    </xf>
    <xf numFmtId="164" fontId="21" fillId="0" borderId="0" xfId="0" applyFont="true" applyBorder="false" applyAlignment="true" applyProtection="false">
      <alignment horizontal="center" vertical="bottom" textRotation="0" wrapText="false" indent="0" shrinkToFit="false"/>
      <protection locked="true" hidden="false"/>
    </xf>
    <xf numFmtId="164" fontId="21" fillId="0" borderId="0" xfId="0" applyFont="true" applyBorder="false" applyAlignment="false" applyProtection="false">
      <alignment horizontal="general" vertical="bottom" textRotation="0" wrapText="false" indent="0" shrinkToFit="false"/>
      <protection locked="true" hidden="false"/>
    </xf>
    <xf numFmtId="164" fontId="19" fillId="0" borderId="0" xfId="0" applyFont="true" applyBorder="false" applyAlignment="false" applyProtection="false">
      <alignment horizontal="general" vertical="bottom" textRotation="0" wrapText="false" indent="0" shrinkToFit="false"/>
      <protection locked="true" hidden="false"/>
    </xf>
    <xf numFmtId="175" fontId="10" fillId="0" borderId="1" xfId="0" applyFont="true" applyBorder="true" applyAlignment="true" applyProtection="false">
      <alignment horizontal="center" vertical="bottom" textRotation="0" wrapText="false" indent="0" shrinkToFit="false"/>
      <protection locked="true" hidden="false"/>
    </xf>
    <xf numFmtId="164" fontId="14" fillId="0" borderId="0" xfId="0" applyFont="true" applyBorder="false" applyAlignment="true" applyProtection="false">
      <alignment horizontal="center" vertical="bottom" textRotation="0" wrapText="false" indent="0" shrinkToFit="false"/>
      <protection locked="true" hidden="false"/>
    </xf>
    <xf numFmtId="186" fontId="19" fillId="0" borderId="0" xfId="0" applyFont="true" applyBorder="false" applyAlignment="true" applyProtection="false">
      <alignment horizontal="center" vertical="bottom" textRotation="0" wrapText="false" indent="0" shrinkToFit="false"/>
      <protection locked="true" hidden="false"/>
    </xf>
    <xf numFmtId="164" fontId="10" fillId="0" borderId="0" xfId="0" applyFont="true" applyBorder="true" applyAlignment="false" applyProtection="false">
      <alignment horizontal="general" vertical="bottom" textRotation="0" wrapText="false" indent="0" shrinkToFit="false"/>
      <protection locked="true" hidden="false"/>
    </xf>
    <xf numFmtId="164" fontId="10" fillId="0" borderId="1" xfId="0" applyFont="true" applyBorder="true" applyAlignment="true" applyProtection="false">
      <alignment horizontal="center" vertical="bottom" textRotation="0" wrapText="false" indent="0" shrinkToFit="false"/>
      <protection locked="true" hidden="false"/>
    </xf>
    <xf numFmtId="164" fontId="13" fillId="0" borderId="1" xfId="0" applyFont="true" applyBorder="true" applyAlignment="false" applyProtection="false">
      <alignment horizontal="general" vertical="bottom" textRotation="0" wrapText="false" indent="0" shrinkToFit="false"/>
      <protection locked="true" hidden="false"/>
    </xf>
    <xf numFmtId="187" fontId="19" fillId="0" borderId="1" xfId="0" applyFont="true" applyBorder="true" applyAlignment="true" applyProtection="false">
      <alignment horizontal="center" vertical="bottom" textRotation="0" wrapText="false" indent="0" shrinkToFit="false"/>
      <protection locked="true" hidden="false"/>
    </xf>
    <xf numFmtId="188" fontId="19" fillId="0" borderId="0" xfId="0" applyFont="true" applyBorder="false" applyAlignment="true" applyProtection="false">
      <alignment horizontal="center" vertical="bottom" textRotation="0" wrapText="false" indent="0" shrinkToFit="false"/>
      <protection locked="true" hidden="false"/>
    </xf>
    <xf numFmtId="189" fontId="10" fillId="0" borderId="1" xfId="0" applyFont="true" applyBorder="true" applyAlignment="false" applyProtection="false">
      <alignment horizontal="general" vertical="bottom" textRotation="0" wrapText="false" indent="0" shrinkToFit="false"/>
      <protection locked="true" hidden="false"/>
    </xf>
    <xf numFmtId="190" fontId="19" fillId="0" borderId="1" xfId="0" applyFont="true" applyBorder="true" applyAlignment="true" applyProtection="false">
      <alignment horizontal="center" vertical="bottom" textRotation="0" wrapText="false" indent="0" shrinkToFit="false"/>
      <protection locked="true" hidden="false"/>
    </xf>
    <xf numFmtId="191" fontId="10" fillId="0" borderId="1" xfId="0" applyFont="true" applyBorder="true" applyAlignment="false" applyProtection="false">
      <alignment horizontal="general" vertical="bottom" textRotation="0" wrapText="false" indent="0" shrinkToFit="false"/>
      <protection locked="true" hidden="false"/>
    </xf>
    <xf numFmtId="192" fontId="10" fillId="0" borderId="0" xfId="0" applyFont="true" applyBorder="false" applyAlignment="false" applyProtection="false">
      <alignment horizontal="general" vertical="bottom" textRotation="0" wrapText="false" indent="0" shrinkToFit="false"/>
      <protection locked="true" hidden="false"/>
    </xf>
    <xf numFmtId="192" fontId="13" fillId="4" borderId="3" xfId="0" applyFont="true" applyBorder="true" applyAlignment="false" applyProtection="false">
      <alignment horizontal="general" vertical="bottom" textRotation="0" wrapText="false" indent="0" shrinkToFit="false"/>
      <protection locked="true" hidden="false"/>
    </xf>
    <xf numFmtId="164" fontId="13" fillId="4" borderId="4" xfId="0" applyFont="true" applyBorder="true" applyAlignment="true" applyProtection="false">
      <alignment horizontal="right" vertical="bottom" textRotation="0" wrapText="false" indent="0" shrinkToFit="false"/>
      <protection locked="true" hidden="false"/>
    </xf>
    <xf numFmtId="192" fontId="13" fillId="4" borderId="5" xfId="0" applyFont="true" applyBorder="true" applyAlignment="false" applyProtection="false">
      <alignment horizontal="general" vertical="bottom" textRotation="0" wrapText="false" indent="0" shrinkToFit="false"/>
      <protection locked="true" hidden="false"/>
    </xf>
    <xf numFmtId="164" fontId="13" fillId="4" borderId="6" xfId="0" applyFont="true" applyBorder="true" applyAlignment="true" applyProtection="false">
      <alignment horizontal="right" vertical="bottom" textRotation="0" wrapText="false" indent="0" shrinkToFit="false"/>
      <protection locked="true" hidden="false"/>
    </xf>
    <xf numFmtId="164" fontId="13" fillId="4" borderId="7" xfId="0" applyFont="true" applyBorder="true" applyAlignment="true" applyProtection="false">
      <alignment horizontal="right" vertical="bottom" textRotation="0" wrapText="false" indent="0" shrinkToFit="false"/>
      <protection locked="true" hidden="false"/>
    </xf>
    <xf numFmtId="164" fontId="13" fillId="4" borderId="5" xfId="0" applyFont="true" applyBorder="true" applyAlignment="false" applyProtection="false">
      <alignment horizontal="general" vertical="bottom" textRotation="0" wrapText="false" indent="0" shrinkToFit="false"/>
      <protection locked="true" hidden="false"/>
    </xf>
    <xf numFmtId="180" fontId="13" fillId="5" borderId="8" xfId="0" applyFont="true" applyBorder="true" applyAlignment="false" applyProtection="false">
      <alignment horizontal="general" vertical="bottom" textRotation="0" wrapText="false" indent="0" shrinkToFit="false"/>
      <protection locked="true" hidden="false"/>
    </xf>
    <xf numFmtId="176" fontId="13" fillId="5" borderId="9" xfId="17" applyFont="true" applyBorder="true" applyAlignment="true" applyProtection="true">
      <alignment horizontal="right" vertical="bottom" textRotation="0" wrapText="false" indent="0" shrinkToFit="false"/>
      <protection locked="true" hidden="false"/>
    </xf>
    <xf numFmtId="180" fontId="14" fillId="3" borderId="0" xfId="0" applyFont="true" applyBorder="false" applyAlignment="true" applyProtection="false">
      <alignment horizontal="center" vertical="bottom" textRotation="0" wrapText="false" indent="0" shrinkToFit="false"/>
      <protection locked="true" hidden="false"/>
    </xf>
    <xf numFmtId="177" fontId="10" fillId="0" borderId="0" xfId="19" applyFont="true" applyBorder="true" applyAlignment="true" applyProtection="true">
      <alignment horizontal="general" vertical="bottom" textRotation="0" wrapText="false" indent="0" shrinkToFit="false"/>
      <protection locked="true" hidden="false"/>
    </xf>
    <xf numFmtId="164" fontId="10" fillId="0" borderId="0" xfId="0" applyFont="true" applyBorder="false" applyAlignment="true" applyProtection="false">
      <alignment horizontal="center" vertical="bottom" textRotation="0" wrapText="false" indent="0" shrinkToFit="false"/>
      <protection locked="true" hidden="false"/>
    </xf>
    <xf numFmtId="170" fontId="10" fillId="0" borderId="0" xfId="19" applyFont="true" applyBorder="true" applyAlignment="true" applyProtection="true">
      <alignment horizontal="general" vertical="bottom" textRotation="0" wrapText="false" indent="0" shrinkToFit="false"/>
      <protection locked="true" hidden="false"/>
    </xf>
    <xf numFmtId="193" fontId="10" fillId="0" borderId="0" xfId="0" applyFont="true" applyBorder="false" applyAlignment="false" applyProtection="false">
      <alignment horizontal="general" vertical="bottom" textRotation="0" wrapText="false" indent="0" shrinkToFit="false"/>
      <protection locked="true" hidden="false"/>
    </xf>
    <xf numFmtId="165" fontId="10" fillId="0" borderId="0" xfId="15" applyFont="true" applyBorder="true" applyAlignment="true" applyProtection="true">
      <alignment horizontal="general"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A6CAF0"/>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CC"/>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307800</xdr:colOff>
      <xdr:row>1</xdr:row>
      <xdr:rowOff>86040</xdr:rowOff>
    </xdr:from>
    <xdr:to>
      <xdr:col>13</xdr:col>
      <xdr:colOff>720</xdr:colOff>
      <xdr:row>20</xdr:row>
      <xdr:rowOff>133560</xdr:rowOff>
    </xdr:to>
    <xdr:sp>
      <xdr:nvSpPr>
        <xdr:cNvPr id="0" name="Rectangle 1"/>
        <xdr:cNvSpPr/>
      </xdr:nvSpPr>
      <xdr:spPr>
        <a:xfrm>
          <a:off x="307800" y="248040"/>
          <a:ext cx="7989120" cy="3124080"/>
        </a:xfrm>
        <a:prstGeom prst="roundRect">
          <a:avLst>
            <a:gd name="adj" fmla="val 16667"/>
          </a:avLst>
        </a:prstGeom>
        <a:gradFill rotWithShape="0">
          <a:gsLst>
            <a:gs pos="0">
              <a:srgbClr val="cc0000"/>
            </a:gs>
            <a:gs pos="100000">
              <a:srgbClr val="760000"/>
            </a:gs>
          </a:gsLst>
          <a:lin ang="13500000"/>
        </a:gradFill>
        <a:ln w="9360">
          <a:solidFill>
            <a:srgbClr val="ffff00"/>
          </a:solidFill>
          <a:miter/>
        </a:ln>
      </xdr:spPr>
      <xdr:style>
        <a:lnRef idx="0"/>
        <a:fillRef idx="0"/>
        <a:effectRef idx="0"/>
        <a:fontRef idx="minor"/>
      </xdr:style>
      <xdr:txBody>
        <a:bodyPr lIns="20160" rIns="20160" tIns="20160" bIns="20160" anchor="t">
          <a:noAutofit/>
        </a:bodyPr>
        <a:p>
          <a:r>
            <a:rPr b="1" lang="en-US" sz="1100" strike="noStrike" u="none">
              <a:solidFill>
                <a:srgbClr val="ffffff"/>
              </a:solidFill>
              <a:effectLst/>
              <a:uFillTx/>
              <a:latin typeface="Times New Roman"/>
            </a:rPr>
            <a:t>Welcome to the Timberland DCF Model. </a:t>
          </a:r>
          <a:r>
            <a:rPr b="1" lang="en-US" sz="900" strike="noStrike" u="none">
              <a:solidFill>
                <a:srgbClr val="ffffff"/>
              </a:solidFill>
              <a:effectLst/>
              <a:uFillTx/>
              <a:latin typeface="Times New Roman"/>
            </a:rPr>
            <a:t> Let's explain a few things first.</a:t>
          </a:r>
          <a:endParaRPr b="0" lang="en-US" sz="900" strike="noStrike" u="none">
            <a:effectLst/>
            <a:uFillTx/>
            <a:latin typeface="Times New Roman"/>
          </a:endParaRPr>
        </a:p>
        <a:p>
          <a:endParaRPr b="0" lang="en-US" sz="900" strike="noStrike" u="none">
            <a:effectLst/>
            <a:uFillTx/>
            <a:latin typeface="Times New Roman"/>
          </a:endParaRPr>
        </a:p>
        <a:p>
          <a:r>
            <a:rPr b="1" lang="en-US" sz="900" strike="noStrike" u="none">
              <a:solidFill>
                <a:srgbClr val="ffffff"/>
              </a:solidFill>
              <a:effectLst/>
              <a:uFillTx/>
              <a:latin typeface="Times New Roman"/>
            </a:rPr>
            <a:t>This spreadsheet is set up in three separate worksheets.  The first is the Income Statement.  The second contains the Balance Sheet and a cash reconciliation from the Statement of Cash Flows to the Balance Sheet.  The third worksheet contains the adjustments to EBIT to arrive at Free Cash Flow, the Discounted Cash Flow Analysis, and a Ratio Analysis.  All three sheets are linked together.</a:t>
          </a:r>
          <a:endParaRPr b="0" lang="en-US" sz="900" strike="noStrike" u="none">
            <a:effectLst/>
            <a:uFillTx/>
            <a:latin typeface="Times New Roman"/>
          </a:endParaRPr>
        </a:p>
        <a:p>
          <a:endParaRPr b="0" lang="en-US" sz="900" strike="noStrike" u="none">
            <a:effectLst/>
            <a:uFillTx/>
            <a:latin typeface="Times New Roman"/>
          </a:endParaRPr>
        </a:p>
        <a:p>
          <a:r>
            <a:rPr b="1" lang="en-US" sz="900" strike="noStrike" u="none">
              <a:solidFill>
                <a:srgbClr val="ffffff"/>
              </a:solidFill>
              <a:effectLst/>
              <a:uFillTx/>
              <a:latin typeface="Times New Roman"/>
            </a:rPr>
            <a:t>Anything in blue font is an input.  You can enter the values that correspond to your estimates directly into those cells.  The Assumptions column contains some cells that are blue text and numbers.  These cells are actually just numbers but are formatted to include descriptive text.  For example, the cell that says  </a:t>
          </a:r>
          <a:r>
            <a:rPr b="1" lang="en-US" sz="900" strike="noStrike" u="none">
              <a:solidFill>
                <a:srgbClr val="3333cc"/>
              </a:solidFill>
              <a:effectLst/>
              <a:uFillTx/>
              <a:latin typeface="Times New Roman"/>
            </a:rPr>
            <a:t> </a:t>
          </a:r>
          <a:r>
            <a:rPr b="1" lang="en-US" sz="900" strike="noStrike" u="none">
              <a:solidFill>
                <a:srgbClr val="3366ff"/>
              </a:solidFill>
              <a:effectLst/>
              <a:uFillTx/>
              <a:latin typeface="Times New Roman"/>
            </a:rPr>
            <a:t>32% Tax Rate  </a:t>
          </a:r>
          <a:r>
            <a:rPr b="1" lang="en-US" sz="900" strike="noStrike" u="none">
              <a:solidFill>
                <a:srgbClr val="ffffff"/>
              </a:solidFill>
              <a:effectLst/>
              <a:uFillTx/>
              <a:latin typeface="Times New Roman"/>
            </a:rPr>
            <a:t> is really only the number   0.32  and you can change this to your estimate.</a:t>
          </a:r>
          <a:endParaRPr b="0" lang="en-US" sz="900" strike="noStrike" u="none">
            <a:effectLst/>
            <a:uFillTx/>
            <a:latin typeface="Times New Roman"/>
          </a:endParaRPr>
        </a:p>
        <a:p>
          <a:endParaRPr b="0" lang="en-US" sz="900" strike="noStrike" u="none">
            <a:effectLst/>
            <a:uFillTx/>
            <a:latin typeface="Times New Roman"/>
          </a:endParaRPr>
        </a:p>
        <a:p>
          <a:r>
            <a:rPr b="1" lang="en-US" sz="900" strike="noStrike" u="none">
              <a:solidFill>
                <a:srgbClr val="ffffff"/>
              </a:solidFill>
              <a:effectLst/>
              <a:uFillTx/>
              <a:latin typeface="Times New Roman"/>
            </a:rPr>
            <a:t>Once you have finished entering your estimate into a blue font input cell, you can change its color to black.  This allows for an effective check to remind you which cells you have changed and which ones you have left to input. </a:t>
          </a:r>
          <a:endParaRPr b="0" lang="en-US" sz="900" strike="noStrike" u="none">
            <a:effectLst/>
            <a:uFillTx/>
            <a:latin typeface="Times New Roman"/>
          </a:endParaRPr>
        </a:p>
        <a:p>
          <a:endParaRPr b="0" lang="en-US" sz="900" strike="noStrike" u="none">
            <a:effectLst/>
            <a:uFillTx/>
            <a:latin typeface="Times New Roman"/>
          </a:endParaRPr>
        </a:p>
        <a:p>
          <a:r>
            <a:rPr b="1" lang="en-US" sz="900" strike="noStrike" u="none">
              <a:solidFill>
                <a:srgbClr val="ffffff"/>
              </a:solidFill>
              <a:effectLst/>
              <a:uFillTx/>
              <a:latin typeface="Times New Roman"/>
            </a:rPr>
            <a:t>The text in red font relates to Unreconciled Differences, which is a check-and-balance on your balance sheet to see if you have made an error in your modeling.  These cells should always read zero.</a:t>
          </a:r>
          <a:endParaRPr b="0" lang="en-US" sz="900" strike="noStrike" u="none">
            <a:effectLst/>
            <a:uFillTx/>
            <a:latin typeface="Times New Roman"/>
          </a:endParaRPr>
        </a:p>
        <a:p>
          <a:endParaRPr b="0" lang="en-US" sz="900" strike="noStrike" u="none">
            <a:effectLst/>
            <a:uFillTx/>
            <a:latin typeface="Times New Roman"/>
          </a:endParaRPr>
        </a:p>
        <a:p>
          <a:r>
            <a:rPr b="1" lang="en-US" sz="900" strike="noStrike" u="none">
              <a:solidFill>
                <a:srgbClr val="ffffff"/>
              </a:solidFill>
              <a:effectLst/>
              <a:uFillTx/>
              <a:latin typeface="Times New Roman"/>
            </a:rPr>
            <a:t>This model is fairly straightforward.  It would be a good idea to spend time browsing through the model and the various formula cells to understand how the numbers are calculated and how the sheets are linked.  There are cell comment cards along the way to help out.    </a:t>
          </a:r>
          <a:endParaRPr b="0" lang="en-US" sz="900" strike="noStrike" u="none">
            <a:effectLst/>
            <a:uFillTx/>
            <a:latin typeface="Times New Roman"/>
          </a:endParaRPr>
        </a:p>
        <a:p>
          <a:endParaRPr b="0" lang="en-US" sz="900" strike="noStrike" u="none">
            <a:effectLst/>
            <a:uFillTx/>
            <a:latin typeface="Times New Roman"/>
          </a:endParaRPr>
        </a:p>
        <a:p>
          <a:endParaRPr b="0" lang="en-US" sz="900" strike="noStrike" u="none">
            <a:effectLst/>
            <a:uFillTx/>
            <a:latin typeface="Times New Roman"/>
          </a:endParaRPr>
        </a:p>
      </xdr:txBody>
    </xdr:sp>
    <xdr:clientData/>
  </xdr:twoCellAnchor>
  <xdr:twoCellAnchor editAs="oneCell">
    <xdr:from>
      <xdr:col>9</xdr:col>
      <xdr:colOff>102960</xdr:colOff>
      <xdr:row>19</xdr:row>
      <xdr:rowOff>37800</xdr:rowOff>
    </xdr:from>
    <xdr:to>
      <xdr:col>12</xdr:col>
      <xdr:colOff>194400</xdr:colOff>
      <xdr:row>20</xdr:row>
      <xdr:rowOff>29880</xdr:rowOff>
    </xdr:to>
    <xdr:sp>
      <xdr:nvSpPr>
        <xdr:cNvPr id="1" name="Text 4"/>
        <xdr:cNvSpPr/>
      </xdr:nvSpPr>
      <xdr:spPr>
        <a:xfrm>
          <a:off x="5846400" y="3114360"/>
          <a:ext cx="2006280" cy="154080"/>
        </a:xfrm>
        <a:prstGeom prst="rect">
          <a:avLst/>
        </a:prstGeom>
        <a:noFill/>
        <a:ln w="0">
          <a:noFill/>
        </a:ln>
      </xdr:spPr>
      <xdr:style>
        <a:lnRef idx="0"/>
        <a:fillRef idx="0"/>
        <a:effectRef idx="0"/>
        <a:fontRef idx="minor"/>
      </xdr:style>
      <xdr:txBody>
        <a:bodyPr lIns="20160" rIns="20160" tIns="20160" bIns="20160" anchor="t">
          <a:spAutoFit/>
        </a:bodyPr>
        <a:p>
          <a:r>
            <a:rPr b="0" lang="en-US" sz="800" strike="noStrike" u="none">
              <a:effectLst/>
              <a:uFillTx/>
              <a:latin typeface="Times New Roman"/>
            </a:rPr>
            <a:t>created by:  Scott Jenkins and Cory Satin</a:t>
          </a:r>
          <a:endParaRPr b="0" lang="en-US" sz="800" strike="noStrike" u="none">
            <a:effectLst/>
            <a:uFillTx/>
            <a:latin typeface="Times New Roman"/>
          </a:endParaRPr>
        </a:p>
      </xdr:txBody>
    </xdr:sp>
    <xdr:clientData/>
  </xdr:twoCellAnchor>
</xdr:wsDr>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_rels/sheet3.xml.rels><?xml version="1.0" encoding="UTF-8"?>
<Relationships xmlns="http://schemas.openxmlformats.org/package/2006/relationships"><Relationship Id="rId1" Type="http://schemas.openxmlformats.org/officeDocument/2006/relationships/comments" Target="../comments3.xml"/><Relationship Id="rId2" Type="http://schemas.openxmlformats.org/officeDocument/2006/relationships/vmlDrawing" Target="../drawings/vmlDrawing1.vml"/>
</Relationships>
</file>

<file path=xl/worksheets/_rels/sheet4.xml.rels><?xml version="1.0" encoding="UTF-8"?>
<Relationships xmlns="http://schemas.openxmlformats.org/package/2006/relationships"><Relationship Id="rId1" Type="http://schemas.openxmlformats.org/officeDocument/2006/relationships/comments" Target="../comments4.xml"/><Relationship Id="rId2" Type="http://schemas.openxmlformats.org/officeDocument/2006/relationships/vmlDrawing" Target="../drawings/vmlDrawing2.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D119"/>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0.0546875" defaultRowHeight="12.75" customHeight="true" zeroHeight="false" outlineLevelRow="0" outlineLevelCol="0"/>
  <sheetData>
    <row r="1" customFormat="false" ht="12.75" hidden="false" customHeight="false" outlineLevel="0" collapsed="false">
      <c r="A1" s="1"/>
      <c r="B1" s="1"/>
      <c r="C1" s="1"/>
      <c r="D1" s="1"/>
      <c r="E1" s="1"/>
      <c r="F1" s="1"/>
      <c r="G1" s="1"/>
      <c r="H1" s="1"/>
      <c r="I1" s="1"/>
      <c r="J1" s="1"/>
      <c r="K1" s="1"/>
      <c r="L1" s="1"/>
      <c r="M1" s="1"/>
      <c r="N1" s="1"/>
      <c r="O1" s="1"/>
      <c r="P1" s="1"/>
      <c r="Q1" s="1"/>
      <c r="R1" s="1"/>
      <c r="S1" s="1"/>
      <c r="T1" s="1"/>
      <c r="U1" s="1"/>
      <c r="V1" s="1"/>
      <c r="W1" s="1"/>
      <c r="X1" s="1"/>
      <c r="Y1" s="1"/>
      <c r="Z1" s="1"/>
      <c r="AA1" s="1"/>
      <c r="AB1" s="1"/>
      <c r="AC1" s="1"/>
      <c r="AD1" s="1"/>
    </row>
    <row r="2" customFormat="false" ht="12.75" hidden="false" customHeight="false" outlineLevel="0" collapsed="false">
      <c r="A2" s="1"/>
      <c r="B2" s="1"/>
      <c r="C2" s="1"/>
      <c r="D2" s="1"/>
      <c r="E2" s="1"/>
      <c r="F2" s="1"/>
      <c r="G2" s="1"/>
      <c r="H2" s="1"/>
      <c r="I2" s="1"/>
      <c r="J2" s="1"/>
      <c r="K2" s="1"/>
      <c r="L2" s="1"/>
      <c r="M2" s="1"/>
      <c r="N2" s="1"/>
      <c r="O2" s="1"/>
      <c r="P2" s="1"/>
      <c r="Q2" s="1"/>
      <c r="R2" s="1"/>
      <c r="S2" s="1"/>
      <c r="T2" s="1"/>
      <c r="U2" s="1"/>
      <c r="V2" s="1"/>
      <c r="W2" s="1"/>
      <c r="X2" s="1"/>
      <c r="Y2" s="1"/>
      <c r="Z2" s="1"/>
      <c r="AA2" s="1"/>
      <c r="AB2" s="1"/>
      <c r="AC2" s="1"/>
      <c r="AD2" s="1"/>
    </row>
    <row r="3" customFormat="false" ht="12.75" hidden="false" customHeight="false" outlineLevel="0" collapsed="false">
      <c r="A3" s="1"/>
      <c r="B3" s="1"/>
      <c r="C3" s="1"/>
      <c r="D3" s="1"/>
      <c r="E3" s="1"/>
      <c r="F3" s="1"/>
      <c r="G3" s="1"/>
      <c r="H3" s="1"/>
      <c r="I3" s="1"/>
      <c r="J3" s="1"/>
      <c r="K3" s="1"/>
      <c r="L3" s="1"/>
      <c r="M3" s="1"/>
      <c r="N3" s="1"/>
      <c r="O3" s="1"/>
      <c r="P3" s="1"/>
      <c r="Q3" s="1"/>
      <c r="R3" s="1"/>
      <c r="S3" s="1"/>
      <c r="T3" s="1"/>
      <c r="U3" s="1"/>
      <c r="V3" s="1"/>
      <c r="W3" s="1"/>
      <c r="X3" s="1"/>
      <c r="Y3" s="1"/>
      <c r="Z3" s="1"/>
      <c r="AA3" s="1"/>
      <c r="AB3" s="1"/>
      <c r="AC3" s="1"/>
      <c r="AD3" s="1"/>
    </row>
    <row r="4" customFormat="false" ht="12.75" hidden="false" customHeight="false" outlineLevel="0" collapsed="false">
      <c r="A4" s="1"/>
      <c r="B4" s="1"/>
      <c r="C4" s="1"/>
      <c r="D4" s="1"/>
      <c r="E4" s="1"/>
      <c r="F4" s="1"/>
      <c r="G4" s="1"/>
      <c r="H4" s="1"/>
      <c r="I4" s="1"/>
      <c r="J4" s="1"/>
      <c r="K4" s="1"/>
      <c r="L4" s="1"/>
      <c r="M4" s="1"/>
      <c r="N4" s="1"/>
      <c r="O4" s="1"/>
      <c r="P4" s="1"/>
      <c r="Q4" s="1"/>
      <c r="R4" s="1"/>
      <c r="S4" s="1"/>
      <c r="T4" s="1"/>
      <c r="U4" s="1"/>
      <c r="V4" s="1"/>
      <c r="W4" s="1"/>
      <c r="X4" s="1"/>
      <c r="Y4" s="1"/>
      <c r="Z4" s="1"/>
      <c r="AA4" s="1"/>
      <c r="AB4" s="1"/>
      <c r="AC4" s="1"/>
      <c r="AD4" s="1"/>
    </row>
    <row r="5" customFormat="false" ht="12.75" hidden="false" customHeight="false" outlineLevel="0" collapsed="false">
      <c r="A5" s="1"/>
      <c r="B5" s="1"/>
      <c r="C5" s="1"/>
      <c r="D5" s="1"/>
      <c r="E5" s="1"/>
      <c r="F5" s="1"/>
      <c r="G5" s="1"/>
      <c r="H5" s="1"/>
      <c r="I5" s="1"/>
      <c r="J5" s="1"/>
      <c r="K5" s="1"/>
      <c r="L5" s="1"/>
      <c r="M5" s="1"/>
      <c r="N5" s="1"/>
      <c r="O5" s="1"/>
      <c r="P5" s="1"/>
      <c r="Q5" s="1"/>
      <c r="R5" s="1"/>
      <c r="S5" s="1"/>
      <c r="T5" s="1"/>
      <c r="U5" s="1"/>
      <c r="V5" s="1"/>
      <c r="W5" s="1"/>
      <c r="X5" s="1"/>
      <c r="Y5" s="1"/>
      <c r="Z5" s="1"/>
      <c r="AA5" s="1"/>
      <c r="AB5" s="1"/>
      <c r="AC5" s="1"/>
      <c r="AD5" s="1"/>
    </row>
    <row r="6" customFormat="false" ht="12.75" hidden="false" customHeight="false" outlineLevel="0" collapsed="false">
      <c r="A6" s="1"/>
      <c r="B6" s="1"/>
      <c r="C6" s="1"/>
      <c r="D6" s="1"/>
      <c r="E6" s="1"/>
      <c r="F6" s="1"/>
      <c r="G6" s="1"/>
      <c r="H6" s="1"/>
      <c r="I6" s="1"/>
      <c r="J6" s="1"/>
      <c r="K6" s="1"/>
      <c r="L6" s="1"/>
      <c r="M6" s="1"/>
      <c r="N6" s="1"/>
      <c r="O6" s="1"/>
      <c r="P6" s="1"/>
      <c r="Q6" s="1"/>
      <c r="R6" s="1"/>
      <c r="S6" s="1"/>
      <c r="T6" s="1"/>
      <c r="U6" s="1"/>
      <c r="V6" s="1"/>
      <c r="W6" s="1"/>
      <c r="X6" s="1"/>
      <c r="Y6" s="1"/>
      <c r="Z6" s="1"/>
      <c r="AA6" s="1"/>
      <c r="AB6" s="1"/>
      <c r="AC6" s="1"/>
      <c r="AD6" s="1"/>
    </row>
    <row r="7" customFormat="false" ht="12.75" hidden="false" customHeight="false" outlineLevel="0" collapsed="false">
      <c r="A7" s="1"/>
      <c r="B7" s="1"/>
      <c r="C7" s="1"/>
      <c r="D7" s="1"/>
      <c r="E7" s="1"/>
      <c r="F7" s="1"/>
      <c r="G7" s="1"/>
      <c r="H7" s="1"/>
      <c r="I7" s="1"/>
      <c r="J7" s="1"/>
      <c r="K7" s="1"/>
      <c r="L7" s="1"/>
      <c r="M7" s="1"/>
      <c r="N7" s="1"/>
      <c r="O7" s="1"/>
      <c r="P7" s="1"/>
      <c r="Q7" s="1"/>
      <c r="R7" s="1"/>
      <c r="S7" s="1"/>
      <c r="T7" s="1"/>
      <c r="U7" s="1"/>
      <c r="V7" s="1"/>
      <c r="W7" s="1"/>
      <c r="X7" s="1"/>
      <c r="Y7" s="1"/>
      <c r="Z7" s="1"/>
      <c r="AA7" s="1"/>
      <c r="AB7" s="1"/>
      <c r="AC7" s="1"/>
      <c r="AD7" s="1"/>
    </row>
    <row r="8" customFormat="false" ht="12.75" hidden="false" customHeight="false" outlineLevel="0" collapsed="false">
      <c r="A8" s="1"/>
      <c r="B8" s="1"/>
      <c r="C8" s="1"/>
      <c r="D8" s="1"/>
      <c r="E8" s="1"/>
      <c r="F8" s="1"/>
      <c r="G8" s="1"/>
      <c r="H8" s="1"/>
      <c r="I8" s="1"/>
      <c r="J8" s="1"/>
      <c r="K8" s="1"/>
      <c r="L8" s="1"/>
      <c r="M8" s="1"/>
      <c r="N8" s="1"/>
      <c r="O8" s="1"/>
      <c r="P8" s="1"/>
      <c r="Q8" s="1"/>
      <c r="R8" s="1"/>
      <c r="S8" s="1"/>
      <c r="T8" s="1"/>
      <c r="U8" s="1"/>
      <c r="V8" s="1"/>
      <c r="W8" s="1"/>
      <c r="X8" s="1"/>
      <c r="Y8" s="1"/>
      <c r="Z8" s="1"/>
      <c r="AA8" s="1"/>
      <c r="AB8" s="1"/>
      <c r="AC8" s="1"/>
      <c r="AD8" s="1"/>
    </row>
    <row r="9" customFormat="false" ht="12.75" hidden="false" customHeight="false" outlineLevel="0" collapsed="false">
      <c r="A9" s="1"/>
      <c r="B9" s="1"/>
      <c r="C9" s="1"/>
      <c r="D9" s="1"/>
      <c r="E9" s="1"/>
      <c r="F9" s="1"/>
      <c r="G9" s="1"/>
      <c r="H9" s="1"/>
      <c r="I9" s="1"/>
      <c r="J9" s="1"/>
      <c r="K9" s="1"/>
      <c r="L9" s="1"/>
      <c r="M9" s="1"/>
      <c r="N9" s="1"/>
      <c r="O9" s="1"/>
      <c r="P9" s="1"/>
      <c r="Q9" s="1"/>
      <c r="R9" s="1"/>
      <c r="S9" s="1"/>
      <c r="T9" s="1"/>
      <c r="U9" s="1"/>
      <c r="V9" s="1"/>
      <c r="W9" s="1"/>
      <c r="X9" s="1"/>
      <c r="Y9" s="1"/>
      <c r="Z9" s="1"/>
      <c r="AA9" s="1"/>
      <c r="AB9" s="1"/>
      <c r="AC9" s="1"/>
      <c r="AD9" s="1"/>
    </row>
    <row r="10" customFormat="false" ht="12.75" hidden="false" customHeight="false" outlineLevel="0" collapsed="false">
      <c r="A10" s="1"/>
      <c r="B10" s="1"/>
      <c r="C10" s="1"/>
      <c r="D10" s="1"/>
      <c r="E10" s="1"/>
      <c r="F10" s="1"/>
      <c r="G10" s="1"/>
      <c r="H10" s="1"/>
      <c r="I10" s="1"/>
      <c r="J10" s="1"/>
      <c r="K10" s="1"/>
      <c r="L10" s="1"/>
      <c r="M10" s="1"/>
      <c r="N10" s="1"/>
      <c r="O10" s="1"/>
      <c r="P10" s="1"/>
      <c r="Q10" s="1"/>
      <c r="R10" s="1"/>
      <c r="S10" s="1"/>
      <c r="T10" s="1"/>
      <c r="U10" s="1"/>
      <c r="V10" s="1"/>
      <c r="W10" s="1"/>
      <c r="X10" s="1"/>
      <c r="Y10" s="1"/>
      <c r="Z10" s="1"/>
      <c r="AA10" s="1"/>
      <c r="AB10" s="1"/>
      <c r="AC10" s="1"/>
      <c r="AD10" s="1"/>
    </row>
    <row r="11" customFormat="false" ht="12.75" hidden="false" customHeight="false" outlineLevel="0" collapsed="false">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row>
    <row r="12" customFormat="false" ht="12.75" hidden="false" customHeight="false" outlineLevel="0" collapsed="false">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row>
    <row r="13" customFormat="false" ht="12.75" hidden="false" customHeight="false" outlineLevel="0" collapsed="false">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row>
    <row r="14" customFormat="false" ht="12.75" hidden="false" customHeight="false" outlineLevel="0" collapsed="false">
      <c r="A14" s="1"/>
      <c r="B14" s="1"/>
      <c r="C14" s="1"/>
      <c r="D14" s="1"/>
      <c r="E14" s="1"/>
      <c r="F14" s="1"/>
      <c r="G14" s="1"/>
      <c r="H14" s="1"/>
      <c r="I14" s="1"/>
      <c r="J14" s="1"/>
      <c r="K14" s="1"/>
      <c r="L14" s="1"/>
      <c r="M14" s="1"/>
      <c r="N14" s="1"/>
      <c r="O14" s="1"/>
      <c r="P14" s="1"/>
      <c r="Q14" s="1"/>
      <c r="R14" s="1"/>
      <c r="S14" s="1"/>
      <c r="T14" s="1"/>
      <c r="U14" s="1"/>
      <c r="V14" s="1"/>
      <c r="W14" s="1"/>
      <c r="X14" s="1"/>
      <c r="Y14" s="1"/>
      <c r="Z14" s="1"/>
      <c r="AA14" s="1"/>
      <c r="AB14" s="1"/>
      <c r="AC14" s="1"/>
      <c r="AD14" s="1"/>
    </row>
    <row r="15" customFormat="false" ht="12.75" hidden="false" customHeight="false" outlineLevel="0" collapsed="false">
      <c r="A15" s="1"/>
      <c r="B15" s="1"/>
      <c r="C15" s="1"/>
      <c r="D15" s="1"/>
      <c r="E15" s="1"/>
      <c r="F15" s="1"/>
      <c r="G15" s="1"/>
      <c r="H15" s="1"/>
      <c r="I15" s="1"/>
      <c r="J15" s="1"/>
      <c r="K15" s="1"/>
      <c r="L15" s="1"/>
      <c r="M15" s="1"/>
      <c r="N15" s="1"/>
      <c r="O15" s="1"/>
      <c r="P15" s="1"/>
      <c r="Q15" s="1"/>
      <c r="R15" s="1"/>
      <c r="S15" s="1"/>
      <c r="T15" s="1"/>
      <c r="U15" s="1"/>
      <c r="V15" s="1"/>
      <c r="W15" s="1"/>
      <c r="X15" s="1"/>
      <c r="Y15" s="1"/>
      <c r="Z15" s="1"/>
      <c r="AA15" s="1"/>
      <c r="AB15" s="1"/>
      <c r="AC15" s="1"/>
      <c r="AD15" s="1"/>
    </row>
    <row r="16" customFormat="false" ht="12.75" hidden="false" customHeight="false" outlineLevel="0" collapsed="false">
      <c r="A16" s="1"/>
      <c r="B16" s="1"/>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row>
    <row r="17" customFormat="false" ht="12.75" hidden="false" customHeight="false" outlineLevel="0" collapsed="false">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row>
    <row r="18" customFormat="false" ht="12.75" hidden="false" customHeight="false" outlineLevel="0" collapsed="false">
      <c r="A18" s="1"/>
      <c r="B18" s="1"/>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1"/>
    </row>
    <row r="19" customFormat="false" ht="12.75" hidden="false" customHeight="false" outlineLevel="0" collapsed="false">
      <c r="A19" s="1"/>
      <c r="B19" s="1"/>
      <c r="C19" s="1"/>
      <c r="D19" s="1"/>
      <c r="E19" s="1"/>
      <c r="F19" s="1"/>
      <c r="G19" s="1"/>
      <c r="H19" s="1"/>
      <c r="I19" s="1"/>
      <c r="J19" s="1"/>
      <c r="K19" s="1"/>
      <c r="L19" s="1"/>
      <c r="M19" s="1"/>
      <c r="N19" s="1"/>
      <c r="O19" s="1"/>
      <c r="P19" s="1"/>
      <c r="Q19" s="1"/>
      <c r="R19" s="1"/>
      <c r="S19" s="1"/>
      <c r="T19" s="1"/>
      <c r="U19" s="1"/>
      <c r="V19" s="1"/>
      <c r="W19" s="1"/>
      <c r="X19" s="1"/>
      <c r="Y19" s="1"/>
      <c r="Z19" s="1"/>
      <c r="AA19" s="1"/>
      <c r="AB19" s="1"/>
      <c r="AC19" s="1"/>
      <c r="AD19" s="1"/>
    </row>
    <row r="20" customFormat="false" ht="12.75" hidden="false" customHeight="false" outlineLevel="0" collapsed="false">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row>
    <row r="21" customFormat="false" ht="12.75" hidden="false" customHeight="false" outlineLevel="0" collapsed="false">
      <c r="A21" s="1"/>
      <c r="B21" s="1"/>
      <c r="C21" s="1"/>
      <c r="D21" s="1"/>
      <c r="E21" s="1"/>
      <c r="F21" s="1"/>
      <c r="G21" s="1"/>
      <c r="H21" s="1"/>
      <c r="I21" s="1"/>
      <c r="J21" s="1"/>
      <c r="K21" s="1"/>
      <c r="L21" s="1"/>
      <c r="M21" s="1"/>
      <c r="N21" s="1"/>
      <c r="O21" s="1"/>
      <c r="P21" s="1"/>
      <c r="Q21" s="1"/>
      <c r="R21" s="1"/>
      <c r="S21" s="1"/>
      <c r="T21" s="1"/>
      <c r="U21" s="1"/>
      <c r="V21" s="1"/>
      <c r="W21" s="1"/>
      <c r="X21" s="1"/>
      <c r="Y21" s="1"/>
      <c r="Z21" s="1"/>
      <c r="AA21" s="1"/>
      <c r="AB21" s="1"/>
      <c r="AC21" s="1"/>
      <c r="AD21" s="1"/>
    </row>
    <row r="22" customFormat="false" ht="12.75" hidden="false" customHeight="false" outlineLevel="0" collapsed="false">
      <c r="A22" s="1"/>
      <c r="B22" s="1"/>
      <c r="C22" s="1"/>
      <c r="D22" s="1"/>
      <c r="E22" s="1"/>
      <c r="F22" s="1"/>
      <c r="G22" s="1"/>
      <c r="H22" s="1"/>
      <c r="I22" s="1"/>
      <c r="J22" s="1"/>
      <c r="K22" s="1"/>
      <c r="L22" s="1"/>
      <c r="M22" s="1"/>
      <c r="N22" s="1"/>
      <c r="O22" s="1"/>
      <c r="P22" s="1"/>
      <c r="Q22" s="1"/>
      <c r="R22" s="1"/>
      <c r="S22" s="1"/>
      <c r="T22" s="1"/>
      <c r="U22" s="1"/>
      <c r="V22" s="1"/>
      <c r="W22" s="1"/>
      <c r="X22" s="1"/>
      <c r="Y22" s="1"/>
      <c r="Z22" s="1"/>
      <c r="AA22" s="1"/>
      <c r="AB22" s="1"/>
      <c r="AC22" s="1"/>
      <c r="AD22" s="1"/>
    </row>
    <row r="23" customFormat="false" ht="12.75" hidden="false" customHeight="false" outlineLevel="0" collapsed="false">
      <c r="A23" s="1"/>
      <c r="B23" s="1"/>
      <c r="C23" s="1"/>
      <c r="D23" s="1"/>
      <c r="E23" s="1"/>
      <c r="F23" s="1"/>
      <c r="G23" s="1"/>
      <c r="H23" s="1"/>
      <c r="I23" s="1"/>
      <c r="J23" s="1"/>
      <c r="K23" s="1"/>
      <c r="L23" s="1"/>
      <c r="M23" s="1"/>
      <c r="N23" s="1"/>
      <c r="O23" s="1"/>
      <c r="P23" s="1"/>
      <c r="Q23" s="1"/>
      <c r="R23" s="1"/>
      <c r="S23" s="1"/>
      <c r="T23" s="1"/>
      <c r="U23" s="1"/>
      <c r="V23" s="1"/>
      <c r="W23" s="1"/>
      <c r="X23" s="1"/>
      <c r="Y23" s="1"/>
      <c r="Z23" s="1"/>
      <c r="AA23" s="1"/>
      <c r="AB23" s="1"/>
      <c r="AC23" s="1"/>
      <c r="AD23" s="1"/>
    </row>
    <row r="24" customFormat="false" ht="12.75" hidden="false" customHeight="false" outlineLevel="0" collapsed="false">
      <c r="A24" s="1"/>
      <c r="B24" s="1"/>
      <c r="C24" s="1"/>
      <c r="D24" s="1"/>
      <c r="E24" s="1"/>
      <c r="F24" s="1"/>
      <c r="G24" s="1"/>
      <c r="H24" s="1"/>
      <c r="I24" s="1"/>
      <c r="J24" s="1"/>
      <c r="K24" s="1"/>
      <c r="L24" s="1"/>
      <c r="M24" s="1"/>
      <c r="N24" s="1"/>
      <c r="O24" s="1"/>
      <c r="P24" s="1"/>
      <c r="Q24" s="1"/>
      <c r="R24" s="1"/>
      <c r="S24" s="1"/>
      <c r="T24" s="1"/>
      <c r="U24" s="1"/>
      <c r="V24" s="1"/>
      <c r="W24" s="1"/>
      <c r="X24" s="1"/>
      <c r="Y24" s="1"/>
      <c r="Z24" s="1"/>
      <c r="AA24" s="1"/>
      <c r="AB24" s="1"/>
      <c r="AC24" s="1"/>
      <c r="AD24" s="1"/>
    </row>
    <row r="25" customFormat="false" ht="12.75" hidden="false" customHeight="false" outlineLevel="0" collapsed="false">
      <c r="A25" s="1"/>
      <c r="B25" s="1"/>
      <c r="C25" s="1"/>
      <c r="D25" s="1"/>
      <c r="E25" s="1"/>
      <c r="F25" s="1"/>
      <c r="G25" s="1"/>
      <c r="H25" s="1"/>
      <c r="I25" s="1"/>
      <c r="J25" s="1"/>
      <c r="K25" s="1"/>
      <c r="L25" s="1"/>
      <c r="M25" s="1"/>
      <c r="N25" s="1"/>
      <c r="O25" s="1"/>
      <c r="P25" s="1"/>
      <c r="Q25" s="1"/>
      <c r="R25" s="1"/>
      <c r="S25" s="1"/>
      <c r="T25" s="1"/>
      <c r="U25" s="1"/>
      <c r="V25" s="1"/>
      <c r="W25" s="1"/>
      <c r="X25" s="1"/>
      <c r="Y25" s="1"/>
      <c r="Z25" s="1"/>
      <c r="AA25" s="1"/>
      <c r="AB25" s="1"/>
      <c r="AC25" s="1"/>
      <c r="AD25" s="1"/>
    </row>
    <row r="26" customFormat="false" ht="12.75" hidden="false" customHeight="false" outlineLevel="0" collapsed="false">
      <c r="A26" s="1"/>
      <c r="B26" s="1"/>
      <c r="C26" s="1"/>
      <c r="D26" s="1"/>
      <c r="E26" s="1"/>
      <c r="F26" s="1"/>
      <c r="G26" s="1"/>
      <c r="H26" s="1"/>
      <c r="I26" s="1"/>
      <c r="J26" s="1"/>
      <c r="K26" s="1"/>
      <c r="L26" s="1"/>
      <c r="M26" s="1"/>
      <c r="N26" s="1"/>
      <c r="O26" s="1"/>
      <c r="P26" s="1"/>
      <c r="Q26" s="1"/>
      <c r="R26" s="1"/>
      <c r="S26" s="1"/>
      <c r="T26" s="1"/>
      <c r="U26" s="1"/>
      <c r="V26" s="1"/>
      <c r="W26" s="1"/>
      <c r="X26" s="1"/>
      <c r="Y26" s="1"/>
      <c r="Z26" s="1"/>
      <c r="AA26" s="1"/>
      <c r="AB26" s="1"/>
      <c r="AC26" s="1"/>
      <c r="AD26" s="1"/>
    </row>
    <row r="27" customFormat="false" ht="12.75" hidden="false" customHeight="false" outlineLevel="0" collapsed="false">
      <c r="A27" s="1"/>
      <c r="B27" s="1"/>
      <c r="C27" s="1"/>
      <c r="D27" s="1"/>
      <c r="E27" s="1"/>
      <c r="F27" s="1"/>
      <c r="G27" s="1"/>
      <c r="H27" s="1"/>
      <c r="I27" s="1"/>
      <c r="J27" s="1"/>
      <c r="K27" s="1"/>
      <c r="L27" s="1"/>
      <c r="M27" s="1"/>
      <c r="N27" s="1"/>
      <c r="O27" s="1"/>
      <c r="P27" s="1"/>
      <c r="Q27" s="1"/>
      <c r="R27" s="1"/>
      <c r="S27" s="1"/>
      <c r="T27" s="1"/>
      <c r="U27" s="1"/>
      <c r="V27" s="1"/>
      <c r="W27" s="1"/>
      <c r="X27" s="1"/>
      <c r="Y27" s="1"/>
      <c r="Z27" s="1"/>
      <c r="AA27" s="1"/>
      <c r="AB27" s="1"/>
      <c r="AC27" s="1"/>
      <c r="AD27" s="1"/>
    </row>
    <row r="28" customFormat="false" ht="12.75" hidden="false" customHeight="false" outlineLevel="0" collapsed="false">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row>
    <row r="29" customFormat="false" ht="12.75" hidden="false" customHeight="false" outlineLevel="0" collapsed="false">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row>
    <row r="30" customFormat="false" ht="12.75" hidden="false" customHeight="false" outlineLevel="0" collapsed="false">
      <c r="A30" s="1"/>
      <c r="B30" s="1"/>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row>
    <row r="31" customFormat="false" ht="12.75" hidden="false" customHeight="false" outlineLevel="0" collapsed="false">
      <c r="A31" s="1"/>
      <c r="B31" s="1"/>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row>
    <row r="32" customFormat="false" ht="12.75" hidden="false" customHeight="false" outlineLevel="0" collapsed="false">
      <c r="A32" s="1"/>
      <c r="B32" s="1"/>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row>
    <row r="33" customFormat="false" ht="12.75" hidden="false" customHeight="false" outlineLevel="0" collapsed="false">
      <c r="A33" s="1"/>
      <c r="B33" s="1"/>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row>
    <row r="34" customFormat="false" ht="12.75" hidden="false" customHeight="false" outlineLevel="0" collapsed="false">
      <c r="A34" s="1"/>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row>
    <row r="35" customFormat="false" ht="12.75" hidden="false" customHeight="false" outlineLevel="0" collapsed="false">
      <c r="A35" s="1"/>
      <c r="B35" s="1"/>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row>
    <row r="36" customFormat="false" ht="12.75" hidden="false" customHeight="false" outlineLevel="0" collapsed="false">
      <c r="A36" s="1"/>
      <c r="B36" s="1"/>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row>
    <row r="37" customFormat="false" ht="12.75" hidden="false" customHeight="false" outlineLevel="0" collapsed="false">
      <c r="A37" s="1"/>
      <c r="B37" s="1"/>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row>
    <row r="38" customFormat="false" ht="12.75" hidden="false" customHeight="false" outlineLevel="0" collapsed="false">
      <c r="A38" s="1"/>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row>
    <row r="39" customFormat="false" ht="12.75" hidden="false" customHeight="false" outlineLevel="0" collapsed="false">
      <c r="A39" s="1"/>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row>
    <row r="40" customFormat="false" ht="12.75" hidden="false" customHeight="false" outlineLevel="0" collapsed="false">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row>
    <row r="41" customFormat="false" ht="12.75" hidden="false" customHeight="false" outlineLevel="0" collapsed="false">
      <c r="A41" s="1"/>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row>
    <row r="42" customFormat="false" ht="12.75" hidden="false" customHeight="false" outlineLevel="0" collapsed="false">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row>
    <row r="43" customFormat="false" ht="12.75" hidden="false" customHeight="false" outlineLevel="0" collapsed="false">
      <c r="A43" s="1"/>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row>
    <row r="44" customFormat="false" ht="12.75" hidden="false" customHeight="false" outlineLevel="0" collapsed="false">
      <c r="A44" s="1"/>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row>
    <row r="45" customFormat="false" ht="12.75" hidden="false" customHeight="false" outlineLevel="0" collapsed="false">
      <c r="A45" s="1"/>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row>
    <row r="46" customFormat="false" ht="12.75" hidden="false" customHeight="false" outlineLevel="0" collapsed="false">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row>
    <row r="47" customFormat="false" ht="12.75" hidden="false" customHeight="false" outlineLevel="0" collapsed="false">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row>
    <row r="48" customFormat="false" ht="12.75" hidden="false" customHeight="false" outlineLevel="0" collapsed="false">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row>
    <row r="49" customFormat="false" ht="12.75" hidden="false" customHeight="false" outlineLevel="0" collapsed="false">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row>
    <row r="50" customFormat="false" ht="12.75" hidden="false" customHeight="false" outlineLevel="0" collapsed="false">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row>
    <row r="51" customFormat="false" ht="12.75" hidden="false" customHeight="false" outlineLevel="0" collapsed="false">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row>
    <row r="52" customFormat="false" ht="12.75" hidden="false" customHeight="false" outlineLevel="0" collapsed="false">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row>
    <row r="53" customFormat="false" ht="12.75" hidden="false" customHeight="false" outlineLevel="0" collapsed="false">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row>
    <row r="54" customFormat="false" ht="12.75" hidden="false" customHeight="false" outlineLevel="0" collapsed="false">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row>
    <row r="55" customFormat="false" ht="12.75" hidden="false" customHeight="false" outlineLevel="0" collapsed="false">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row>
    <row r="56" customFormat="false" ht="12.75" hidden="false" customHeight="false" outlineLevel="0" collapsed="false">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row>
    <row r="57" customFormat="false" ht="12.75" hidden="false" customHeight="false" outlineLevel="0" collapsed="false">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row>
    <row r="58" customFormat="false" ht="12.75" hidden="false" customHeight="false" outlineLevel="0" collapsed="false">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row>
    <row r="59" customFormat="false" ht="12.75" hidden="false" customHeight="false" outlineLevel="0" collapsed="false">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row>
    <row r="60" customFormat="false" ht="12.75" hidden="false" customHeight="false" outlineLevel="0" collapsed="false">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row>
    <row r="61" customFormat="false" ht="12.75" hidden="false" customHeight="false" outlineLevel="0" collapsed="false">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row>
    <row r="62" customFormat="false" ht="12.75" hidden="false" customHeight="false" outlineLevel="0" collapsed="false">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row>
    <row r="63" customFormat="false" ht="12.75" hidden="false" customHeight="false" outlineLevel="0" collapsed="false">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row>
    <row r="64" customFormat="false" ht="12.75" hidden="false" customHeight="false" outlineLevel="0" collapsed="false">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row>
    <row r="65" customFormat="false" ht="12.75" hidden="false" customHeight="false" outlineLevel="0" collapsed="false">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row>
    <row r="66" customFormat="false" ht="12.75" hidden="false" customHeight="false" outlineLevel="0" collapsed="false">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row>
    <row r="67" customFormat="false" ht="12.75" hidden="false" customHeight="false" outlineLevel="0" collapsed="false">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row>
    <row r="68" customFormat="false" ht="12.75" hidden="false" customHeight="false" outlineLevel="0" collapsed="false">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row>
    <row r="69" customFormat="false" ht="12.75" hidden="false" customHeight="false" outlineLevel="0" collapsed="false">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row>
    <row r="70" customFormat="false" ht="12.75" hidden="false" customHeight="false" outlineLevel="0" collapsed="false">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row>
    <row r="71" customFormat="false" ht="12.75" hidden="false" customHeight="false" outlineLevel="0" collapsed="false">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row>
    <row r="72" customFormat="false" ht="12.75" hidden="false" customHeight="false" outlineLevel="0" collapsed="false">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row>
    <row r="73" customFormat="false" ht="12.75" hidden="false" customHeight="false" outlineLevel="0" collapsed="false">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row>
    <row r="74" customFormat="false" ht="12.75" hidden="false" customHeight="false" outlineLevel="0" collapsed="false">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row>
    <row r="75" customFormat="false" ht="12.75" hidden="false" customHeight="false" outlineLevel="0" collapsed="false">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row>
    <row r="76" customFormat="false" ht="12.75" hidden="false" customHeight="false" outlineLevel="0" collapsed="false">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row>
    <row r="77" customFormat="false" ht="12.75" hidden="false" customHeight="false" outlineLevel="0" collapsed="false">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row>
    <row r="78" customFormat="false" ht="12.75" hidden="false" customHeight="false" outlineLevel="0" collapsed="false">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row>
    <row r="79" customFormat="false" ht="12.75" hidden="false" customHeight="false" outlineLevel="0" collapsed="false">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row>
    <row r="80" customFormat="false" ht="12.75" hidden="false" customHeight="false" outlineLevel="0" collapsed="false">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row>
    <row r="81" customFormat="false" ht="12.75" hidden="false" customHeight="false" outlineLevel="0" collapsed="false">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row>
    <row r="82" customFormat="false" ht="12.75" hidden="false" customHeight="false" outlineLevel="0" collapsed="false">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row>
    <row r="83" customFormat="false" ht="12.75" hidden="false" customHeight="false" outlineLevel="0" collapsed="false">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row>
    <row r="84" customFormat="false" ht="12.75" hidden="false" customHeight="false" outlineLevel="0" collapsed="false">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row>
    <row r="85" customFormat="false" ht="12.75" hidden="false" customHeight="false" outlineLevel="0" collapsed="false">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row>
    <row r="86" customFormat="false" ht="12.75" hidden="false" customHeight="false" outlineLevel="0" collapsed="false">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row>
    <row r="87" customFormat="false" ht="12.75" hidden="false" customHeight="false" outlineLevel="0" collapsed="false">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row>
    <row r="88" customFormat="false" ht="12.75" hidden="false" customHeight="false" outlineLevel="0" collapsed="false">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row>
    <row r="89" customFormat="false" ht="12.75" hidden="false" customHeight="false" outlineLevel="0" collapsed="false">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row>
    <row r="90" customFormat="false" ht="12.75" hidden="false" customHeight="false" outlineLevel="0" collapsed="false">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row>
    <row r="91" customFormat="false" ht="12.75" hidden="false" customHeight="false" outlineLevel="0" collapsed="false">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row>
    <row r="92" customFormat="false" ht="12.75" hidden="false" customHeight="false" outlineLevel="0" collapsed="false">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row>
    <row r="93" customFormat="false" ht="12.75" hidden="false" customHeight="false" outlineLevel="0" collapsed="false">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row>
    <row r="94" customFormat="false" ht="12.75" hidden="false" customHeight="false" outlineLevel="0" collapsed="false">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row>
    <row r="95" customFormat="false" ht="12.75" hidden="false" customHeight="false" outlineLevel="0" collapsed="false">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row>
    <row r="96" customFormat="false" ht="12.75" hidden="false" customHeight="false" outlineLevel="0" collapsed="false">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row>
    <row r="97" customFormat="false" ht="12.75" hidden="false" customHeight="false" outlineLevel="0" collapsed="false">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row>
    <row r="98" customFormat="false" ht="12.75" hidden="false" customHeight="false" outlineLevel="0" collapsed="false">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row>
    <row r="99" customFormat="false" ht="12.75" hidden="false" customHeight="false" outlineLevel="0" collapsed="false">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row>
    <row r="100" customFormat="false" ht="12.75" hidden="false" customHeight="false" outlineLevel="0" collapsed="false">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row>
    <row r="101" customFormat="false" ht="12.75" hidden="false" customHeight="false" outlineLevel="0" collapsed="false">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row>
    <row r="102" customFormat="false" ht="12.75" hidden="false" customHeight="false" outlineLevel="0" collapsed="false">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row>
    <row r="103" customFormat="false" ht="12.75" hidden="false" customHeight="false" outlineLevel="0" collapsed="false">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row>
    <row r="104" customFormat="false" ht="12.75" hidden="false" customHeight="false" outlineLevel="0" collapsed="false">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row>
    <row r="105" customFormat="false" ht="12.75" hidden="false" customHeight="false" outlineLevel="0" collapsed="false">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row>
    <row r="106" customFormat="false" ht="12.75" hidden="false" customHeight="false" outlineLevel="0" collapsed="false">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row>
    <row r="107" customFormat="false" ht="12.75" hidden="false" customHeight="false" outlineLevel="0" collapsed="false">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row>
    <row r="108" customFormat="false" ht="12.75" hidden="false" customHeight="false" outlineLevel="0" collapsed="false">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row>
    <row r="109" customFormat="false" ht="12.75" hidden="false" customHeight="false" outlineLevel="0" collapsed="false">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row>
    <row r="110" customFormat="false" ht="12.75" hidden="false" customHeight="false" outlineLevel="0" collapsed="false">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row>
    <row r="111" customFormat="false" ht="12.75" hidden="false" customHeight="false" outlineLevel="0" collapsed="false">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row>
    <row r="112" customFormat="false" ht="12.75" hidden="false" customHeight="false" outlineLevel="0" collapsed="false">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row>
    <row r="113" customFormat="false" ht="12.75" hidden="false" customHeight="false" outlineLevel="0" collapsed="false">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row>
    <row r="114" customFormat="false" ht="12.75" hidden="false" customHeight="false" outlineLevel="0" collapsed="false">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row>
    <row r="115" customFormat="false" ht="12.75" hidden="false" customHeight="false" outlineLevel="0" collapsed="false">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row>
    <row r="116" customFormat="false" ht="12.75" hidden="false" customHeight="false" outlineLevel="0" collapsed="false">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row>
    <row r="117" customFormat="false" ht="12.75" hidden="false" customHeight="false" outlineLevel="0" collapsed="false">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row>
    <row r="118" customFormat="false" ht="12.75" hidden="false" customHeight="false" outlineLevel="0" collapsed="false">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row>
    <row r="119" customFormat="false" ht="12.75" hidden="false" customHeight="false" outlineLevel="0" collapsed="false">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152"/>
  <sheetViews>
    <sheetView showFormulas="false" showGridLines="true" showRowColHeaders="true" showZeros="true" rightToLeft="false" tabSelected="false" showOutlineSymbols="true" defaultGridColor="true" view="normal" topLeftCell="A1" colorId="64" zoomScale="90" zoomScaleNormal="90" zoomScalePageLayoutView="100" workbookViewId="0">
      <selection pane="topLeft" activeCell="E8" activeCellId="0" sqref="E8"/>
    </sheetView>
  </sheetViews>
  <sheetFormatPr defaultColWidth="10.3515625" defaultRowHeight="12.75" customHeight="true" zeroHeight="false" outlineLevelRow="0" outlineLevelCol="0"/>
  <cols>
    <col collapsed="false" customWidth="true" hidden="false" outlineLevel="0" max="1" min="1" style="2" width="42.73"/>
    <col collapsed="false" customWidth="true" hidden="false" outlineLevel="0" max="3" min="2" style="2" width="11.46"/>
    <col collapsed="false" customWidth="true" hidden="false" outlineLevel="0" max="4" min="4" style="3" width="33.47"/>
    <col collapsed="false" customWidth="true" hidden="false" outlineLevel="0" max="14" min="5" style="2" width="13.12"/>
    <col collapsed="false" customWidth="false" hidden="false" outlineLevel="0" max="257" min="15" style="2" width="10.35"/>
  </cols>
  <sheetData>
    <row r="1" customFormat="false" ht="18" hidden="false" customHeight="false" outlineLevel="0" collapsed="false">
      <c r="A1" s="4" t="s">
        <v>0</v>
      </c>
      <c r="D1" s="2"/>
    </row>
    <row r="2" customFormat="false" ht="12.75" hidden="false" customHeight="false" outlineLevel="0" collapsed="false">
      <c r="A2" s="5" t="s">
        <v>1</v>
      </c>
      <c r="D2" s="6"/>
    </row>
    <row r="3" customFormat="false" ht="12.75" hidden="false" customHeight="false" outlineLevel="0" collapsed="false">
      <c r="A3" s="5"/>
      <c r="B3" s="7" t="s">
        <v>2</v>
      </c>
      <c r="C3" s="7" t="s">
        <v>2</v>
      </c>
      <c r="D3" s="8" t="s">
        <v>3</v>
      </c>
      <c r="E3" s="7" t="s">
        <v>4</v>
      </c>
      <c r="F3" s="7" t="s">
        <v>4</v>
      </c>
      <c r="G3" s="7" t="s">
        <v>4</v>
      </c>
      <c r="H3" s="7" t="s">
        <v>4</v>
      </c>
      <c r="I3" s="7" t="s">
        <v>4</v>
      </c>
      <c r="J3" s="7" t="s">
        <v>4</v>
      </c>
      <c r="K3" s="7" t="s">
        <v>4</v>
      </c>
      <c r="L3" s="7" t="s">
        <v>4</v>
      </c>
      <c r="M3" s="7" t="s">
        <v>4</v>
      </c>
      <c r="N3" s="7" t="s">
        <v>4</v>
      </c>
    </row>
    <row r="4" customFormat="false" ht="12.75" hidden="false" customHeight="false" outlineLevel="0" collapsed="false">
      <c r="A4" s="9" t="s">
        <v>5</v>
      </c>
      <c r="B4" s="10" t="n">
        <v>1991</v>
      </c>
      <c r="C4" s="10" t="n">
        <v>1992</v>
      </c>
      <c r="D4" s="11"/>
      <c r="E4" s="12" t="n">
        <f aca="false">C4+1</f>
        <v>1993</v>
      </c>
      <c r="F4" s="12" t="n">
        <f aca="false">E4+1</f>
        <v>1994</v>
      </c>
      <c r="G4" s="12" t="n">
        <f aca="false">F4+1</f>
        <v>1995</v>
      </c>
      <c r="H4" s="12" t="n">
        <f aca="false">G4+1</f>
        <v>1996</v>
      </c>
      <c r="I4" s="12" t="n">
        <f aca="false">H4+1</f>
        <v>1997</v>
      </c>
      <c r="J4" s="12" t="n">
        <f aca="false">I4+1</f>
        <v>1998</v>
      </c>
      <c r="K4" s="12" t="n">
        <f aca="false">J4+1</f>
        <v>1999</v>
      </c>
      <c r="L4" s="12" t="n">
        <f aca="false">K4+1</f>
        <v>2000</v>
      </c>
      <c r="M4" s="12" t="n">
        <f aca="false">L4+1</f>
        <v>2001</v>
      </c>
      <c r="N4" s="12" t="n">
        <f aca="false">M4+1</f>
        <v>2002</v>
      </c>
      <c r="O4" s="12"/>
      <c r="P4" s="13"/>
      <c r="Q4" s="13"/>
      <c r="R4" s="13"/>
      <c r="S4" s="13"/>
      <c r="T4" s="13"/>
      <c r="U4" s="13"/>
      <c r="V4" s="13"/>
      <c r="W4" s="13"/>
      <c r="X4" s="13"/>
      <c r="Y4" s="13"/>
      <c r="Z4" s="13"/>
      <c r="AA4" s="13"/>
      <c r="AB4" s="13"/>
      <c r="AC4" s="13"/>
      <c r="AD4" s="13"/>
      <c r="AE4" s="13"/>
      <c r="AF4" s="13"/>
      <c r="AG4" s="13"/>
      <c r="AH4" s="13"/>
      <c r="AI4" s="13"/>
      <c r="AJ4" s="13"/>
      <c r="AK4" s="13"/>
      <c r="AL4" s="13"/>
      <c r="AM4" s="13"/>
      <c r="AN4" s="13"/>
      <c r="AO4" s="13"/>
      <c r="AP4" s="13"/>
      <c r="AQ4" s="13"/>
      <c r="AR4" s="13"/>
      <c r="AS4" s="13"/>
      <c r="AT4" s="13"/>
      <c r="AU4" s="13"/>
      <c r="AV4" s="13"/>
      <c r="AW4" s="13"/>
      <c r="AX4" s="13"/>
      <c r="AY4" s="13"/>
      <c r="AZ4" s="13"/>
      <c r="BA4" s="13"/>
      <c r="BB4" s="13"/>
      <c r="BC4" s="13"/>
      <c r="BD4" s="13"/>
      <c r="BE4" s="13"/>
      <c r="BF4" s="13"/>
      <c r="BG4" s="13"/>
      <c r="BH4" s="13"/>
      <c r="BI4" s="13"/>
      <c r="BJ4" s="13"/>
      <c r="BK4" s="13"/>
      <c r="BL4" s="13"/>
      <c r="BM4" s="13"/>
      <c r="BN4" s="13"/>
      <c r="BO4" s="13"/>
      <c r="BP4" s="13"/>
      <c r="BQ4" s="13"/>
      <c r="BR4" s="13"/>
      <c r="BS4" s="13"/>
      <c r="BT4" s="13"/>
      <c r="BU4" s="13"/>
      <c r="BV4" s="13"/>
      <c r="BW4" s="13"/>
      <c r="BX4" s="13"/>
      <c r="BY4" s="13"/>
      <c r="BZ4" s="13"/>
      <c r="CA4" s="13"/>
      <c r="CB4" s="13"/>
      <c r="CC4" s="13"/>
      <c r="CD4" s="13"/>
      <c r="CE4" s="13"/>
      <c r="CF4" s="13"/>
      <c r="CG4" s="13"/>
      <c r="CH4" s="13"/>
      <c r="CI4" s="13"/>
      <c r="CJ4" s="13"/>
      <c r="CK4" s="13"/>
      <c r="CL4" s="13"/>
      <c r="CM4" s="13"/>
      <c r="CN4" s="13"/>
      <c r="CO4" s="13"/>
      <c r="CP4" s="13"/>
      <c r="CQ4" s="13"/>
      <c r="CR4" s="13"/>
      <c r="CS4" s="13"/>
      <c r="CT4" s="13"/>
      <c r="CU4" s="13"/>
      <c r="CV4" s="13"/>
      <c r="CW4" s="13"/>
      <c r="CX4" s="13"/>
      <c r="CY4" s="13"/>
      <c r="CZ4" s="13"/>
      <c r="DA4" s="13"/>
      <c r="DB4" s="13"/>
      <c r="DC4" s="13"/>
      <c r="DD4" s="13"/>
      <c r="DE4" s="13"/>
      <c r="DF4" s="13"/>
      <c r="DG4" s="13"/>
      <c r="DH4" s="13"/>
      <c r="DI4" s="13"/>
      <c r="DJ4" s="13"/>
      <c r="DK4" s="13"/>
      <c r="DL4" s="13"/>
      <c r="DM4" s="13"/>
      <c r="DN4" s="13"/>
      <c r="DO4" s="13"/>
      <c r="DP4" s="13"/>
      <c r="DQ4" s="13"/>
      <c r="DR4" s="13"/>
      <c r="DS4" s="13"/>
      <c r="DT4" s="13"/>
      <c r="DU4" s="13"/>
      <c r="DV4" s="13"/>
      <c r="DW4" s="13"/>
      <c r="DX4" s="13"/>
      <c r="DY4" s="13"/>
      <c r="DZ4" s="13"/>
      <c r="EA4" s="13"/>
      <c r="EB4" s="13"/>
      <c r="EC4" s="13"/>
      <c r="ED4" s="13"/>
      <c r="EE4" s="13"/>
      <c r="EF4" s="13"/>
      <c r="EG4" s="13"/>
      <c r="EH4" s="13"/>
      <c r="EI4" s="13"/>
      <c r="EJ4" s="13"/>
      <c r="EK4" s="13"/>
      <c r="EL4" s="13"/>
      <c r="EM4" s="13"/>
      <c r="EN4" s="13"/>
      <c r="EO4" s="13"/>
      <c r="EP4" s="13"/>
      <c r="EQ4" s="13"/>
      <c r="ER4" s="13"/>
      <c r="ES4" s="13"/>
      <c r="ET4" s="13"/>
      <c r="EU4" s="13"/>
      <c r="EV4" s="13"/>
      <c r="EW4" s="13"/>
      <c r="EX4" s="13"/>
      <c r="EY4" s="13"/>
      <c r="EZ4" s="13"/>
      <c r="FA4" s="13"/>
      <c r="FB4" s="13"/>
      <c r="FC4" s="13"/>
      <c r="FD4" s="13"/>
      <c r="FE4" s="13"/>
      <c r="FF4" s="13"/>
      <c r="FG4" s="13"/>
      <c r="FH4" s="13"/>
      <c r="FI4" s="13"/>
      <c r="FJ4" s="13"/>
      <c r="FK4" s="13"/>
      <c r="FL4" s="13"/>
      <c r="FM4" s="13"/>
      <c r="FN4" s="13"/>
      <c r="FO4" s="13"/>
      <c r="FP4" s="13"/>
      <c r="FQ4" s="13"/>
      <c r="FR4" s="13"/>
      <c r="FS4" s="13"/>
      <c r="FT4" s="13"/>
      <c r="FU4" s="13"/>
      <c r="FV4" s="13"/>
      <c r="FW4" s="13"/>
      <c r="FX4" s="13"/>
      <c r="FY4" s="13"/>
      <c r="FZ4" s="13"/>
      <c r="GA4" s="13"/>
      <c r="GB4" s="13"/>
      <c r="GC4" s="13"/>
      <c r="GD4" s="13"/>
      <c r="GE4" s="13"/>
      <c r="GF4" s="13"/>
      <c r="GG4" s="13"/>
      <c r="GH4" s="13"/>
      <c r="GI4" s="13"/>
      <c r="GJ4" s="13"/>
      <c r="GK4" s="13"/>
      <c r="GL4" s="13"/>
      <c r="GM4" s="13"/>
      <c r="GN4" s="13"/>
      <c r="GO4" s="13"/>
      <c r="GP4" s="13"/>
      <c r="GQ4" s="13"/>
      <c r="GR4" s="13"/>
      <c r="GS4" s="13"/>
      <c r="GT4" s="13"/>
      <c r="GU4" s="13"/>
      <c r="GV4" s="13"/>
      <c r="GW4" s="13"/>
      <c r="GX4" s="13"/>
      <c r="GY4" s="13"/>
      <c r="GZ4" s="13"/>
      <c r="HA4" s="13"/>
      <c r="HB4" s="13"/>
      <c r="HC4" s="13"/>
      <c r="HD4" s="13"/>
      <c r="HE4" s="13"/>
      <c r="HF4" s="13"/>
      <c r="HG4" s="13"/>
      <c r="HH4" s="13"/>
      <c r="HI4" s="13"/>
      <c r="HJ4" s="13"/>
      <c r="HK4" s="13"/>
      <c r="HL4" s="13"/>
      <c r="HM4" s="13"/>
      <c r="HN4" s="13"/>
      <c r="HO4" s="13"/>
      <c r="HP4" s="13"/>
      <c r="HQ4" s="13"/>
      <c r="HR4" s="13"/>
      <c r="HS4" s="13"/>
      <c r="HT4" s="13"/>
      <c r="HU4" s="13"/>
      <c r="HV4" s="13"/>
      <c r="HW4" s="13"/>
      <c r="HX4" s="13"/>
      <c r="HY4" s="13"/>
      <c r="HZ4" s="13"/>
      <c r="IA4" s="13"/>
      <c r="IB4" s="13"/>
      <c r="IC4" s="13"/>
      <c r="ID4" s="13"/>
      <c r="IE4" s="13"/>
      <c r="IF4" s="13"/>
      <c r="IG4" s="13"/>
      <c r="IH4" s="13"/>
      <c r="II4" s="13"/>
      <c r="IJ4" s="13"/>
      <c r="IK4" s="13"/>
      <c r="IL4" s="13"/>
      <c r="IM4" s="13"/>
      <c r="IN4" s="13"/>
      <c r="IO4" s="13"/>
      <c r="IP4" s="13"/>
      <c r="IQ4" s="13"/>
      <c r="IR4" s="13"/>
      <c r="IS4" s="13"/>
      <c r="IT4" s="13"/>
      <c r="IU4" s="13"/>
      <c r="IV4" s="13"/>
      <c r="IW4" s="13"/>
    </row>
    <row r="5" customFormat="false" ht="12.75" hidden="false" customHeight="false" outlineLevel="0" collapsed="false">
      <c r="A5" s="14" t="s">
        <v>6</v>
      </c>
      <c r="B5" s="15" t="n">
        <v>226082</v>
      </c>
      <c r="C5" s="15" t="n">
        <v>291368</v>
      </c>
      <c r="D5" s="16" t="s">
        <v>7</v>
      </c>
      <c r="E5" s="2" t="n">
        <f aca="false">C5*(1+E6)</f>
        <v>422483.6</v>
      </c>
      <c r="F5" s="2" t="n">
        <f aca="false">E5*(1+F6)</f>
        <v>633725.4</v>
      </c>
      <c r="G5" s="2" t="n">
        <f aca="false">F5*(1+G6)</f>
        <v>887215.56</v>
      </c>
      <c r="H5" s="2" t="n">
        <f aca="false">G5*(1+H6)</f>
        <v>1153380.228</v>
      </c>
      <c r="I5" s="2" t="n">
        <f aca="false">H5*(1+I6)</f>
        <v>1326387.2622</v>
      </c>
      <c r="J5" s="2" t="n">
        <f aca="false">I5*(1+J6)</f>
        <v>1459025.98842</v>
      </c>
      <c r="K5" s="2" t="n">
        <f aca="false">J5*(1+K6)</f>
        <v>1604928.587262</v>
      </c>
      <c r="L5" s="2" t="n">
        <f aca="false">K5*(1+L6)</f>
        <v>1765421.4459882</v>
      </c>
      <c r="M5" s="2" t="n">
        <f aca="false">L5*(1+M6)</f>
        <v>1941963.59058702</v>
      </c>
      <c r="N5" s="2" t="n">
        <f aca="false">M5*(1+N6)</f>
        <v>2136159.94964572</v>
      </c>
    </row>
    <row r="6" customFormat="false" ht="12.75" hidden="false" customHeight="false" outlineLevel="0" collapsed="false">
      <c r="A6" s="17" t="s">
        <v>8</v>
      </c>
      <c r="B6" s="17"/>
      <c r="C6" s="18" t="n">
        <f aca="false">C5/B5-1</f>
        <v>0.288771330756097</v>
      </c>
      <c r="D6" s="16"/>
      <c r="E6" s="19" t="n">
        <v>0.45</v>
      </c>
      <c r="F6" s="19" t="n">
        <v>0.5</v>
      </c>
      <c r="G6" s="19" t="n">
        <v>0.4</v>
      </c>
      <c r="H6" s="19" t="n">
        <v>0.3</v>
      </c>
      <c r="I6" s="19" t="n">
        <v>0.15</v>
      </c>
      <c r="J6" s="19" t="n">
        <v>0.1</v>
      </c>
      <c r="K6" s="19" t="n">
        <v>0.1</v>
      </c>
      <c r="L6" s="19" t="n">
        <v>0.1</v>
      </c>
      <c r="M6" s="19" t="n">
        <v>0.1</v>
      </c>
      <c r="N6" s="19" t="n">
        <v>0.1</v>
      </c>
    </row>
    <row r="7" customFormat="false" ht="12.75" hidden="false" customHeight="false" outlineLevel="0" collapsed="false">
      <c r="A7" s="20" t="s">
        <v>9</v>
      </c>
      <c r="B7" s="21" t="n">
        <v>146290</v>
      </c>
      <c r="C7" s="21" t="n">
        <v>183510</v>
      </c>
      <c r="D7" s="22" t="s">
        <v>10</v>
      </c>
      <c r="E7" s="23" t="n">
        <f aca="false">E5*E8</f>
        <v>270389.504</v>
      </c>
      <c r="F7" s="23" t="n">
        <f aca="false">F5*F8</f>
        <v>402415.629</v>
      </c>
      <c r="G7" s="23" t="n">
        <f aca="false">G5*G8</f>
        <v>563381.8806</v>
      </c>
      <c r="H7" s="23" t="n">
        <f aca="false">H5*H8</f>
        <v>732396.44478</v>
      </c>
      <c r="I7" s="23" t="n">
        <f aca="false">I5*I8</f>
        <v>842255.911497</v>
      </c>
      <c r="J7" s="23" t="n">
        <f aca="false">J5*J8</f>
        <v>926481.5026467</v>
      </c>
      <c r="K7" s="23" t="n">
        <f aca="false">K5*K8</f>
        <v>1019129.65291137</v>
      </c>
      <c r="L7" s="23" t="n">
        <f aca="false">L5*L8</f>
        <v>1121042.61820251</v>
      </c>
      <c r="M7" s="23" t="n">
        <f aca="false">M5*M8</f>
        <v>1233146.88002276</v>
      </c>
      <c r="N7" s="23" t="n">
        <f aca="false">N5*N8</f>
        <v>1356461.56802503</v>
      </c>
      <c r="O7" s="23"/>
      <c r="P7" s="23"/>
      <c r="Q7" s="23"/>
      <c r="R7" s="23"/>
      <c r="S7" s="23"/>
      <c r="T7" s="23"/>
      <c r="U7" s="23"/>
      <c r="V7" s="23"/>
      <c r="W7" s="23"/>
      <c r="X7" s="23"/>
      <c r="Y7" s="23"/>
    </row>
    <row r="8" customFormat="false" ht="12.75" hidden="false" customHeight="true" outlineLevel="0" collapsed="false">
      <c r="A8" s="24" t="s">
        <v>11</v>
      </c>
      <c r="B8" s="25" t="n">
        <f aca="false">B7/B5</f>
        <v>0.647066108757</v>
      </c>
      <c r="C8" s="25" t="n">
        <f aca="false">C7/C5</f>
        <v>0.629822080667747</v>
      </c>
      <c r="D8" s="26"/>
      <c r="E8" s="27" t="n">
        <v>0.64</v>
      </c>
      <c r="F8" s="27" t="n">
        <v>0.635</v>
      </c>
      <c r="G8" s="27" t="n">
        <v>0.635</v>
      </c>
      <c r="H8" s="27" t="n">
        <v>0.635</v>
      </c>
      <c r="I8" s="27" t="n">
        <v>0.635</v>
      </c>
      <c r="J8" s="27" t="n">
        <v>0.635</v>
      </c>
      <c r="K8" s="27" t="n">
        <v>0.635</v>
      </c>
      <c r="L8" s="27" t="n">
        <v>0.635</v>
      </c>
      <c r="M8" s="27" t="n">
        <v>0.635</v>
      </c>
      <c r="N8" s="27" t="n">
        <v>0.635</v>
      </c>
      <c r="O8" s="28"/>
      <c r="P8" s="28"/>
      <c r="Q8" s="28"/>
      <c r="R8" s="28"/>
      <c r="S8" s="28"/>
      <c r="T8" s="28"/>
      <c r="U8" s="28"/>
      <c r="V8" s="28"/>
      <c r="W8" s="28"/>
      <c r="X8" s="28"/>
      <c r="Y8" s="28"/>
      <c r="Z8" s="29"/>
      <c r="AA8" s="29"/>
      <c r="AB8" s="29"/>
      <c r="AC8" s="29"/>
      <c r="AD8" s="29"/>
      <c r="AE8" s="29"/>
      <c r="AF8" s="29"/>
      <c r="AG8" s="29"/>
      <c r="AH8" s="29"/>
      <c r="AI8" s="29"/>
      <c r="AJ8" s="29"/>
      <c r="AK8" s="29"/>
      <c r="AL8" s="29"/>
      <c r="AM8" s="29"/>
      <c r="AN8" s="29"/>
      <c r="AO8" s="29"/>
      <c r="AP8" s="29"/>
      <c r="AQ8" s="29"/>
      <c r="AR8" s="29"/>
      <c r="AS8" s="29"/>
      <c r="AT8" s="29"/>
      <c r="AU8" s="29"/>
      <c r="AV8" s="29"/>
      <c r="AW8" s="29"/>
      <c r="AX8" s="29"/>
      <c r="AY8" s="29"/>
      <c r="AZ8" s="29"/>
      <c r="BA8" s="29"/>
      <c r="BB8" s="29"/>
      <c r="BC8" s="29"/>
      <c r="BD8" s="29"/>
      <c r="BE8" s="29"/>
      <c r="BF8" s="29"/>
      <c r="BG8" s="29"/>
      <c r="BH8" s="29"/>
      <c r="BI8" s="29"/>
      <c r="BJ8" s="29"/>
      <c r="BK8" s="29"/>
      <c r="BL8" s="29"/>
      <c r="BM8" s="29"/>
      <c r="BN8" s="29"/>
      <c r="BO8" s="29"/>
      <c r="BP8" s="29"/>
      <c r="BQ8" s="29"/>
      <c r="BR8" s="29"/>
      <c r="BS8" s="29"/>
      <c r="BT8" s="29"/>
      <c r="BU8" s="29"/>
      <c r="BV8" s="29"/>
      <c r="BW8" s="29"/>
      <c r="BX8" s="29"/>
      <c r="BY8" s="29"/>
      <c r="BZ8" s="29"/>
      <c r="CA8" s="29"/>
      <c r="CB8" s="29"/>
      <c r="CC8" s="29"/>
      <c r="CD8" s="29"/>
      <c r="CE8" s="29"/>
      <c r="CF8" s="29"/>
      <c r="CG8" s="29"/>
      <c r="CH8" s="29"/>
      <c r="CI8" s="29"/>
      <c r="CJ8" s="29"/>
      <c r="CK8" s="29"/>
      <c r="CL8" s="29"/>
      <c r="CM8" s="29"/>
      <c r="CN8" s="29"/>
      <c r="CO8" s="29"/>
      <c r="CP8" s="29"/>
      <c r="CQ8" s="29"/>
      <c r="CR8" s="29"/>
      <c r="CS8" s="29"/>
      <c r="CT8" s="29"/>
      <c r="CU8" s="29"/>
      <c r="CV8" s="29"/>
      <c r="CW8" s="29"/>
      <c r="CX8" s="29"/>
      <c r="CY8" s="29"/>
      <c r="CZ8" s="29"/>
      <c r="DA8" s="29"/>
      <c r="DB8" s="29"/>
      <c r="DC8" s="29"/>
      <c r="DD8" s="29"/>
      <c r="DE8" s="29"/>
      <c r="DF8" s="29"/>
      <c r="DG8" s="29"/>
      <c r="DH8" s="29"/>
      <c r="DI8" s="29"/>
      <c r="DJ8" s="29"/>
      <c r="DK8" s="29"/>
      <c r="DL8" s="29"/>
      <c r="DM8" s="29"/>
      <c r="DN8" s="29"/>
      <c r="DO8" s="29"/>
      <c r="DP8" s="29"/>
      <c r="DQ8" s="29"/>
      <c r="DR8" s="29"/>
      <c r="DS8" s="29"/>
      <c r="DT8" s="29"/>
      <c r="DU8" s="29"/>
      <c r="DV8" s="29"/>
      <c r="DW8" s="29"/>
      <c r="DX8" s="29"/>
      <c r="DY8" s="29"/>
      <c r="DZ8" s="29"/>
      <c r="EA8" s="29"/>
      <c r="EB8" s="29"/>
      <c r="EC8" s="29"/>
      <c r="ED8" s="29"/>
      <c r="EE8" s="29"/>
      <c r="EF8" s="29"/>
      <c r="EG8" s="29"/>
      <c r="EH8" s="29"/>
      <c r="EI8" s="29"/>
      <c r="EJ8" s="29"/>
      <c r="EK8" s="29"/>
      <c r="EL8" s="29"/>
      <c r="EM8" s="29"/>
      <c r="EN8" s="29"/>
      <c r="EO8" s="29"/>
      <c r="EP8" s="29"/>
      <c r="EQ8" s="29"/>
      <c r="ER8" s="29"/>
      <c r="ES8" s="29"/>
      <c r="ET8" s="29"/>
      <c r="EU8" s="29"/>
      <c r="EV8" s="29"/>
      <c r="EW8" s="29"/>
      <c r="EX8" s="29"/>
      <c r="EY8" s="29"/>
      <c r="EZ8" s="29"/>
      <c r="FA8" s="29"/>
      <c r="FB8" s="29"/>
      <c r="FC8" s="29"/>
      <c r="FD8" s="29"/>
      <c r="FE8" s="29"/>
      <c r="FF8" s="29"/>
      <c r="FG8" s="29"/>
      <c r="FH8" s="29"/>
      <c r="FI8" s="29"/>
      <c r="FJ8" s="29"/>
      <c r="FK8" s="29"/>
      <c r="FL8" s="29"/>
      <c r="FM8" s="29"/>
      <c r="FN8" s="29"/>
      <c r="FO8" s="29"/>
      <c r="FP8" s="29"/>
      <c r="FQ8" s="29"/>
      <c r="FR8" s="29"/>
      <c r="FS8" s="29"/>
      <c r="FT8" s="29"/>
      <c r="FU8" s="29"/>
      <c r="FV8" s="29"/>
      <c r="FW8" s="29"/>
      <c r="FX8" s="29"/>
      <c r="FY8" s="29"/>
      <c r="FZ8" s="29"/>
      <c r="GA8" s="29"/>
      <c r="GB8" s="29"/>
      <c r="GC8" s="29"/>
      <c r="GD8" s="29"/>
      <c r="GE8" s="29"/>
      <c r="GF8" s="29"/>
      <c r="GG8" s="29"/>
      <c r="GH8" s="29"/>
      <c r="GI8" s="29"/>
      <c r="GJ8" s="29"/>
      <c r="GK8" s="29"/>
      <c r="GL8" s="29"/>
      <c r="GM8" s="29"/>
      <c r="GN8" s="29"/>
      <c r="GO8" s="29"/>
      <c r="GP8" s="29"/>
      <c r="GQ8" s="29"/>
      <c r="GR8" s="29"/>
      <c r="GS8" s="29"/>
      <c r="GT8" s="29"/>
      <c r="GU8" s="29"/>
      <c r="GV8" s="29"/>
      <c r="GW8" s="29"/>
      <c r="GX8" s="29"/>
      <c r="GY8" s="29"/>
      <c r="GZ8" s="29"/>
      <c r="HA8" s="29"/>
      <c r="HB8" s="29"/>
      <c r="HC8" s="29"/>
      <c r="HD8" s="29"/>
      <c r="HE8" s="29"/>
      <c r="HF8" s="29"/>
      <c r="HG8" s="29"/>
      <c r="HH8" s="29"/>
      <c r="HI8" s="29"/>
      <c r="HJ8" s="29"/>
      <c r="HK8" s="29"/>
      <c r="HL8" s="29"/>
      <c r="HM8" s="29"/>
      <c r="HN8" s="29"/>
      <c r="HO8" s="29"/>
      <c r="HP8" s="29"/>
      <c r="HQ8" s="29"/>
      <c r="HR8" s="29"/>
      <c r="HS8" s="29"/>
      <c r="HT8" s="29"/>
      <c r="HU8" s="29"/>
      <c r="HV8" s="29"/>
      <c r="HW8" s="29"/>
      <c r="HX8" s="29"/>
      <c r="HY8" s="29"/>
      <c r="HZ8" s="29"/>
      <c r="IA8" s="29"/>
      <c r="IB8" s="29"/>
      <c r="IC8" s="29"/>
      <c r="ID8" s="29"/>
      <c r="IE8" s="29"/>
      <c r="IF8" s="29"/>
      <c r="IG8" s="29"/>
      <c r="IH8" s="29"/>
      <c r="II8" s="29"/>
      <c r="IJ8" s="29"/>
      <c r="IK8" s="29"/>
      <c r="IL8" s="29"/>
      <c r="IM8" s="29"/>
      <c r="IN8" s="29"/>
      <c r="IO8" s="29"/>
      <c r="IP8" s="29"/>
      <c r="IQ8" s="29"/>
      <c r="IR8" s="29"/>
      <c r="IS8" s="29"/>
      <c r="IT8" s="29"/>
      <c r="IU8" s="29"/>
      <c r="IV8" s="29"/>
      <c r="IW8" s="29"/>
    </row>
    <row r="9" customFormat="false" ht="12.75" hidden="false" customHeight="false" outlineLevel="0" collapsed="false">
      <c r="A9" s="20" t="s">
        <v>12</v>
      </c>
      <c r="B9" s="21" t="n">
        <f aca="false">B5-B7</f>
        <v>79792</v>
      </c>
      <c r="C9" s="21" t="n">
        <f aca="false">C5-C7</f>
        <v>107858</v>
      </c>
      <c r="D9" s="30"/>
      <c r="E9" s="23" t="n">
        <f aca="false">E5-E7</f>
        <v>152094.096</v>
      </c>
      <c r="F9" s="23" t="n">
        <f aca="false">F5-F7</f>
        <v>231309.771</v>
      </c>
      <c r="G9" s="23" t="n">
        <f aca="false">G5-G7</f>
        <v>323833.6794</v>
      </c>
      <c r="H9" s="23" t="n">
        <f aca="false">H5-H7</f>
        <v>420983.78322</v>
      </c>
      <c r="I9" s="23" t="n">
        <f aca="false">I5-I7</f>
        <v>484131.350703</v>
      </c>
      <c r="J9" s="23" t="n">
        <f aca="false">J5-J7</f>
        <v>532544.4857733</v>
      </c>
      <c r="K9" s="23" t="n">
        <f aca="false">K5-K7</f>
        <v>585798.93435063</v>
      </c>
      <c r="L9" s="23" t="n">
        <f aca="false">L5-L7</f>
        <v>644378.827785693</v>
      </c>
      <c r="M9" s="23" t="n">
        <f aca="false">M5-M7</f>
        <v>708816.710564263</v>
      </c>
      <c r="N9" s="23" t="n">
        <f aca="false">N5-N7</f>
        <v>779698.381620689</v>
      </c>
      <c r="O9" s="23"/>
      <c r="P9" s="23"/>
      <c r="Q9" s="23"/>
      <c r="R9" s="23"/>
      <c r="S9" s="23"/>
      <c r="T9" s="23"/>
      <c r="U9" s="23"/>
      <c r="V9" s="23"/>
      <c r="W9" s="23"/>
      <c r="X9" s="23"/>
      <c r="Y9" s="23"/>
    </row>
    <row r="10" customFormat="false" ht="12.75" hidden="false" customHeight="false" outlineLevel="0" collapsed="false">
      <c r="A10" s="20"/>
      <c r="B10" s="21"/>
      <c r="C10" s="21"/>
      <c r="D10" s="30"/>
      <c r="E10" s="23"/>
      <c r="F10" s="23"/>
      <c r="G10" s="23"/>
      <c r="H10" s="23"/>
      <c r="I10" s="23"/>
      <c r="J10" s="23"/>
      <c r="K10" s="23"/>
      <c r="L10" s="23"/>
      <c r="M10" s="23"/>
      <c r="N10" s="23"/>
      <c r="O10" s="23"/>
      <c r="P10" s="23"/>
      <c r="Q10" s="23"/>
      <c r="R10" s="23"/>
      <c r="S10" s="23"/>
      <c r="T10" s="23"/>
      <c r="U10" s="23"/>
      <c r="V10" s="23"/>
      <c r="W10" s="23"/>
      <c r="X10" s="23"/>
      <c r="Y10" s="23"/>
    </row>
    <row r="11" customFormat="false" ht="12.75" hidden="false" customHeight="false" outlineLevel="0" collapsed="false">
      <c r="A11" s="20" t="s">
        <v>13</v>
      </c>
      <c r="B11" s="21" t="n">
        <v>61713</v>
      </c>
      <c r="C11" s="21" t="n">
        <v>81339</v>
      </c>
      <c r="D11" s="31" t="s">
        <v>10</v>
      </c>
      <c r="E11" s="23" t="n">
        <f aca="false">E5*E12</f>
        <v>109845.736</v>
      </c>
      <c r="F11" s="23" t="n">
        <f aca="false">F5*F12</f>
        <v>164768.604</v>
      </c>
      <c r="G11" s="23" t="n">
        <f aca="false">G5*G12</f>
        <v>230676.0456</v>
      </c>
      <c r="H11" s="23" t="n">
        <f aca="false">H5*H12</f>
        <v>299878.85928</v>
      </c>
      <c r="I11" s="23" t="n">
        <f aca="false">I5*I12</f>
        <v>344860.688172</v>
      </c>
      <c r="J11" s="23" t="n">
        <f aca="false">J5*J12</f>
        <v>379346.7569892</v>
      </c>
      <c r="K11" s="23" t="n">
        <f aca="false">K5*K12</f>
        <v>417281.43268812</v>
      </c>
      <c r="L11" s="23" t="n">
        <f aca="false">L5*L12</f>
        <v>459009.575956932</v>
      </c>
      <c r="M11" s="23" t="n">
        <f aca="false">M5*M12</f>
        <v>504910.533552625</v>
      </c>
      <c r="N11" s="23" t="n">
        <f aca="false">N5*N12</f>
        <v>555401.586907888</v>
      </c>
      <c r="O11" s="23"/>
      <c r="P11" s="23"/>
      <c r="Q11" s="23"/>
      <c r="R11" s="23"/>
      <c r="S11" s="23"/>
      <c r="T11" s="23"/>
      <c r="U11" s="23"/>
      <c r="V11" s="23"/>
      <c r="W11" s="23"/>
      <c r="X11" s="23"/>
      <c r="Y11" s="23"/>
    </row>
    <row r="12" customFormat="false" ht="12.75" hidden="false" customHeight="true" outlineLevel="0" collapsed="false">
      <c r="A12" s="24" t="s">
        <v>11</v>
      </c>
      <c r="B12" s="25" t="n">
        <f aca="false">B11/B5</f>
        <v>0.272967330437629</v>
      </c>
      <c r="C12" s="25" t="n">
        <f aca="false">C11/C5</f>
        <v>0.279162433760742</v>
      </c>
      <c r="D12" s="32"/>
      <c r="E12" s="27" t="n">
        <v>0.26</v>
      </c>
      <c r="F12" s="27" t="n">
        <v>0.26</v>
      </c>
      <c r="G12" s="27" t="n">
        <v>0.26</v>
      </c>
      <c r="H12" s="27" t="n">
        <v>0.26</v>
      </c>
      <c r="I12" s="27" t="n">
        <v>0.26</v>
      </c>
      <c r="J12" s="27" t="n">
        <v>0.26</v>
      </c>
      <c r="K12" s="27" t="n">
        <v>0.26</v>
      </c>
      <c r="L12" s="27" t="n">
        <v>0.26</v>
      </c>
      <c r="M12" s="27" t="n">
        <v>0.26</v>
      </c>
      <c r="N12" s="27" t="n">
        <v>0.26</v>
      </c>
      <c r="O12" s="28"/>
      <c r="P12" s="28"/>
      <c r="Q12" s="28"/>
      <c r="R12" s="28"/>
      <c r="S12" s="28"/>
      <c r="T12" s="28"/>
      <c r="U12" s="28"/>
      <c r="V12" s="28"/>
      <c r="W12" s="28"/>
      <c r="X12" s="28"/>
      <c r="Y12" s="28"/>
      <c r="Z12" s="29"/>
      <c r="AA12" s="29"/>
      <c r="AB12" s="29"/>
      <c r="AC12" s="29"/>
      <c r="AD12" s="29"/>
      <c r="AE12" s="29"/>
      <c r="AF12" s="29"/>
      <c r="AG12" s="29"/>
      <c r="AH12" s="29"/>
      <c r="AI12" s="29"/>
      <c r="AJ12" s="29"/>
      <c r="AK12" s="29"/>
      <c r="AL12" s="29"/>
      <c r="AM12" s="29"/>
      <c r="AN12" s="29"/>
      <c r="AO12" s="29"/>
      <c r="AP12" s="29"/>
      <c r="AQ12" s="29"/>
      <c r="AR12" s="29"/>
      <c r="AS12" s="29"/>
      <c r="AT12" s="29"/>
      <c r="AU12" s="29"/>
      <c r="AV12" s="29"/>
      <c r="AW12" s="29"/>
      <c r="AX12" s="29"/>
      <c r="AY12" s="29"/>
      <c r="AZ12" s="29"/>
      <c r="BA12" s="29"/>
      <c r="BB12" s="29"/>
      <c r="BC12" s="29"/>
      <c r="BD12" s="29"/>
      <c r="BE12" s="29"/>
      <c r="BF12" s="29"/>
      <c r="BG12" s="29"/>
      <c r="BH12" s="29"/>
      <c r="BI12" s="29"/>
      <c r="BJ12" s="29"/>
      <c r="BK12" s="29"/>
      <c r="BL12" s="29"/>
      <c r="BM12" s="29"/>
      <c r="BN12" s="29"/>
      <c r="BO12" s="29"/>
      <c r="BP12" s="29"/>
      <c r="BQ12" s="29"/>
      <c r="BR12" s="29"/>
      <c r="BS12" s="29"/>
      <c r="BT12" s="29"/>
      <c r="BU12" s="29"/>
      <c r="BV12" s="29"/>
      <c r="BW12" s="29"/>
      <c r="BX12" s="29"/>
      <c r="BY12" s="29"/>
      <c r="BZ12" s="29"/>
      <c r="CA12" s="29"/>
      <c r="CB12" s="29"/>
      <c r="CC12" s="29"/>
      <c r="CD12" s="29"/>
      <c r="CE12" s="29"/>
      <c r="CF12" s="29"/>
      <c r="CG12" s="29"/>
      <c r="CH12" s="29"/>
      <c r="CI12" s="29"/>
      <c r="CJ12" s="29"/>
      <c r="CK12" s="29"/>
      <c r="CL12" s="29"/>
      <c r="CM12" s="29"/>
      <c r="CN12" s="29"/>
      <c r="CO12" s="29"/>
      <c r="CP12" s="29"/>
      <c r="CQ12" s="29"/>
      <c r="CR12" s="29"/>
      <c r="CS12" s="29"/>
      <c r="CT12" s="29"/>
      <c r="CU12" s="29"/>
      <c r="CV12" s="29"/>
      <c r="CW12" s="29"/>
      <c r="CX12" s="29"/>
      <c r="CY12" s="29"/>
      <c r="CZ12" s="29"/>
      <c r="DA12" s="29"/>
      <c r="DB12" s="29"/>
      <c r="DC12" s="29"/>
      <c r="DD12" s="29"/>
      <c r="DE12" s="29"/>
      <c r="DF12" s="29"/>
      <c r="DG12" s="29"/>
      <c r="DH12" s="29"/>
      <c r="DI12" s="29"/>
      <c r="DJ12" s="29"/>
      <c r="DK12" s="29"/>
      <c r="DL12" s="29"/>
      <c r="DM12" s="29"/>
      <c r="DN12" s="29"/>
      <c r="DO12" s="29"/>
      <c r="DP12" s="29"/>
      <c r="DQ12" s="29"/>
      <c r="DR12" s="29"/>
      <c r="DS12" s="29"/>
      <c r="DT12" s="29"/>
      <c r="DU12" s="29"/>
      <c r="DV12" s="29"/>
      <c r="DW12" s="29"/>
      <c r="DX12" s="29"/>
      <c r="DY12" s="29"/>
      <c r="DZ12" s="29"/>
      <c r="EA12" s="29"/>
      <c r="EB12" s="29"/>
      <c r="EC12" s="29"/>
      <c r="ED12" s="29"/>
      <c r="EE12" s="29"/>
      <c r="EF12" s="29"/>
      <c r="EG12" s="29"/>
      <c r="EH12" s="29"/>
      <c r="EI12" s="29"/>
      <c r="EJ12" s="29"/>
      <c r="EK12" s="29"/>
      <c r="EL12" s="29"/>
      <c r="EM12" s="29"/>
      <c r="EN12" s="29"/>
      <c r="EO12" s="29"/>
      <c r="EP12" s="29"/>
      <c r="EQ12" s="29"/>
      <c r="ER12" s="29"/>
      <c r="ES12" s="29"/>
      <c r="ET12" s="29"/>
      <c r="EU12" s="29"/>
      <c r="EV12" s="29"/>
      <c r="EW12" s="29"/>
      <c r="EX12" s="29"/>
      <c r="EY12" s="29"/>
      <c r="EZ12" s="29"/>
      <c r="FA12" s="29"/>
      <c r="FB12" s="29"/>
      <c r="FC12" s="29"/>
      <c r="FD12" s="29"/>
      <c r="FE12" s="29"/>
      <c r="FF12" s="29"/>
      <c r="FG12" s="29"/>
      <c r="FH12" s="29"/>
      <c r="FI12" s="29"/>
      <c r="FJ12" s="29"/>
      <c r="FK12" s="29"/>
      <c r="FL12" s="29"/>
      <c r="FM12" s="29"/>
      <c r="FN12" s="29"/>
      <c r="FO12" s="29"/>
      <c r="FP12" s="29"/>
      <c r="FQ12" s="29"/>
      <c r="FR12" s="29"/>
      <c r="FS12" s="29"/>
      <c r="FT12" s="29"/>
      <c r="FU12" s="29"/>
      <c r="FV12" s="29"/>
      <c r="FW12" s="29"/>
      <c r="FX12" s="29"/>
      <c r="FY12" s="29"/>
      <c r="FZ12" s="29"/>
      <c r="GA12" s="29"/>
      <c r="GB12" s="29"/>
      <c r="GC12" s="29"/>
      <c r="GD12" s="29"/>
      <c r="GE12" s="29"/>
      <c r="GF12" s="29"/>
      <c r="GG12" s="29"/>
      <c r="GH12" s="29"/>
      <c r="GI12" s="29"/>
      <c r="GJ12" s="29"/>
      <c r="GK12" s="29"/>
      <c r="GL12" s="29"/>
      <c r="GM12" s="29"/>
      <c r="GN12" s="29"/>
      <c r="GO12" s="29"/>
      <c r="GP12" s="29"/>
      <c r="GQ12" s="29"/>
      <c r="GR12" s="29"/>
      <c r="GS12" s="29"/>
      <c r="GT12" s="29"/>
      <c r="GU12" s="29"/>
      <c r="GV12" s="29"/>
      <c r="GW12" s="29"/>
      <c r="GX12" s="29"/>
      <c r="GY12" s="29"/>
      <c r="GZ12" s="29"/>
      <c r="HA12" s="29"/>
      <c r="HB12" s="29"/>
      <c r="HC12" s="29"/>
      <c r="HD12" s="29"/>
      <c r="HE12" s="29"/>
      <c r="HF12" s="29"/>
      <c r="HG12" s="29"/>
      <c r="HH12" s="29"/>
      <c r="HI12" s="29"/>
      <c r="HJ12" s="29"/>
      <c r="HK12" s="29"/>
      <c r="HL12" s="29"/>
      <c r="HM12" s="29"/>
      <c r="HN12" s="29"/>
      <c r="HO12" s="29"/>
      <c r="HP12" s="29"/>
      <c r="HQ12" s="29"/>
      <c r="HR12" s="29"/>
      <c r="HS12" s="29"/>
      <c r="HT12" s="29"/>
      <c r="HU12" s="29"/>
      <c r="HV12" s="29"/>
      <c r="HW12" s="29"/>
      <c r="HX12" s="29"/>
      <c r="HY12" s="29"/>
      <c r="HZ12" s="29"/>
      <c r="IA12" s="29"/>
      <c r="IB12" s="29"/>
      <c r="IC12" s="29"/>
      <c r="ID12" s="29"/>
      <c r="IE12" s="29"/>
      <c r="IF12" s="29"/>
      <c r="IG12" s="29"/>
      <c r="IH12" s="29"/>
      <c r="II12" s="29"/>
      <c r="IJ12" s="29"/>
      <c r="IK12" s="29"/>
      <c r="IL12" s="29"/>
      <c r="IM12" s="29"/>
      <c r="IN12" s="29"/>
      <c r="IO12" s="29"/>
      <c r="IP12" s="29"/>
      <c r="IQ12" s="29"/>
      <c r="IR12" s="29"/>
      <c r="IS12" s="29"/>
      <c r="IT12" s="29"/>
      <c r="IU12" s="29"/>
      <c r="IV12" s="29"/>
      <c r="IW12" s="29"/>
    </row>
    <row r="13" customFormat="false" ht="12.75" hidden="false" customHeight="false" outlineLevel="0" collapsed="false">
      <c r="A13" s="20" t="s">
        <v>14</v>
      </c>
      <c r="B13" s="21" t="n">
        <f aca="false">B9-B11</f>
        <v>18079</v>
      </c>
      <c r="C13" s="21" t="n">
        <f aca="false">C9-C11</f>
        <v>26519</v>
      </c>
      <c r="D13" s="33"/>
      <c r="E13" s="21" t="n">
        <f aca="false">E9-E11</f>
        <v>42248.36</v>
      </c>
      <c r="F13" s="21" t="n">
        <f aca="false">F9-F11</f>
        <v>66541.167</v>
      </c>
      <c r="G13" s="21" t="n">
        <f aca="false">G9-G11</f>
        <v>93157.6338</v>
      </c>
      <c r="H13" s="21" t="n">
        <f aca="false">H9-H11</f>
        <v>121104.92394</v>
      </c>
      <c r="I13" s="21" t="n">
        <f aca="false">I9-I11</f>
        <v>139270.662531</v>
      </c>
      <c r="J13" s="21" t="n">
        <f aca="false">J9-J11</f>
        <v>153197.7287841</v>
      </c>
      <c r="K13" s="21" t="n">
        <f aca="false">K9-K11</f>
        <v>168517.50166251</v>
      </c>
      <c r="L13" s="21" t="n">
        <f aca="false">L9-L11</f>
        <v>185369.251828761</v>
      </c>
      <c r="M13" s="21" t="n">
        <f aca="false">M9-M11</f>
        <v>203906.177011637</v>
      </c>
      <c r="N13" s="21" t="n">
        <f aca="false">N9-N11</f>
        <v>224296.794712801</v>
      </c>
      <c r="O13" s="23"/>
      <c r="P13" s="23"/>
      <c r="Q13" s="23"/>
      <c r="R13" s="23"/>
      <c r="S13" s="23"/>
      <c r="T13" s="23"/>
      <c r="U13" s="23"/>
      <c r="V13" s="23"/>
      <c r="W13" s="23"/>
      <c r="X13" s="23"/>
      <c r="Y13" s="23"/>
    </row>
    <row r="14" customFormat="false" ht="12.75" hidden="false" customHeight="false" outlineLevel="0" collapsed="false">
      <c r="A14" s="34"/>
      <c r="B14" s="21"/>
      <c r="C14" s="21"/>
      <c r="D14" s="33"/>
      <c r="E14" s="23"/>
      <c r="F14" s="23"/>
      <c r="G14" s="23"/>
      <c r="H14" s="23"/>
      <c r="I14" s="23"/>
      <c r="J14" s="23"/>
      <c r="K14" s="23"/>
      <c r="L14" s="23"/>
      <c r="M14" s="23"/>
      <c r="N14" s="23"/>
      <c r="O14" s="23"/>
      <c r="P14" s="23"/>
      <c r="Q14" s="23"/>
      <c r="R14" s="23"/>
      <c r="S14" s="23"/>
      <c r="T14" s="23"/>
      <c r="U14" s="23"/>
      <c r="V14" s="23"/>
      <c r="W14" s="23"/>
      <c r="X14" s="23"/>
      <c r="Y14" s="23"/>
    </row>
    <row r="15" customFormat="false" ht="12.75" hidden="false" customHeight="false" outlineLevel="0" collapsed="false">
      <c r="A15" s="35" t="s">
        <v>15</v>
      </c>
      <c r="B15" s="36" t="n">
        <v>-540</v>
      </c>
      <c r="C15" s="36" t="n">
        <v>-1992</v>
      </c>
      <c r="D15" s="37" t="n">
        <v>-0.003</v>
      </c>
      <c r="E15" s="38" t="n">
        <f aca="false">E5*$D$15</f>
        <v>-1267.4508</v>
      </c>
      <c r="F15" s="38" t="n">
        <f aca="false">F5*$D$15</f>
        <v>-1901.1762</v>
      </c>
      <c r="G15" s="38" t="n">
        <f aca="false">G5*$D$15</f>
        <v>-2661.64668</v>
      </c>
      <c r="H15" s="38" t="n">
        <f aca="false">H5*$D$15</f>
        <v>-3460.140684</v>
      </c>
      <c r="I15" s="38" t="n">
        <f aca="false">I5*$D$15</f>
        <v>-3979.1617866</v>
      </c>
      <c r="J15" s="38" t="n">
        <f aca="false">J5*$D$15</f>
        <v>-4377.07796526</v>
      </c>
      <c r="K15" s="38" t="n">
        <f aca="false">K5*$D$15</f>
        <v>-4814.785761786</v>
      </c>
      <c r="L15" s="38" t="n">
        <f aca="false">L5*$D$15</f>
        <v>-5296.2643379646</v>
      </c>
      <c r="M15" s="38" t="n">
        <f aca="false">M5*$D$15</f>
        <v>-5825.89077176106</v>
      </c>
      <c r="N15" s="38" t="n">
        <f aca="false">N5*$D$15</f>
        <v>-6408.47984893717</v>
      </c>
      <c r="O15" s="23"/>
      <c r="P15" s="23"/>
      <c r="Q15" s="23"/>
      <c r="R15" s="23"/>
      <c r="S15" s="23"/>
      <c r="T15" s="23"/>
      <c r="U15" s="23"/>
      <c r="V15" s="23"/>
      <c r="W15" s="23"/>
      <c r="X15" s="23"/>
      <c r="Y15" s="23"/>
    </row>
    <row r="16" customFormat="false" ht="12.75" hidden="false" customHeight="false" outlineLevel="0" collapsed="false">
      <c r="A16" s="39" t="s">
        <v>16</v>
      </c>
      <c r="B16" s="40" t="n">
        <f aca="false">B13+B15</f>
        <v>17539</v>
      </c>
      <c r="C16" s="40" t="n">
        <f aca="false">C13+C15</f>
        <v>24527</v>
      </c>
      <c r="D16" s="41"/>
      <c r="E16" s="40" t="n">
        <f aca="false">E13+E15</f>
        <v>40980.9092</v>
      </c>
      <c r="F16" s="40" t="n">
        <f aca="false">F13+F15</f>
        <v>64639.9908</v>
      </c>
      <c r="G16" s="40" t="n">
        <f aca="false">G13+G15</f>
        <v>90495.98712</v>
      </c>
      <c r="H16" s="40" t="n">
        <f aca="false">H13+H15</f>
        <v>117644.783256</v>
      </c>
      <c r="I16" s="40" t="n">
        <f aca="false">I13+I15</f>
        <v>135291.5007444</v>
      </c>
      <c r="J16" s="40" t="n">
        <f aca="false">J13+J15</f>
        <v>148820.65081884</v>
      </c>
      <c r="K16" s="40" t="n">
        <f aca="false">K13+K15</f>
        <v>163702.715900724</v>
      </c>
      <c r="L16" s="40" t="n">
        <f aca="false">L13+L15</f>
        <v>180072.987490796</v>
      </c>
      <c r="M16" s="40" t="n">
        <f aca="false">M13+M15</f>
        <v>198080.286239876</v>
      </c>
      <c r="N16" s="40" t="n">
        <f aca="false">N13+N15</f>
        <v>217888.314863864</v>
      </c>
      <c r="O16" s="42"/>
      <c r="P16" s="42"/>
      <c r="Q16" s="42"/>
      <c r="R16" s="42"/>
      <c r="S16" s="42"/>
      <c r="T16" s="42"/>
      <c r="U16" s="42"/>
      <c r="V16" s="42"/>
      <c r="W16" s="42"/>
      <c r="X16" s="42"/>
      <c r="Y16" s="42"/>
      <c r="Z16" s="42"/>
      <c r="AA16" s="42"/>
      <c r="AB16" s="42"/>
      <c r="AC16" s="42"/>
      <c r="AD16" s="42"/>
      <c r="AE16" s="42"/>
      <c r="AF16" s="42"/>
      <c r="AG16" s="42"/>
      <c r="AH16" s="42"/>
      <c r="AI16" s="42"/>
      <c r="AJ16" s="42"/>
      <c r="AK16" s="42"/>
      <c r="AL16" s="42"/>
      <c r="AM16" s="42"/>
      <c r="AN16" s="42"/>
      <c r="AO16" s="42"/>
      <c r="AP16" s="42"/>
      <c r="AQ16" s="42"/>
      <c r="AR16" s="42"/>
      <c r="AS16" s="42"/>
      <c r="AT16" s="42"/>
      <c r="AU16" s="42"/>
      <c r="AV16" s="42"/>
      <c r="AW16" s="42"/>
      <c r="AX16" s="42"/>
      <c r="AY16" s="42"/>
      <c r="AZ16" s="42"/>
      <c r="BA16" s="42"/>
      <c r="BB16" s="42"/>
      <c r="BC16" s="42"/>
      <c r="BD16" s="42"/>
      <c r="BE16" s="42"/>
      <c r="BF16" s="42"/>
      <c r="BG16" s="42"/>
      <c r="BH16" s="42"/>
      <c r="BI16" s="42"/>
      <c r="BJ16" s="42"/>
      <c r="BK16" s="42"/>
      <c r="BL16" s="42"/>
      <c r="BM16" s="42"/>
      <c r="BN16" s="42"/>
      <c r="BO16" s="42"/>
      <c r="BP16" s="42"/>
      <c r="BQ16" s="42"/>
      <c r="BR16" s="42"/>
      <c r="BS16" s="42"/>
      <c r="BT16" s="42"/>
      <c r="BU16" s="42"/>
      <c r="BV16" s="42"/>
      <c r="BW16" s="42"/>
      <c r="BX16" s="42"/>
      <c r="BY16" s="42"/>
      <c r="BZ16" s="42"/>
      <c r="CA16" s="42"/>
      <c r="CB16" s="42"/>
      <c r="CC16" s="42"/>
      <c r="CD16" s="42"/>
      <c r="CE16" s="42"/>
      <c r="CF16" s="42"/>
      <c r="CG16" s="42"/>
      <c r="CH16" s="42"/>
      <c r="CI16" s="42"/>
      <c r="CJ16" s="42"/>
      <c r="CK16" s="42"/>
      <c r="CL16" s="42"/>
      <c r="CM16" s="42"/>
      <c r="CN16" s="42"/>
      <c r="CO16" s="42"/>
      <c r="CP16" s="42"/>
      <c r="CQ16" s="42"/>
      <c r="CR16" s="42"/>
      <c r="CS16" s="42"/>
      <c r="CT16" s="42"/>
      <c r="CU16" s="42"/>
      <c r="CV16" s="42"/>
      <c r="CW16" s="42"/>
      <c r="CX16" s="42"/>
      <c r="CY16" s="42"/>
      <c r="CZ16" s="42"/>
      <c r="DA16" s="42"/>
      <c r="DB16" s="42"/>
      <c r="DC16" s="42"/>
      <c r="DD16" s="42"/>
      <c r="DE16" s="42"/>
      <c r="DF16" s="42"/>
      <c r="DG16" s="42"/>
      <c r="DH16" s="42"/>
      <c r="DI16" s="42"/>
      <c r="DJ16" s="42"/>
      <c r="DK16" s="42"/>
      <c r="DL16" s="42"/>
      <c r="DM16" s="42"/>
      <c r="DN16" s="42"/>
      <c r="DO16" s="42"/>
      <c r="DP16" s="42"/>
      <c r="DQ16" s="42"/>
      <c r="DR16" s="42"/>
      <c r="DS16" s="42"/>
      <c r="DT16" s="42"/>
      <c r="DU16" s="42"/>
      <c r="DV16" s="42"/>
      <c r="DW16" s="42"/>
      <c r="DX16" s="42"/>
      <c r="DY16" s="42"/>
      <c r="DZ16" s="42"/>
      <c r="EA16" s="42"/>
      <c r="EB16" s="42"/>
      <c r="EC16" s="42"/>
      <c r="ED16" s="42"/>
      <c r="EE16" s="42"/>
      <c r="EF16" s="42"/>
      <c r="EG16" s="42"/>
      <c r="EH16" s="42"/>
      <c r="EI16" s="42"/>
      <c r="EJ16" s="42"/>
      <c r="EK16" s="42"/>
      <c r="EL16" s="42"/>
      <c r="EM16" s="42"/>
      <c r="EN16" s="42"/>
      <c r="EO16" s="42"/>
      <c r="EP16" s="42"/>
      <c r="EQ16" s="42"/>
      <c r="ER16" s="42"/>
      <c r="ES16" s="42"/>
      <c r="ET16" s="42"/>
      <c r="EU16" s="42"/>
      <c r="EV16" s="42"/>
      <c r="EW16" s="42"/>
      <c r="EX16" s="42"/>
      <c r="EY16" s="42"/>
      <c r="EZ16" s="42"/>
      <c r="FA16" s="42"/>
      <c r="FB16" s="42"/>
      <c r="FC16" s="42"/>
      <c r="FD16" s="42"/>
      <c r="FE16" s="42"/>
      <c r="FF16" s="42"/>
      <c r="FG16" s="42"/>
      <c r="FH16" s="42"/>
      <c r="FI16" s="42"/>
      <c r="FJ16" s="42"/>
      <c r="FK16" s="42"/>
      <c r="FL16" s="42"/>
      <c r="FM16" s="42"/>
      <c r="FN16" s="42"/>
      <c r="FO16" s="42"/>
      <c r="FP16" s="42"/>
      <c r="FQ16" s="42"/>
      <c r="FR16" s="42"/>
      <c r="FS16" s="42"/>
      <c r="FT16" s="42"/>
      <c r="FU16" s="42"/>
      <c r="FV16" s="42"/>
      <c r="FW16" s="42"/>
      <c r="FX16" s="42"/>
      <c r="FY16" s="42"/>
      <c r="FZ16" s="42"/>
      <c r="GA16" s="42"/>
      <c r="GB16" s="42"/>
      <c r="GC16" s="42"/>
      <c r="GD16" s="42"/>
      <c r="GE16" s="42"/>
      <c r="GF16" s="42"/>
      <c r="GG16" s="42"/>
      <c r="GH16" s="42"/>
      <c r="GI16" s="42"/>
      <c r="GJ16" s="42"/>
      <c r="GK16" s="42"/>
      <c r="GL16" s="42"/>
      <c r="GM16" s="42"/>
      <c r="GN16" s="42"/>
      <c r="GO16" s="42"/>
      <c r="GP16" s="42"/>
      <c r="GQ16" s="42"/>
      <c r="GR16" s="42"/>
      <c r="GS16" s="42"/>
      <c r="GT16" s="42"/>
      <c r="GU16" s="42"/>
      <c r="GV16" s="42"/>
      <c r="GW16" s="42"/>
      <c r="GX16" s="42"/>
      <c r="GY16" s="42"/>
      <c r="GZ16" s="42"/>
      <c r="HA16" s="42"/>
      <c r="HB16" s="42"/>
      <c r="HC16" s="42"/>
      <c r="HD16" s="42"/>
      <c r="HE16" s="42"/>
      <c r="HF16" s="42"/>
      <c r="HG16" s="42"/>
      <c r="HH16" s="42"/>
      <c r="HI16" s="42"/>
      <c r="HJ16" s="42"/>
      <c r="HK16" s="42"/>
      <c r="HL16" s="42"/>
      <c r="HM16" s="42"/>
      <c r="HN16" s="42"/>
      <c r="HO16" s="42"/>
      <c r="HP16" s="42"/>
      <c r="HQ16" s="42"/>
      <c r="HR16" s="42"/>
      <c r="HS16" s="42"/>
      <c r="HT16" s="42"/>
      <c r="HU16" s="42"/>
      <c r="HV16" s="42"/>
      <c r="HW16" s="42"/>
      <c r="HX16" s="42"/>
      <c r="HY16" s="42"/>
      <c r="HZ16" s="42"/>
      <c r="IA16" s="42"/>
      <c r="IB16" s="42"/>
      <c r="IC16" s="42"/>
      <c r="ID16" s="42"/>
      <c r="IE16" s="42"/>
      <c r="IF16" s="42"/>
      <c r="IG16" s="42"/>
      <c r="IH16" s="42"/>
      <c r="II16" s="42"/>
      <c r="IJ16" s="42"/>
      <c r="IK16" s="42"/>
      <c r="IL16" s="42"/>
      <c r="IM16" s="42"/>
      <c r="IN16" s="42"/>
      <c r="IO16" s="42"/>
      <c r="IP16" s="42"/>
      <c r="IQ16" s="42"/>
      <c r="IR16" s="42"/>
      <c r="IS16" s="42"/>
      <c r="IT16" s="42"/>
      <c r="IU16" s="42"/>
      <c r="IV16" s="42"/>
      <c r="IW16" s="42"/>
    </row>
    <row r="17" customFormat="false" ht="12.75" hidden="false" customHeight="false" outlineLevel="0" collapsed="false">
      <c r="A17" s="39"/>
      <c r="B17" s="21"/>
      <c r="C17" s="21"/>
      <c r="D17" s="43"/>
      <c r="E17" s="23"/>
      <c r="F17" s="23"/>
      <c r="G17" s="23"/>
      <c r="H17" s="23"/>
      <c r="I17" s="23"/>
      <c r="J17" s="23"/>
      <c r="K17" s="23"/>
      <c r="L17" s="23"/>
      <c r="M17" s="23"/>
      <c r="N17" s="23"/>
      <c r="O17" s="23"/>
      <c r="P17" s="23"/>
      <c r="Q17" s="23"/>
      <c r="R17" s="23"/>
      <c r="S17" s="23"/>
      <c r="T17" s="23"/>
      <c r="U17" s="23"/>
      <c r="V17" s="23"/>
      <c r="W17" s="23"/>
      <c r="X17" s="23"/>
      <c r="Y17" s="23"/>
    </row>
    <row r="18" customFormat="false" ht="12.75" hidden="false" customHeight="false" outlineLevel="0" collapsed="false">
      <c r="A18" s="20" t="s">
        <v>17</v>
      </c>
      <c r="B18" s="21" t="n">
        <v>5822</v>
      </c>
      <c r="C18" s="21" t="n">
        <v>5528</v>
      </c>
      <c r="D18" s="44" t="n">
        <v>0.094</v>
      </c>
      <c r="E18" s="23" t="n">
        <f aca="false">(('Balance Sheet'!C20+'Balance Sheet'!C15+'Balance Sheet'!E20+'Balance Sheet'!E15)/2)*0.094</f>
        <v>6084.171089276</v>
      </c>
      <c r="F18" s="23" t="n">
        <f aca="false">(('Balance Sheet'!E20+'Balance Sheet'!E15+'Balance Sheet'!F20+'Balance Sheet'!F15)/2)*0.094</f>
        <v>9083.73850494</v>
      </c>
      <c r="G18" s="23" t="n">
        <f aca="false">(('Balance Sheet'!F20+'Balance Sheet'!F15+'Balance Sheet'!G20+'Balance Sheet'!G15)/2)*0.094</f>
        <v>12851.6845612936</v>
      </c>
      <c r="H18" s="23" t="n">
        <f aca="false">(('Balance Sheet'!G20+'Balance Sheet'!G15+'Balance Sheet'!H20+'Balance Sheet'!H15)/2)*0.094</f>
        <v>17066.9312422981</v>
      </c>
      <c r="I18" s="23" t="n">
        <f aca="false">(('Balance Sheet'!H20+'Balance Sheet'!H15+'Balance Sheet'!I20+'Balance Sheet'!I15)/2)*0.094</f>
        <v>20626.7104694872</v>
      </c>
      <c r="J18" s="23" t="n">
        <f aca="false">(('Balance Sheet'!I20+'Balance Sheet'!I15+'Balance Sheet'!J20+'Balance Sheet'!J15)/2)*0.094</f>
        <v>23099.0330626694</v>
      </c>
      <c r="K18" s="23" t="n">
        <f aca="false">(('Balance Sheet'!J20+'Balance Sheet'!J15+'Balance Sheet'!K20+'Balance Sheet'!K15)/2)*0.094</f>
        <v>25350.6127975863</v>
      </c>
      <c r="L18" s="23" t="n">
        <f aca="false">(('Balance Sheet'!K20+'Balance Sheet'!K15+'Balance Sheet'!L20+'Balance Sheet'!L15)/2)*0.094</f>
        <v>27829.0410442949</v>
      </c>
      <c r="M18" s="23" t="n">
        <f aca="false">(('Balance Sheet'!L20+'Balance Sheet'!L15+'Balance Sheet'!M20+'Balance Sheet'!M15)/2)*0.094</f>
        <v>30557.0026539744</v>
      </c>
      <c r="N18" s="23" t="n">
        <f aca="false">(('Balance Sheet'!M20+'Balance Sheet'!M15+'Balance Sheet'!N20+'Balance Sheet'!N15)/2)*0.094</f>
        <v>33559.4509629219</v>
      </c>
      <c r="O18" s="23"/>
      <c r="P18" s="23"/>
      <c r="Q18" s="23"/>
      <c r="R18" s="23"/>
      <c r="S18" s="23"/>
      <c r="T18" s="23"/>
      <c r="U18" s="23"/>
      <c r="V18" s="23"/>
      <c r="W18" s="23"/>
      <c r="X18" s="23"/>
      <c r="Y18" s="23"/>
    </row>
    <row r="19" customFormat="false" ht="12.75" hidden="false" customHeight="false" outlineLevel="0" collapsed="false">
      <c r="A19" s="20" t="s">
        <v>18</v>
      </c>
      <c r="B19" s="21" t="n">
        <f aca="false">B16-B18</f>
        <v>11717</v>
      </c>
      <c r="C19" s="21" t="n">
        <f aca="false">C16-C18</f>
        <v>18999</v>
      </c>
      <c r="D19" s="33"/>
      <c r="E19" s="23" t="n">
        <f aca="false">E16-E18</f>
        <v>34896.738110724</v>
      </c>
      <c r="F19" s="23" t="n">
        <f aca="false">F16-F18</f>
        <v>55556.25229506</v>
      </c>
      <c r="G19" s="23" t="n">
        <f aca="false">G16-G18</f>
        <v>77644.3025587064</v>
      </c>
      <c r="H19" s="23" t="n">
        <f aca="false">H16-H18</f>
        <v>100577.852013702</v>
      </c>
      <c r="I19" s="23" t="n">
        <f aca="false">I16-I18</f>
        <v>114664.790274913</v>
      </c>
      <c r="J19" s="23" t="n">
        <f aca="false">J16-J18</f>
        <v>125721.617756171</v>
      </c>
      <c r="K19" s="23" t="n">
        <f aca="false">K16-K18</f>
        <v>138352.103103138</v>
      </c>
      <c r="L19" s="23" t="n">
        <f aca="false">L16-L18</f>
        <v>152243.946446502</v>
      </c>
      <c r="M19" s="23" t="n">
        <f aca="false">M16-M18</f>
        <v>167523.283585902</v>
      </c>
      <c r="N19" s="23" t="n">
        <f aca="false">N16-N18</f>
        <v>184328.863900942</v>
      </c>
      <c r="O19" s="23"/>
      <c r="P19" s="23"/>
      <c r="Q19" s="23"/>
      <c r="R19" s="23"/>
      <c r="S19" s="23"/>
      <c r="T19" s="23"/>
      <c r="U19" s="23"/>
      <c r="V19" s="23"/>
      <c r="W19" s="23"/>
      <c r="X19" s="23"/>
      <c r="Y19" s="23"/>
    </row>
    <row r="20" customFormat="false" ht="12.75" hidden="false" customHeight="false" outlineLevel="0" collapsed="false">
      <c r="A20" s="35" t="s">
        <v>19</v>
      </c>
      <c r="B20" s="36" t="n">
        <v>3632</v>
      </c>
      <c r="C20" s="36" t="n">
        <v>6080</v>
      </c>
      <c r="D20" s="45" t="n">
        <v>0.32</v>
      </c>
      <c r="E20" s="38" t="n">
        <f aca="false">$D$20*E19</f>
        <v>11166.9561954317</v>
      </c>
      <c r="F20" s="38" t="n">
        <f aca="false">$D$20*F19</f>
        <v>17778.0007344192</v>
      </c>
      <c r="G20" s="38" t="n">
        <f aca="false">$D$20*G19</f>
        <v>24846.176818786</v>
      </c>
      <c r="H20" s="38" t="n">
        <f aca="false">$D$20*H19</f>
        <v>32184.9126443846</v>
      </c>
      <c r="I20" s="38" t="n">
        <f aca="false">$D$20*I19</f>
        <v>36692.7328879721</v>
      </c>
      <c r="J20" s="38" t="n">
        <f aca="false">$D$20*J19</f>
        <v>40230.9176819746</v>
      </c>
      <c r="K20" s="38" t="n">
        <f aca="false">$D$20*K19</f>
        <v>44272.672993004</v>
      </c>
      <c r="L20" s="38" t="n">
        <f aca="false">$D$20*L19</f>
        <v>48718.0628628805</v>
      </c>
      <c r="M20" s="38" t="n">
        <f aca="false">$D$20*M19</f>
        <v>53607.4507474885</v>
      </c>
      <c r="N20" s="38" t="n">
        <f aca="false">$D$20*N19</f>
        <v>58985.2364483014</v>
      </c>
      <c r="O20" s="23"/>
      <c r="P20" s="23"/>
      <c r="Q20" s="23"/>
      <c r="R20" s="23"/>
      <c r="S20" s="23"/>
      <c r="T20" s="23"/>
      <c r="U20" s="23"/>
      <c r="V20" s="23"/>
      <c r="W20" s="23"/>
      <c r="X20" s="23"/>
      <c r="Y20" s="23"/>
    </row>
    <row r="21" customFormat="false" ht="12.75" hidden="false" customHeight="false" outlineLevel="0" collapsed="false">
      <c r="A21" s="46" t="s">
        <v>20</v>
      </c>
      <c r="B21" s="47" t="n">
        <f aca="false">B19-B20</f>
        <v>8085</v>
      </c>
      <c r="C21" s="47" t="n">
        <f aca="false">C19-C20</f>
        <v>12919</v>
      </c>
      <c r="D21" s="48"/>
      <c r="E21" s="49" t="n">
        <f aca="false">E19-E20</f>
        <v>23729.7819152923</v>
      </c>
      <c r="F21" s="49" t="n">
        <f aca="false">F19-F20</f>
        <v>37778.2515606408</v>
      </c>
      <c r="G21" s="49" t="n">
        <f aca="false">G19-G20</f>
        <v>52798.1257399203</v>
      </c>
      <c r="H21" s="49" t="n">
        <f aca="false">H19-H20</f>
        <v>68392.9393693173</v>
      </c>
      <c r="I21" s="49" t="n">
        <f aca="false">I19-I20</f>
        <v>77972.0573869406</v>
      </c>
      <c r="J21" s="49" t="n">
        <f aca="false">J19-J20</f>
        <v>85490.700074196</v>
      </c>
      <c r="K21" s="49" t="n">
        <f aca="false">K19-K20</f>
        <v>94079.4301101336</v>
      </c>
      <c r="L21" s="49" t="n">
        <f aca="false">L19-L20</f>
        <v>103525.883583621</v>
      </c>
      <c r="M21" s="49" t="n">
        <f aca="false">M19-M20</f>
        <v>113915.832838413</v>
      </c>
      <c r="N21" s="49" t="n">
        <f aca="false">N19-N20</f>
        <v>125343.62745264</v>
      </c>
      <c r="O21" s="49"/>
      <c r="P21" s="49"/>
      <c r="Q21" s="49"/>
      <c r="R21" s="49"/>
      <c r="S21" s="49"/>
      <c r="T21" s="49"/>
      <c r="U21" s="49"/>
      <c r="V21" s="49"/>
      <c r="W21" s="49"/>
      <c r="X21" s="49"/>
      <c r="Y21" s="49"/>
      <c r="Z21" s="50"/>
      <c r="AA21" s="50"/>
      <c r="AB21" s="50"/>
      <c r="AC21" s="50"/>
      <c r="AD21" s="50"/>
      <c r="AE21" s="50"/>
      <c r="AF21" s="50"/>
      <c r="AG21" s="50"/>
      <c r="AH21" s="50"/>
      <c r="AI21" s="50"/>
      <c r="AJ21" s="50"/>
      <c r="AK21" s="50"/>
      <c r="AL21" s="50"/>
      <c r="AM21" s="50"/>
      <c r="AN21" s="50"/>
      <c r="AO21" s="50"/>
      <c r="AP21" s="50"/>
      <c r="AQ21" s="50"/>
      <c r="AR21" s="50"/>
      <c r="AS21" s="50"/>
      <c r="AT21" s="50"/>
      <c r="AU21" s="50"/>
      <c r="AV21" s="50"/>
      <c r="AW21" s="50"/>
      <c r="AX21" s="50"/>
      <c r="AY21" s="50"/>
      <c r="AZ21" s="50"/>
      <c r="BA21" s="50"/>
      <c r="BB21" s="50"/>
      <c r="BC21" s="50"/>
      <c r="BD21" s="50"/>
      <c r="BE21" s="50"/>
      <c r="BF21" s="50"/>
      <c r="BG21" s="50"/>
      <c r="BH21" s="50"/>
      <c r="BI21" s="50"/>
      <c r="BJ21" s="50"/>
      <c r="BK21" s="50"/>
      <c r="BL21" s="50"/>
      <c r="BM21" s="50"/>
      <c r="BN21" s="50"/>
      <c r="BO21" s="50"/>
      <c r="BP21" s="50"/>
      <c r="BQ21" s="50"/>
      <c r="BR21" s="50"/>
      <c r="BS21" s="50"/>
      <c r="BT21" s="50"/>
      <c r="BU21" s="50"/>
      <c r="BV21" s="50"/>
      <c r="BW21" s="50"/>
      <c r="BX21" s="50"/>
      <c r="BY21" s="50"/>
      <c r="BZ21" s="50"/>
      <c r="CA21" s="50"/>
      <c r="CB21" s="50"/>
      <c r="CC21" s="50"/>
      <c r="CD21" s="50"/>
      <c r="CE21" s="50"/>
      <c r="CF21" s="50"/>
      <c r="CG21" s="50"/>
      <c r="CH21" s="50"/>
      <c r="CI21" s="50"/>
      <c r="CJ21" s="50"/>
      <c r="CK21" s="50"/>
      <c r="CL21" s="50"/>
      <c r="CM21" s="50"/>
      <c r="CN21" s="50"/>
      <c r="CO21" s="50"/>
      <c r="CP21" s="50"/>
      <c r="CQ21" s="50"/>
      <c r="CR21" s="50"/>
      <c r="CS21" s="50"/>
      <c r="CT21" s="50"/>
      <c r="CU21" s="50"/>
      <c r="CV21" s="50"/>
      <c r="CW21" s="50"/>
      <c r="CX21" s="50"/>
      <c r="CY21" s="50"/>
      <c r="CZ21" s="50"/>
      <c r="DA21" s="50"/>
      <c r="DB21" s="50"/>
      <c r="DC21" s="50"/>
      <c r="DD21" s="50"/>
      <c r="DE21" s="50"/>
      <c r="DF21" s="50"/>
      <c r="DG21" s="50"/>
      <c r="DH21" s="50"/>
      <c r="DI21" s="50"/>
      <c r="DJ21" s="50"/>
      <c r="DK21" s="50"/>
      <c r="DL21" s="50"/>
      <c r="DM21" s="50"/>
      <c r="DN21" s="50"/>
      <c r="DO21" s="50"/>
      <c r="DP21" s="50"/>
      <c r="DQ21" s="50"/>
      <c r="DR21" s="50"/>
      <c r="DS21" s="50"/>
      <c r="DT21" s="50"/>
      <c r="DU21" s="50"/>
      <c r="DV21" s="50"/>
      <c r="DW21" s="50"/>
      <c r="DX21" s="50"/>
      <c r="DY21" s="50"/>
      <c r="DZ21" s="50"/>
      <c r="EA21" s="50"/>
      <c r="EB21" s="50"/>
      <c r="EC21" s="50"/>
      <c r="ED21" s="50"/>
      <c r="EE21" s="50"/>
      <c r="EF21" s="50"/>
      <c r="EG21" s="50"/>
      <c r="EH21" s="50"/>
      <c r="EI21" s="50"/>
      <c r="EJ21" s="50"/>
      <c r="EK21" s="50"/>
      <c r="EL21" s="50"/>
      <c r="EM21" s="50"/>
      <c r="EN21" s="50"/>
      <c r="EO21" s="50"/>
      <c r="EP21" s="50"/>
      <c r="EQ21" s="50"/>
      <c r="ER21" s="50"/>
      <c r="ES21" s="50"/>
      <c r="ET21" s="50"/>
      <c r="EU21" s="50"/>
      <c r="EV21" s="50"/>
      <c r="EW21" s="50"/>
      <c r="EX21" s="50"/>
      <c r="EY21" s="50"/>
      <c r="EZ21" s="50"/>
      <c r="FA21" s="50"/>
      <c r="FB21" s="50"/>
      <c r="FC21" s="50"/>
      <c r="FD21" s="50"/>
      <c r="FE21" s="50"/>
      <c r="FF21" s="50"/>
      <c r="FG21" s="50"/>
      <c r="FH21" s="50"/>
      <c r="FI21" s="50"/>
      <c r="FJ21" s="50"/>
      <c r="FK21" s="50"/>
      <c r="FL21" s="50"/>
      <c r="FM21" s="50"/>
      <c r="FN21" s="50"/>
      <c r="FO21" s="50"/>
      <c r="FP21" s="50"/>
      <c r="FQ21" s="50"/>
      <c r="FR21" s="50"/>
      <c r="FS21" s="50"/>
      <c r="FT21" s="50"/>
      <c r="FU21" s="50"/>
      <c r="FV21" s="50"/>
      <c r="FW21" s="50"/>
      <c r="FX21" s="50"/>
      <c r="FY21" s="50"/>
      <c r="FZ21" s="50"/>
      <c r="GA21" s="50"/>
      <c r="GB21" s="50"/>
      <c r="GC21" s="50"/>
      <c r="GD21" s="50"/>
      <c r="GE21" s="50"/>
      <c r="GF21" s="50"/>
      <c r="GG21" s="50"/>
      <c r="GH21" s="50"/>
      <c r="GI21" s="50"/>
      <c r="GJ21" s="50"/>
      <c r="GK21" s="50"/>
      <c r="GL21" s="50"/>
      <c r="GM21" s="50"/>
      <c r="GN21" s="50"/>
      <c r="GO21" s="50"/>
      <c r="GP21" s="50"/>
      <c r="GQ21" s="50"/>
      <c r="GR21" s="50"/>
      <c r="GS21" s="50"/>
      <c r="GT21" s="50"/>
      <c r="GU21" s="50"/>
      <c r="GV21" s="50"/>
      <c r="GW21" s="50"/>
      <c r="GX21" s="50"/>
      <c r="GY21" s="50"/>
      <c r="GZ21" s="50"/>
      <c r="HA21" s="50"/>
      <c r="HB21" s="50"/>
      <c r="HC21" s="50"/>
      <c r="HD21" s="50"/>
      <c r="HE21" s="50"/>
      <c r="HF21" s="50"/>
      <c r="HG21" s="50"/>
      <c r="HH21" s="50"/>
      <c r="HI21" s="50"/>
      <c r="HJ21" s="50"/>
      <c r="HK21" s="50"/>
      <c r="HL21" s="50"/>
      <c r="HM21" s="50"/>
      <c r="HN21" s="50"/>
      <c r="HO21" s="50"/>
      <c r="HP21" s="50"/>
      <c r="HQ21" s="50"/>
      <c r="HR21" s="50"/>
      <c r="HS21" s="50"/>
      <c r="HT21" s="50"/>
      <c r="HU21" s="50"/>
      <c r="HV21" s="50"/>
      <c r="HW21" s="50"/>
      <c r="HX21" s="50"/>
      <c r="HY21" s="50"/>
      <c r="HZ21" s="50"/>
      <c r="IA21" s="50"/>
      <c r="IB21" s="50"/>
      <c r="IC21" s="50"/>
      <c r="ID21" s="50"/>
      <c r="IE21" s="50"/>
      <c r="IF21" s="50"/>
      <c r="IG21" s="50"/>
      <c r="IH21" s="50"/>
      <c r="II21" s="50"/>
      <c r="IJ21" s="50"/>
      <c r="IK21" s="50"/>
      <c r="IL21" s="50"/>
      <c r="IM21" s="50"/>
      <c r="IN21" s="50"/>
      <c r="IO21" s="50"/>
      <c r="IP21" s="50"/>
      <c r="IQ21" s="50"/>
      <c r="IR21" s="50"/>
      <c r="IS21" s="50"/>
      <c r="IT21" s="50"/>
      <c r="IU21" s="50"/>
      <c r="IV21" s="50"/>
      <c r="IW21" s="50"/>
    </row>
    <row r="22" customFormat="false" ht="12.75" hidden="false" customHeight="false" outlineLevel="0" collapsed="false">
      <c r="D22" s="51"/>
    </row>
    <row r="23" customFormat="false" ht="12.75" hidden="false" customHeight="false" outlineLevel="0" collapsed="false">
      <c r="A23" s="2" t="s">
        <v>21</v>
      </c>
      <c r="D23" s="51"/>
      <c r="E23" s="2" t="n">
        <v>11241</v>
      </c>
      <c r="F23" s="2" t="n">
        <v>11241</v>
      </c>
    </row>
    <row r="24" customFormat="false" ht="12.75" hidden="false" customHeight="false" outlineLevel="0" collapsed="false">
      <c r="D24" s="51"/>
    </row>
    <row r="25" customFormat="false" ht="12.75" hidden="false" customHeight="false" outlineLevel="0" collapsed="false">
      <c r="A25" s="2" t="s">
        <v>22</v>
      </c>
      <c r="D25" s="51"/>
      <c r="E25" s="52" t="n">
        <f aca="false">E21/E23</f>
        <v>2.11100275022616</v>
      </c>
      <c r="F25" s="52" t="n">
        <f aca="false">F21/F23</f>
        <v>3.36075540971807</v>
      </c>
    </row>
    <row r="26" customFormat="false" ht="12.75" hidden="false" customHeight="false" outlineLevel="0" collapsed="false">
      <c r="D26" s="53"/>
    </row>
    <row r="27" customFormat="false" ht="12.75" hidden="false" customHeight="false" outlineLevel="0" collapsed="false">
      <c r="D27" s="54"/>
    </row>
    <row r="28" customFormat="false" ht="12.75" hidden="false" customHeight="false" outlineLevel="0" collapsed="false">
      <c r="D28" s="8"/>
    </row>
    <row r="29" customFormat="false" ht="12.75" hidden="false" customHeight="false" outlineLevel="0" collapsed="false">
      <c r="D29" s="8"/>
    </row>
    <row r="30" customFormat="false" ht="12.75" hidden="false" customHeight="false" outlineLevel="0" collapsed="false">
      <c r="D30" s="8"/>
    </row>
    <row r="31" customFormat="false" ht="12.75" hidden="false" customHeight="false" outlineLevel="0" collapsed="false">
      <c r="D31" s="8"/>
    </row>
    <row r="32" customFormat="false" ht="12.75" hidden="false" customHeight="false" outlineLevel="0" collapsed="false">
      <c r="D32" s="8"/>
    </row>
    <row r="33" customFormat="false" ht="12.75" hidden="false" customHeight="false" outlineLevel="0" collapsed="false">
      <c r="D33" s="8"/>
    </row>
    <row r="34" customFormat="false" ht="12.75" hidden="false" customHeight="false" outlineLevel="0" collapsed="false">
      <c r="D34" s="8"/>
    </row>
    <row r="35" customFormat="false" ht="12.75" hidden="false" customHeight="false" outlineLevel="0" collapsed="false">
      <c r="D35" s="8"/>
    </row>
    <row r="36" customFormat="false" ht="12.75" hidden="false" customHeight="false" outlineLevel="0" collapsed="false">
      <c r="D36" s="8"/>
    </row>
    <row r="37" customFormat="false" ht="12.75" hidden="false" customHeight="false" outlineLevel="0" collapsed="false">
      <c r="D37" s="8"/>
    </row>
    <row r="38" customFormat="false" ht="12.75" hidden="false" customHeight="false" outlineLevel="0" collapsed="false">
      <c r="D38" s="8"/>
    </row>
    <row r="39" customFormat="false" ht="12.75" hidden="false" customHeight="false" outlineLevel="0" collapsed="false">
      <c r="D39" s="55"/>
    </row>
    <row r="40" customFormat="false" ht="12.75" hidden="false" customHeight="false" outlineLevel="0" collapsed="false">
      <c r="D40" s="8"/>
    </row>
    <row r="41" customFormat="false" ht="12.75" hidden="false" customHeight="false" outlineLevel="0" collapsed="false">
      <c r="D41" s="8"/>
    </row>
    <row r="42" customFormat="false" ht="12.75" hidden="false" customHeight="false" outlineLevel="0" collapsed="false">
      <c r="D42" s="56"/>
    </row>
    <row r="43" customFormat="false" ht="12.75" hidden="false" customHeight="false" outlineLevel="0" collapsed="false">
      <c r="D43" s="8"/>
    </row>
    <row r="44" customFormat="false" ht="12.75" hidden="false" customHeight="false" outlineLevel="0" collapsed="false">
      <c r="D44" s="8"/>
    </row>
    <row r="45" customFormat="false" ht="12.75" hidden="false" customHeight="false" outlineLevel="0" collapsed="false">
      <c r="D45" s="8"/>
    </row>
    <row r="46" customFormat="false" ht="12.75" hidden="false" customHeight="false" outlineLevel="0" collapsed="false">
      <c r="D46" s="8"/>
    </row>
    <row r="47" customFormat="false" ht="12.75" hidden="false" customHeight="false" outlineLevel="0" collapsed="false">
      <c r="D47" s="8"/>
    </row>
    <row r="48" customFormat="false" ht="12.75" hidden="false" customHeight="false" outlineLevel="0" collapsed="false">
      <c r="D48" s="8"/>
    </row>
    <row r="49" customFormat="false" ht="12.75" hidden="false" customHeight="false" outlineLevel="0" collapsed="false">
      <c r="D49" s="8"/>
    </row>
    <row r="50" customFormat="false" ht="12.75" hidden="false" customHeight="false" outlineLevel="0" collapsed="false">
      <c r="D50" s="8"/>
    </row>
    <row r="51" customFormat="false" ht="12.75" hidden="false" customHeight="false" outlineLevel="0" collapsed="false">
      <c r="D51" s="8"/>
    </row>
    <row r="52" customFormat="false" ht="12.75" hidden="false" customHeight="false" outlineLevel="0" collapsed="false">
      <c r="D52" s="8"/>
    </row>
    <row r="53" customFormat="false" ht="12.75" hidden="false" customHeight="false" outlineLevel="0" collapsed="false">
      <c r="D53" s="8"/>
    </row>
    <row r="54" customFormat="false" ht="12.75" hidden="false" customHeight="false" outlineLevel="0" collapsed="false">
      <c r="D54" s="8"/>
    </row>
    <row r="55" customFormat="false" ht="12.75" hidden="false" customHeight="false" outlineLevel="0" collapsed="false">
      <c r="D55" s="8"/>
    </row>
    <row r="56" customFormat="false" ht="12.75" hidden="false" customHeight="false" outlineLevel="0" collapsed="false">
      <c r="D56" s="8"/>
    </row>
    <row r="57" customFormat="false" ht="12.75" hidden="false" customHeight="false" outlineLevel="0" collapsed="false">
      <c r="D57" s="8"/>
    </row>
    <row r="58" customFormat="false" ht="12.75" hidden="false" customHeight="false" outlineLevel="0" collapsed="false">
      <c r="D58" s="8"/>
    </row>
    <row r="59" customFormat="false" ht="12.75" hidden="false" customHeight="false" outlineLevel="0" collapsed="false">
      <c r="D59" s="8"/>
    </row>
    <row r="60" customFormat="false" ht="12.75" hidden="false" customHeight="false" outlineLevel="0" collapsed="false">
      <c r="D60" s="8"/>
    </row>
    <row r="61" customFormat="false" ht="12.75" hidden="false" customHeight="false" outlineLevel="0" collapsed="false">
      <c r="D61" s="8"/>
    </row>
    <row r="62" customFormat="false" ht="12.75" hidden="false" customHeight="false" outlineLevel="0" collapsed="false">
      <c r="D62" s="8"/>
    </row>
    <row r="63" customFormat="false" ht="12.75" hidden="false" customHeight="false" outlineLevel="0" collapsed="false">
      <c r="D63" s="8"/>
    </row>
    <row r="64" customFormat="false" ht="12.75" hidden="false" customHeight="false" outlineLevel="0" collapsed="false">
      <c r="D64" s="8"/>
    </row>
    <row r="65" customFormat="false" ht="12.75" hidden="false" customHeight="false" outlineLevel="0" collapsed="false">
      <c r="D65" s="8"/>
    </row>
    <row r="66" customFormat="false" ht="12.75" hidden="false" customHeight="false" outlineLevel="0" collapsed="false">
      <c r="D66" s="8"/>
    </row>
    <row r="67" customFormat="false" ht="12.75" hidden="false" customHeight="false" outlineLevel="0" collapsed="false">
      <c r="D67" s="8"/>
    </row>
    <row r="68" customFormat="false" ht="12.75" hidden="false" customHeight="false" outlineLevel="0" collapsed="false">
      <c r="D68" s="8"/>
    </row>
    <row r="69" customFormat="false" ht="12.75" hidden="false" customHeight="false" outlineLevel="0" collapsed="false">
      <c r="D69" s="8"/>
    </row>
    <row r="70" customFormat="false" ht="12.75" hidden="false" customHeight="false" outlineLevel="0" collapsed="false">
      <c r="D70" s="8"/>
    </row>
    <row r="71" customFormat="false" ht="12.75" hidden="false" customHeight="false" outlineLevel="0" collapsed="false">
      <c r="D71" s="8"/>
    </row>
    <row r="72" customFormat="false" ht="12.75" hidden="false" customHeight="false" outlineLevel="0" collapsed="false">
      <c r="D72" s="57"/>
    </row>
    <row r="73" customFormat="false" ht="12.75" hidden="false" customHeight="false" outlineLevel="0" collapsed="false">
      <c r="D73" s="57"/>
    </row>
    <row r="74" customFormat="false" ht="12.75" hidden="false" customHeight="false" outlineLevel="0" collapsed="false">
      <c r="D74" s="57"/>
    </row>
    <row r="75" customFormat="false" ht="12.75" hidden="false" customHeight="false" outlineLevel="0" collapsed="false">
      <c r="D75" s="57"/>
    </row>
    <row r="76" customFormat="false" ht="12.75" hidden="false" customHeight="false" outlineLevel="0" collapsed="false">
      <c r="D76" s="57"/>
    </row>
    <row r="77" customFormat="false" ht="12.75" hidden="false" customHeight="false" outlineLevel="0" collapsed="false">
      <c r="D77" s="57"/>
    </row>
    <row r="78" customFormat="false" ht="12.75" hidden="false" customHeight="false" outlineLevel="0" collapsed="false">
      <c r="D78" s="57"/>
    </row>
    <row r="79" customFormat="false" ht="12.75" hidden="false" customHeight="false" outlineLevel="0" collapsed="false">
      <c r="D79" s="57"/>
    </row>
    <row r="80" customFormat="false" ht="12.75" hidden="false" customHeight="false" outlineLevel="0" collapsed="false">
      <c r="D80" s="57"/>
    </row>
    <row r="81" customFormat="false" ht="12.75" hidden="false" customHeight="false" outlineLevel="0" collapsed="false">
      <c r="D81" s="57"/>
    </row>
    <row r="82" customFormat="false" ht="12.75" hidden="false" customHeight="false" outlineLevel="0" collapsed="false">
      <c r="D82" s="57"/>
    </row>
    <row r="83" customFormat="false" ht="12.75" hidden="false" customHeight="false" outlineLevel="0" collapsed="false">
      <c r="D83" s="57"/>
    </row>
    <row r="84" customFormat="false" ht="12.75" hidden="false" customHeight="false" outlineLevel="0" collapsed="false">
      <c r="D84" s="57"/>
    </row>
    <row r="85" customFormat="false" ht="12.75" hidden="false" customHeight="false" outlineLevel="0" collapsed="false">
      <c r="D85" s="57"/>
    </row>
    <row r="86" customFormat="false" ht="12.75" hidden="false" customHeight="false" outlineLevel="0" collapsed="false">
      <c r="D86" s="57"/>
    </row>
    <row r="87" customFormat="false" ht="12.75" hidden="false" customHeight="false" outlineLevel="0" collapsed="false">
      <c r="D87" s="57"/>
    </row>
    <row r="88" customFormat="false" ht="12.75" hidden="false" customHeight="false" outlineLevel="0" collapsed="false">
      <c r="D88" s="8"/>
    </row>
    <row r="89" customFormat="false" ht="12.75" hidden="false" customHeight="false" outlineLevel="0" collapsed="false">
      <c r="D89" s="8"/>
    </row>
    <row r="90" customFormat="false" ht="12.75" hidden="false" customHeight="false" outlineLevel="0" collapsed="false">
      <c r="D90" s="8"/>
    </row>
    <row r="91" customFormat="false" ht="12.75" hidden="false" customHeight="false" outlineLevel="0" collapsed="false">
      <c r="D91" s="8"/>
    </row>
    <row r="92" customFormat="false" ht="12.75" hidden="false" customHeight="false" outlineLevel="0" collapsed="false">
      <c r="D92" s="8"/>
    </row>
    <row r="93" customFormat="false" ht="12.75" hidden="false" customHeight="false" outlineLevel="0" collapsed="false">
      <c r="D93" s="8"/>
    </row>
    <row r="94" customFormat="false" ht="12.75" hidden="false" customHeight="false" outlineLevel="0" collapsed="false">
      <c r="D94" s="8"/>
    </row>
    <row r="95" customFormat="false" ht="12.75" hidden="false" customHeight="false" outlineLevel="0" collapsed="false">
      <c r="D95" s="8"/>
    </row>
    <row r="96" customFormat="false" ht="12.75" hidden="false" customHeight="false" outlineLevel="0" collapsed="false">
      <c r="D96" s="8"/>
    </row>
    <row r="97" customFormat="false" ht="12.75" hidden="false" customHeight="false" outlineLevel="0" collapsed="false">
      <c r="D97" s="8"/>
    </row>
    <row r="98" customFormat="false" ht="12.75" hidden="false" customHeight="false" outlineLevel="0" collapsed="false">
      <c r="D98" s="8"/>
    </row>
    <row r="99" customFormat="false" ht="12.75" hidden="false" customHeight="false" outlineLevel="0" collapsed="false">
      <c r="D99" s="8"/>
    </row>
    <row r="100" customFormat="false" ht="12.75" hidden="false" customHeight="false" outlineLevel="0" collapsed="false">
      <c r="D100" s="8"/>
    </row>
    <row r="101" customFormat="false" ht="12.75" hidden="false" customHeight="false" outlineLevel="0" collapsed="false">
      <c r="D101" s="8"/>
    </row>
    <row r="102" customFormat="false" ht="12.75" hidden="false" customHeight="false" outlineLevel="0" collapsed="false">
      <c r="D102" s="8"/>
    </row>
    <row r="103" customFormat="false" ht="12.75" hidden="false" customHeight="false" outlineLevel="0" collapsed="false">
      <c r="D103" s="8"/>
    </row>
    <row r="104" customFormat="false" ht="12.75" hidden="false" customHeight="false" outlineLevel="0" collapsed="false">
      <c r="D104" s="8"/>
    </row>
    <row r="105" customFormat="false" ht="12.75" hidden="false" customHeight="false" outlineLevel="0" collapsed="false">
      <c r="D105" s="8"/>
    </row>
    <row r="106" customFormat="false" ht="12.75" hidden="false" customHeight="false" outlineLevel="0" collapsed="false">
      <c r="D106" s="8"/>
    </row>
    <row r="107" customFormat="false" ht="12.75" hidden="false" customHeight="false" outlineLevel="0" collapsed="false">
      <c r="D107" s="8"/>
    </row>
    <row r="108" customFormat="false" ht="12.75" hidden="false" customHeight="false" outlineLevel="0" collapsed="false">
      <c r="D108" s="8"/>
    </row>
    <row r="109" customFormat="false" ht="12.75" hidden="false" customHeight="false" outlineLevel="0" collapsed="false">
      <c r="D109" s="8"/>
    </row>
    <row r="110" customFormat="false" ht="12.75" hidden="false" customHeight="false" outlineLevel="0" collapsed="false">
      <c r="D110" s="8"/>
    </row>
    <row r="111" customFormat="false" ht="12.75" hidden="false" customHeight="false" outlineLevel="0" collapsed="false">
      <c r="D111" s="8"/>
    </row>
    <row r="112" customFormat="false" ht="12.75" hidden="false" customHeight="false" outlineLevel="0" collapsed="false">
      <c r="D112" s="8"/>
    </row>
    <row r="113" customFormat="false" ht="12.75" hidden="false" customHeight="false" outlineLevel="0" collapsed="false">
      <c r="D113" s="8"/>
    </row>
    <row r="114" customFormat="false" ht="12.75" hidden="false" customHeight="false" outlineLevel="0" collapsed="false">
      <c r="D114" s="8"/>
    </row>
    <row r="115" customFormat="false" ht="12.75" hidden="false" customHeight="false" outlineLevel="0" collapsed="false">
      <c r="D115" s="8"/>
    </row>
    <row r="116" customFormat="false" ht="12.75" hidden="false" customHeight="false" outlineLevel="0" collapsed="false">
      <c r="D116" s="8"/>
    </row>
    <row r="117" customFormat="false" ht="12.75" hidden="false" customHeight="false" outlineLevel="0" collapsed="false">
      <c r="D117" s="8"/>
    </row>
    <row r="118" customFormat="false" ht="12.75" hidden="false" customHeight="false" outlineLevel="0" collapsed="false">
      <c r="D118" s="8"/>
    </row>
    <row r="119" customFormat="false" ht="12.75" hidden="false" customHeight="false" outlineLevel="0" collapsed="false">
      <c r="D119" s="8"/>
    </row>
    <row r="120" customFormat="false" ht="12.75" hidden="false" customHeight="false" outlineLevel="0" collapsed="false">
      <c r="D120" s="8"/>
    </row>
    <row r="121" customFormat="false" ht="12.75" hidden="false" customHeight="false" outlineLevel="0" collapsed="false">
      <c r="D121" s="8"/>
    </row>
    <row r="122" customFormat="false" ht="12.75" hidden="false" customHeight="false" outlineLevel="0" collapsed="false">
      <c r="D122" s="8"/>
    </row>
    <row r="123" customFormat="false" ht="12.75" hidden="false" customHeight="false" outlineLevel="0" collapsed="false">
      <c r="D123" s="8"/>
    </row>
    <row r="124" customFormat="false" ht="12.75" hidden="false" customHeight="false" outlineLevel="0" collapsed="false">
      <c r="D124" s="8"/>
    </row>
    <row r="125" customFormat="false" ht="12.75" hidden="false" customHeight="false" outlineLevel="0" collapsed="false">
      <c r="D125" s="8"/>
    </row>
    <row r="126" customFormat="false" ht="12.75" hidden="false" customHeight="false" outlineLevel="0" collapsed="false">
      <c r="D126" s="8"/>
    </row>
    <row r="127" customFormat="false" ht="12.75" hidden="false" customHeight="false" outlineLevel="0" collapsed="false">
      <c r="D127" s="8"/>
    </row>
    <row r="128" customFormat="false" ht="12.75" hidden="false" customHeight="false" outlineLevel="0" collapsed="false">
      <c r="D128" s="8"/>
    </row>
    <row r="129" customFormat="false" ht="12.75" hidden="false" customHeight="false" outlineLevel="0" collapsed="false">
      <c r="D129" s="8"/>
    </row>
    <row r="130" customFormat="false" ht="12.75" hidden="false" customHeight="false" outlineLevel="0" collapsed="false">
      <c r="D130" s="8"/>
    </row>
    <row r="131" customFormat="false" ht="12.75" hidden="false" customHeight="false" outlineLevel="0" collapsed="false">
      <c r="D131" s="8"/>
    </row>
    <row r="132" customFormat="false" ht="12.75" hidden="false" customHeight="false" outlineLevel="0" collapsed="false">
      <c r="D132" s="8"/>
    </row>
    <row r="133" customFormat="false" ht="12.75" hidden="false" customHeight="false" outlineLevel="0" collapsed="false">
      <c r="D133" s="8"/>
    </row>
    <row r="134" customFormat="false" ht="12.75" hidden="false" customHeight="false" outlineLevel="0" collapsed="false">
      <c r="D134" s="8"/>
    </row>
    <row r="135" customFormat="false" ht="12.75" hidden="false" customHeight="false" outlineLevel="0" collapsed="false">
      <c r="D135" s="8"/>
    </row>
    <row r="136" customFormat="false" ht="12.75" hidden="false" customHeight="false" outlineLevel="0" collapsed="false">
      <c r="D136" s="8"/>
    </row>
    <row r="137" customFormat="false" ht="12.75" hidden="false" customHeight="false" outlineLevel="0" collapsed="false">
      <c r="D137" s="8"/>
    </row>
    <row r="138" customFormat="false" ht="12.75" hidden="false" customHeight="false" outlineLevel="0" collapsed="false">
      <c r="D138" s="8"/>
    </row>
    <row r="139" customFormat="false" ht="12.75" hidden="false" customHeight="false" outlineLevel="0" collapsed="false">
      <c r="D139" s="8"/>
    </row>
    <row r="140" customFormat="false" ht="12.75" hidden="false" customHeight="false" outlineLevel="0" collapsed="false">
      <c r="D140" s="8"/>
    </row>
    <row r="141" customFormat="false" ht="12.75" hidden="false" customHeight="false" outlineLevel="0" collapsed="false">
      <c r="D141" s="8"/>
    </row>
    <row r="142" customFormat="false" ht="12.75" hidden="false" customHeight="false" outlineLevel="0" collapsed="false">
      <c r="D142" s="8"/>
    </row>
    <row r="143" customFormat="false" ht="12.75" hidden="false" customHeight="false" outlineLevel="0" collapsed="false">
      <c r="D143" s="8"/>
    </row>
    <row r="144" customFormat="false" ht="12.75" hidden="false" customHeight="false" outlineLevel="0" collapsed="false">
      <c r="D144" s="8"/>
    </row>
    <row r="145" customFormat="false" ht="12.75" hidden="false" customHeight="false" outlineLevel="0" collapsed="false">
      <c r="D145" s="8"/>
    </row>
    <row r="146" customFormat="false" ht="12.75" hidden="false" customHeight="false" outlineLevel="0" collapsed="false">
      <c r="D146" s="8"/>
    </row>
    <row r="147" customFormat="false" ht="12.75" hidden="false" customHeight="false" outlineLevel="0" collapsed="false">
      <c r="D147" s="8"/>
    </row>
    <row r="148" customFormat="false" ht="12.75" hidden="false" customHeight="false" outlineLevel="0" collapsed="false">
      <c r="D148" s="8"/>
    </row>
    <row r="149" customFormat="false" ht="12.75" hidden="false" customHeight="false" outlineLevel="0" collapsed="false">
      <c r="D149" s="8"/>
    </row>
    <row r="150" customFormat="false" ht="12.75" hidden="false" customHeight="false" outlineLevel="0" collapsed="false">
      <c r="D150" s="8"/>
    </row>
    <row r="151" customFormat="false" ht="12.75" hidden="false" customHeight="false" outlineLevel="0" collapsed="false">
      <c r="D151" s="8"/>
    </row>
    <row r="152" customFormat="false" ht="12.75" hidden="false" customHeight="false" outlineLevel="0" collapsed="false">
      <c r="D152" s="8"/>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41"/>
  <sheetViews>
    <sheetView showFormulas="false" showGridLines="true" showRowColHeaders="true" showZeros="true" rightToLeft="false" tabSelected="false" showOutlineSymbols="true" defaultGridColor="true" view="normal" topLeftCell="A14" colorId="64" zoomScale="90" zoomScaleNormal="90" zoomScalePageLayoutView="100" workbookViewId="0">
      <selection pane="topLeft" activeCell="D21" activeCellId="0" sqref="D21"/>
    </sheetView>
  </sheetViews>
  <sheetFormatPr defaultColWidth="10.3515625" defaultRowHeight="12.75" customHeight="true" zeroHeight="false" outlineLevelRow="0" outlineLevelCol="0"/>
  <cols>
    <col collapsed="false" customWidth="true" hidden="false" outlineLevel="0" max="1" min="1" style="2" width="36.8"/>
    <col collapsed="false" customWidth="true" hidden="false" outlineLevel="0" max="3" min="2" style="2" width="11.46"/>
    <col collapsed="false" customWidth="true" hidden="false" outlineLevel="0" max="4" min="4" style="58" width="38.47"/>
    <col collapsed="false" customWidth="true" hidden="false" outlineLevel="0" max="14" min="5" style="2" width="13.12"/>
    <col collapsed="false" customWidth="false" hidden="false" outlineLevel="0" max="257" min="15" style="2" width="10.35"/>
  </cols>
  <sheetData>
    <row r="1" customFormat="false" ht="18" hidden="false" customHeight="false" outlineLevel="0" collapsed="false">
      <c r="A1" s="4" t="s">
        <v>0</v>
      </c>
    </row>
    <row r="2" customFormat="false" ht="12.75" hidden="false" customHeight="false" outlineLevel="0" collapsed="false">
      <c r="A2" s="5" t="s">
        <v>23</v>
      </c>
    </row>
    <row r="3" customFormat="false" ht="12.75" hidden="false" customHeight="false" outlineLevel="0" collapsed="false">
      <c r="A3" s="42"/>
      <c r="B3" s="7" t="s">
        <v>2</v>
      </c>
      <c r="C3" s="7" t="s">
        <v>2</v>
      </c>
      <c r="D3" s="8" t="s">
        <v>3</v>
      </c>
      <c r="E3" s="7" t="s">
        <v>4</v>
      </c>
      <c r="F3" s="7" t="s">
        <v>4</v>
      </c>
      <c r="G3" s="7" t="s">
        <v>4</v>
      </c>
      <c r="H3" s="7" t="s">
        <v>4</v>
      </c>
      <c r="I3" s="7" t="s">
        <v>4</v>
      </c>
      <c r="J3" s="7" t="s">
        <v>4</v>
      </c>
      <c r="K3" s="7" t="s">
        <v>4</v>
      </c>
      <c r="L3" s="7" t="s">
        <v>4</v>
      </c>
      <c r="M3" s="7" t="s">
        <v>4</v>
      </c>
      <c r="N3" s="7" t="s">
        <v>4</v>
      </c>
    </row>
    <row r="4" customFormat="false" ht="12.75" hidden="false" customHeight="false" outlineLevel="0" collapsed="false">
      <c r="A4" s="59" t="s">
        <v>24</v>
      </c>
      <c r="B4" s="60" t="n">
        <v>1991</v>
      </c>
      <c r="C4" s="60" t="n">
        <v>1992</v>
      </c>
      <c r="D4" s="61"/>
      <c r="E4" s="62" t="n">
        <f aca="false">C4+1</f>
        <v>1993</v>
      </c>
      <c r="F4" s="62" t="n">
        <f aca="false">E4+1</f>
        <v>1994</v>
      </c>
      <c r="G4" s="62" t="n">
        <f aca="false">F4+1</f>
        <v>1995</v>
      </c>
      <c r="H4" s="62" t="n">
        <f aca="false">G4+1</f>
        <v>1996</v>
      </c>
      <c r="I4" s="62" t="n">
        <f aca="false">H4+1</f>
        <v>1997</v>
      </c>
      <c r="J4" s="62" t="n">
        <f aca="false">I4+1</f>
        <v>1998</v>
      </c>
      <c r="K4" s="62" t="n">
        <f aca="false">J4+1</f>
        <v>1999</v>
      </c>
      <c r="L4" s="62" t="n">
        <f aca="false">K4+1</f>
        <v>2000</v>
      </c>
      <c r="M4" s="62" t="n">
        <f aca="false">L4+1</f>
        <v>2001</v>
      </c>
      <c r="N4" s="62" t="n">
        <f aca="false">M4+1</f>
        <v>2002</v>
      </c>
      <c r="O4" s="13"/>
      <c r="P4" s="13"/>
      <c r="Q4" s="13"/>
      <c r="R4" s="13"/>
      <c r="S4" s="13"/>
      <c r="T4" s="13"/>
      <c r="U4" s="13"/>
      <c r="V4" s="13"/>
      <c r="W4" s="13"/>
      <c r="X4" s="13"/>
      <c r="Y4" s="13"/>
      <c r="Z4" s="13"/>
      <c r="AA4" s="13"/>
      <c r="AB4" s="13"/>
      <c r="AC4" s="13"/>
      <c r="AD4" s="13"/>
      <c r="AE4" s="13"/>
      <c r="AF4" s="13"/>
      <c r="AG4" s="13"/>
      <c r="AH4" s="13"/>
      <c r="AI4" s="13"/>
      <c r="AJ4" s="13"/>
      <c r="AK4" s="13"/>
      <c r="AL4" s="13"/>
      <c r="AM4" s="13"/>
      <c r="AN4" s="13"/>
      <c r="AO4" s="13"/>
      <c r="AP4" s="13"/>
      <c r="AQ4" s="13"/>
      <c r="AR4" s="13"/>
      <c r="AS4" s="13"/>
      <c r="AT4" s="13"/>
      <c r="AU4" s="13"/>
      <c r="AV4" s="13"/>
      <c r="AW4" s="13"/>
      <c r="AX4" s="13"/>
      <c r="AY4" s="13"/>
      <c r="AZ4" s="13"/>
      <c r="BA4" s="13"/>
      <c r="BB4" s="13"/>
      <c r="BC4" s="13"/>
      <c r="BD4" s="13"/>
      <c r="BE4" s="13"/>
      <c r="BF4" s="13"/>
      <c r="BG4" s="13"/>
      <c r="BH4" s="13"/>
      <c r="BI4" s="13"/>
      <c r="BJ4" s="13"/>
      <c r="BK4" s="13"/>
      <c r="BL4" s="13"/>
      <c r="BM4" s="13"/>
      <c r="BN4" s="13"/>
      <c r="BO4" s="13"/>
      <c r="BP4" s="13"/>
      <c r="BQ4" s="13"/>
      <c r="BR4" s="13"/>
      <c r="BS4" s="13"/>
      <c r="BT4" s="13"/>
      <c r="BU4" s="13"/>
      <c r="BV4" s="13"/>
      <c r="BW4" s="13"/>
      <c r="BX4" s="13"/>
      <c r="BY4" s="13"/>
      <c r="BZ4" s="13"/>
      <c r="CA4" s="13"/>
      <c r="CB4" s="13"/>
      <c r="CC4" s="13"/>
      <c r="CD4" s="13"/>
      <c r="CE4" s="13"/>
      <c r="CF4" s="13"/>
      <c r="CG4" s="13"/>
      <c r="CH4" s="13"/>
      <c r="CI4" s="13"/>
      <c r="CJ4" s="13"/>
      <c r="CK4" s="13"/>
      <c r="CL4" s="13"/>
      <c r="CM4" s="13"/>
      <c r="CN4" s="13"/>
      <c r="CO4" s="13"/>
      <c r="CP4" s="13"/>
      <c r="CQ4" s="13"/>
      <c r="CR4" s="13"/>
      <c r="CS4" s="13"/>
      <c r="CT4" s="13"/>
      <c r="CU4" s="13"/>
      <c r="CV4" s="13"/>
      <c r="CW4" s="13"/>
      <c r="CX4" s="13"/>
      <c r="CY4" s="13"/>
      <c r="CZ4" s="13"/>
      <c r="DA4" s="13"/>
      <c r="DB4" s="13"/>
      <c r="DC4" s="13"/>
      <c r="DD4" s="13"/>
      <c r="DE4" s="13"/>
      <c r="DF4" s="13"/>
      <c r="DG4" s="13"/>
      <c r="DH4" s="13"/>
      <c r="DI4" s="13"/>
      <c r="DJ4" s="13"/>
      <c r="DK4" s="13"/>
      <c r="DL4" s="13"/>
      <c r="DM4" s="13"/>
      <c r="DN4" s="13"/>
      <c r="DO4" s="13"/>
      <c r="DP4" s="13"/>
      <c r="DQ4" s="13"/>
      <c r="DR4" s="13"/>
      <c r="DS4" s="13"/>
      <c r="DT4" s="13"/>
      <c r="DU4" s="13"/>
      <c r="DV4" s="13"/>
      <c r="DW4" s="13"/>
      <c r="DX4" s="13"/>
      <c r="DY4" s="13"/>
      <c r="DZ4" s="13"/>
      <c r="EA4" s="13"/>
      <c r="EB4" s="13"/>
      <c r="EC4" s="13"/>
      <c r="ED4" s="13"/>
      <c r="EE4" s="13"/>
      <c r="EF4" s="13"/>
      <c r="EG4" s="13"/>
      <c r="EH4" s="13"/>
      <c r="EI4" s="13"/>
      <c r="EJ4" s="13"/>
      <c r="EK4" s="13"/>
      <c r="EL4" s="13"/>
      <c r="EM4" s="13"/>
      <c r="EN4" s="13"/>
      <c r="EO4" s="13"/>
      <c r="EP4" s="13"/>
      <c r="EQ4" s="13"/>
      <c r="ER4" s="13"/>
      <c r="ES4" s="13"/>
      <c r="ET4" s="13"/>
      <c r="EU4" s="13"/>
      <c r="EV4" s="13"/>
      <c r="EW4" s="13"/>
      <c r="EX4" s="13"/>
      <c r="EY4" s="13"/>
      <c r="EZ4" s="13"/>
      <c r="FA4" s="13"/>
      <c r="FB4" s="13"/>
      <c r="FC4" s="13"/>
      <c r="FD4" s="13"/>
      <c r="FE4" s="13"/>
      <c r="FF4" s="13"/>
      <c r="FG4" s="13"/>
      <c r="FH4" s="13"/>
      <c r="FI4" s="13"/>
      <c r="FJ4" s="13"/>
      <c r="FK4" s="13"/>
      <c r="FL4" s="13"/>
      <c r="FM4" s="13"/>
      <c r="FN4" s="13"/>
      <c r="FO4" s="13"/>
      <c r="FP4" s="13"/>
      <c r="FQ4" s="13"/>
      <c r="FR4" s="13"/>
      <c r="FS4" s="13"/>
      <c r="FT4" s="13"/>
      <c r="FU4" s="13"/>
      <c r="FV4" s="13"/>
      <c r="FW4" s="13"/>
      <c r="FX4" s="13"/>
      <c r="FY4" s="13"/>
      <c r="FZ4" s="13"/>
      <c r="GA4" s="13"/>
      <c r="GB4" s="13"/>
      <c r="GC4" s="13"/>
      <c r="GD4" s="13"/>
      <c r="GE4" s="13"/>
      <c r="GF4" s="13"/>
      <c r="GG4" s="13"/>
      <c r="GH4" s="13"/>
      <c r="GI4" s="13"/>
      <c r="GJ4" s="13"/>
      <c r="GK4" s="13"/>
      <c r="GL4" s="13"/>
      <c r="GM4" s="13"/>
      <c r="GN4" s="13"/>
      <c r="GO4" s="13"/>
      <c r="GP4" s="13"/>
      <c r="GQ4" s="13"/>
      <c r="GR4" s="13"/>
      <c r="GS4" s="13"/>
      <c r="GT4" s="13"/>
      <c r="GU4" s="13"/>
      <c r="GV4" s="13"/>
      <c r="GW4" s="13"/>
      <c r="GX4" s="13"/>
      <c r="GY4" s="13"/>
      <c r="GZ4" s="13"/>
      <c r="HA4" s="13"/>
      <c r="HB4" s="13"/>
      <c r="HC4" s="13"/>
      <c r="HD4" s="13"/>
      <c r="HE4" s="13"/>
      <c r="HF4" s="13"/>
      <c r="HG4" s="13"/>
      <c r="HH4" s="13"/>
      <c r="HI4" s="13"/>
      <c r="HJ4" s="13"/>
      <c r="HK4" s="13"/>
      <c r="HL4" s="13"/>
      <c r="HM4" s="13"/>
      <c r="HN4" s="13"/>
      <c r="HO4" s="13"/>
      <c r="HP4" s="13"/>
      <c r="HQ4" s="13"/>
      <c r="HR4" s="13"/>
      <c r="HS4" s="13"/>
      <c r="HT4" s="13"/>
      <c r="HU4" s="13"/>
      <c r="HV4" s="13"/>
      <c r="HW4" s="13"/>
      <c r="HX4" s="13"/>
      <c r="HY4" s="13"/>
      <c r="HZ4" s="13"/>
      <c r="IA4" s="13"/>
      <c r="IB4" s="13"/>
      <c r="IC4" s="13"/>
      <c r="ID4" s="13"/>
      <c r="IE4" s="13"/>
      <c r="IF4" s="13"/>
      <c r="IG4" s="13"/>
      <c r="IH4" s="13"/>
      <c r="II4" s="13"/>
      <c r="IJ4" s="13"/>
      <c r="IK4" s="13"/>
      <c r="IL4" s="13"/>
      <c r="IM4" s="13"/>
      <c r="IN4" s="13"/>
      <c r="IO4" s="13"/>
      <c r="IP4" s="13"/>
      <c r="IQ4" s="13"/>
      <c r="IR4" s="13"/>
      <c r="IS4" s="13"/>
      <c r="IT4" s="13"/>
      <c r="IU4" s="13"/>
      <c r="IV4" s="13"/>
      <c r="IW4" s="13"/>
    </row>
    <row r="5" customFormat="false" ht="12.75" hidden="false" customHeight="false" outlineLevel="0" collapsed="false">
      <c r="A5" s="2" t="s">
        <v>25</v>
      </c>
      <c r="B5" s="63" t="n">
        <v>7509</v>
      </c>
      <c r="C5" s="63" t="n">
        <v>1220</v>
      </c>
      <c r="D5" s="64" t="n">
        <v>0.008</v>
      </c>
      <c r="E5" s="2" t="n">
        <f aca="false">$D$5*'Income Statement'!E5</f>
        <v>3379.8688</v>
      </c>
      <c r="F5" s="2" t="n">
        <f aca="false">$D$5*'Income Statement'!F5</f>
        <v>5069.8032</v>
      </c>
      <c r="G5" s="2" t="n">
        <f aca="false">$D$5*'Income Statement'!G5</f>
        <v>7097.72448</v>
      </c>
      <c r="H5" s="2" t="n">
        <f aca="false">$D$5*'Income Statement'!H5</f>
        <v>9227.041824</v>
      </c>
      <c r="I5" s="2" t="n">
        <f aca="false">$D$5*'Income Statement'!I5</f>
        <v>10611.0980976</v>
      </c>
      <c r="J5" s="2" t="n">
        <f aca="false">$D$5*'Income Statement'!J5</f>
        <v>11672.20790736</v>
      </c>
      <c r="K5" s="2" t="n">
        <f aca="false">$D$5*'Income Statement'!K5</f>
        <v>12839.428698096</v>
      </c>
      <c r="L5" s="2" t="n">
        <f aca="false">$D$5*'Income Statement'!L5</f>
        <v>14123.3715679056</v>
      </c>
      <c r="M5" s="2" t="n">
        <f aca="false">$D$5*'Income Statement'!M5</f>
        <v>15535.7087246962</v>
      </c>
      <c r="N5" s="2" t="n">
        <f aca="false">$D$5*'Income Statement'!N5</f>
        <v>17089.2795971658</v>
      </c>
    </row>
    <row r="6" customFormat="false" ht="12.75" hidden="false" customHeight="false" outlineLevel="0" collapsed="false">
      <c r="A6" s="2" t="s">
        <v>26</v>
      </c>
      <c r="B6" s="63" t="n">
        <v>48043</v>
      </c>
      <c r="C6" s="63" t="n">
        <v>54141</v>
      </c>
      <c r="D6" s="64" t="n">
        <v>0.2</v>
      </c>
      <c r="E6" s="2" t="n">
        <f aca="false">$D$6*'Income Statement'!E5</f>
        <v>84496.72</v>
      </c>
      <c r="F6" s="2" t="n">
        <f aca="false">$D$6*'Income Statement'!F5</f>
        <v>126745.08</v>
      </c>
      <c r="G6" s="2" t="n">
        <f aca="false">$D$6*'Income Statement'!G5</f>
        <v>177443.112</v>
      </c>
      <c r="H6" s="2" t="n">
        <f aca="false">$D$6*'Income Statement'!H5</f>
        <v>230676.0456</v>
      </c>
      <c r="I6" s="2" t="n">
        <f aca="false">$D$6*'Income Statement'!I5</f>
        <v>265277.45244</v>
      </c>
      <c r="J6" s="2" t="n">
        <f aca="false">$D$6*'Income Statement'!J5</f>
        <v>291805.197684</v>
      </c>
      <c r="K6" s="2" t="n">
        <f aca="false">$D$6*'Income Statement'!K5</f>
        <v>320985.7174524</v>
      </c>
      <c r="L6" s="2" t="n">
        <f aca="false">$D$6*'Income Statement'!L5</f>
        <v>353084.28919764</v>
      </c>
      <c r="M6" s="2" t="n">
        <f aca="false">$D$6*'Income Statement'!M5</f>
        <v>388392.718117404</v>
      </c>
      <c r="N6" s="2" t="n">
        <f aca="false">$D$6*'Income Statement'!N5</f>
        <v>427231.989929145</v>
      </c>
    </row>
    <row r="7" customFormat="false" ht="12.75" hidden="false" customHeight="false" outlineLevel="0" collapsed="false">
      <c r="A7" s="2" t="s">
        <v>27</v>
      </c>
      <c r="B7" s="63" t="n">
        <v>58311</v>
      </c>
      <c r="C7" s="63" t="n">
        <v>70542</v>
      </c>
      <c r="D7" s="64" t="n">
        <v>0.24</v>
      </c>
      <c r="E7" s="2" t="n">
        <f aca="false">$D$7*'Income Statement'!E5</f>
        <v>101396.064</v>
      </c>
      <c r="F7" s="2" t="n">
        <f aca="false">$D$7*'Income Statement'!F5</f>
        <v>152094.096</v>
      </c>
      <c r="G7" s="2" t="n">
        <f aca="false">$D$7*'Income Statement'!G5</f>
        <v>212931.7344</v>
      </c>
      <c r="H7" s="2" t="n">
        <f aca="false">$D$7*'Income Statement'!H5</f>
        <v>276811.25472</v>
      </c>
      <c r="I7" s="2" t="n">
        <f aca="false">$D$7*'Income Statement'!I5</f>
        <v>318332.942928</v>
      </c>
      <c r="J7" s="2" t="n">
        <f aca="false">$D$7*'Income Statement'!J5</f>
        <v>350166.2372208</v>
      </c>
      <c r="K7" s="2" t="n">
        <f aca="false">$D$7*'Income Statement'!K5</f>
        <v>385182.86094288</v>
      </c>
      <c r="L7" s="2" t="n">
        <f aca="false">$D$7*'Income Statement'!L5</f>
        <v>423701.147037168</v>
      </c>
      <c r="M7" s="2" t="n">
        <f aca="false">$D$7*'Income Statement'!M5</f>
        <v>466071.261740885</v>
      </c>
      <c r="N7" s="2" t="n">
        <f aca="false">$D$7*'Income Statement'!N5</f>
        <v>512678.387914973</v>
      </c>
    </row>
    <row r="8" customFormat="false" ht="12.75" hidden="false" customHeight="false" outlineLevel="0" collapsed="false">
      <c r="A8" s="38" t="s">
        <v>28</v>
      </c>
      <c r="B8" s="65" t="n">
        <v>9184</v>
      </c>
      <c r="C8" s="65" t="n">
        <v>11967</v>
      </c>
      <c r="D8" s="66" t="n">
        <v>0.035</v>
      </c>
      <c r="E8" s="38" t="n">
        <f aca="false">$D$8*'Income Statement'!E5</f>
        <v>14786.926</v>
      </c>
      <c r="F8" s="38" t="n">
        <f aca="false">$D$8*'Income Statement'!F5</f>
        <v>22180.389</v>
      </c>
      <c r="G8" s="38" t="n">
        <f aca="false">$D$8*'Income Statement'!G5</f>
        <v>31052.5446</v>
      </c>
      <c r="H8" s="38" t="n">
        <f aca="false">$D$8*'Income Statement'!H5</f>
        <v>40368.30798</v>
      </c>
      <c r="I8" s="38" t="n">
        <f aca="false">$D$8*'Income Statement'!I5</f>
        <v>46423.554177</v>
      </c>
      <c r="J8" s="38" t="n">
        <f aca="false">$D$8*'Income Statement'!J5</f>
        <v>51065.9095947</v>
      </c>
      <c r="K8" s="38" t="n">
        <f aca="false">$D$8*'Income Statement'!K5</f>
        <v>56172.50055417</v>
      </c>
      <c r="L8" s="38" t="n">
        <f aca="false">$D$8*'Income Statement'!L5</f>
        <v>61789.750609587</v>
      </c>
      <c r="M8" s="38" t="n">
        <f aca="false">$D$8*'Income Statement'!M5</f>
        <v>67968.7256705457</v>
      </c>
      <c r="N8" s="38" t="n">
        <f aca="false">$D$8*'Income Statement'!N5</f>
        <v>74765.5982376003</v>
      </c>
    </row>
    <row r="9" customFormat="false" ht="12.75" hidden="false" customHeight="false" outlineLevel="0" collapsed="false">
      <c r="A9" s="2" t="s">
        <v>29</v>
      </c>
      <c r="B9" s="63" t="n">
        <f aca="false">SUM(B5:B8)</f>
        <v>123047</v>
      </c>
      <c r="C9" s="63" t="n">
        <f aca="false">SUM(C5:C8)</f>
        <v>137870</v>
      </c>
      <c r="E9" s="63" t="n">
        <f aca="false">SUM(E5:E8)</f>
        <v>204059.5788</v>
      </c>
      <c r="F9" s="63" t="n">
        <f aca="false">SUM(F5:F8)</f>
        <v>306089.3682</v>
      </c>
      <c r="G9" s="63" t="n">
        <f aca="false">SUM(G5:G8)</f>
        <v>428525.11548</v>
      </c>
      <c r="H9" s="63" t="n">
        <f aca="false">SUM(H5:H8)</f>
        <v>557082.650124</v>
      </c>
      <c r="I9" s="63" t="n">
        <f aca="false">SUM(I5:I8)</f>
        <v>640645.0476426</v>
      </c>
      <c r="J9" s="63" t="n">
        <f aca="false">SUM(J5:J8)</f>
        <v>704709.55240686</v>
      </c>
      <c r="K9" s="63" t="n">
        <f aca="false">SUM(K5:K8)</f>
        <v>775180.507647546</v>
      </c>
      <c r="L9" s="63" t="n">
        <f aca="false">SUM(L5:L8)</f>
        <v>852698.558412301</v>
      </c>
      <c r="M9" s="63" t="n">
        <f aca="false">SUM(M5:M8)</f>
        <v>937968.414253531</v>
      </c>
      <c r="N9" s="63" t="n">
        <f aca="false">SUM(N5:N8)</f>
        <v>1031765.25567888</v>
      </c>
    </row>
    <row r="10" customFormat="false" ht="12.75" hidden="false" customHeight="false" outlineLevel="0" collapsed="false">
      <c r="A10" s="2" t="s">
        <v>30</v>
      </c>
      <c r="B10" s="63" t="n">
        <v>29749</v>
      </c>
      <c r="C10" s="63" t="n">
        <v>32669</v>
      </c>
      <c r="D10" s="64" t="n">
        <v>0.11</v>
      </c>
      <c r="E10" s="2" t="n">
        <f aca="false">$D$10*'Income Statement'!E5</f>
        <v>46473.196</v>
      </c>
      <c r="F10" s="2" t="n">
        <f aca="false">$D$10*'Income Statement'!F5</f>
        <v>69709.794</v>
      </c>
      <c r="G10" s="2" t="n">
        <f aca="false">$D$10*'Income Statement'!G5</f>
        <v>97593.7116</v>
      </c>
      <c r="H10" s="2" t="n">
        <f aca="false">$D$10*'Income Statement'!H5</f>
        <v>126871.82508</v>
      </c>
      <c r="I10" s="2" t="n">
        <f aca="false">$D$10*'Income Statement'!I5</f>
        <v>145902.598842</v>
      </c>
      <c r="J10" s="2" t="n">
        <f aca="false">$D$10*'Income Statement'!J5</f>
        <v>160492.8587262</v>
      </c>
      <c r="K10" s="2" t="n">
        <f aca="false">$D$10*'Income Statement'!K5</f>
        <v>176542.14459882</v>
      </c>
      <c r="L10" s="2" t="n">
        <f aca="false">$D$10*'Income Statement'!L5</f>
        <v>194196.359058702</v>
      </c>
      <c r="M10" s="2" t="n">
        <f aca="false">$D$10*'Income Statement'!M5</f>
        <v>213615.994964572</v>
      </c>
      <c r="N10" s="2" t="n">
        <f aca="false">$D$10*'Income Statement'!N5</f>
        <v>234977.59446103</v>
      </c>
    </row>
    <row r="11" customFormat="false" ht="12.75" hidden="false" customHeight="false" outlineLevel="0" collapsed="false">
      <c r="A11" s="2" t="s">
        <v>31</v>
      </c>
      <c r="B11" s="63" t="n">
        <v>19608</v>
      </c>
      <c r="C11" s="63" t="n">
        <v>18931</v>
      </c>
      <c r="D11" s="67" t="s">
        <v>32</v>
      </c>
      <c r="E11" s="2" t="n">
        <f aca="false">C11-($C$11/30)</f>
        <v>18299.9666666667</v>
      </c>
      <c r="F11" s="2" t="n">
        <f aca="false">E11-($C$11/30)</f>
        <v>17668.9333333333</v>
      </c>
      <c r="G11" s="2" t="n">
        <f aca="false">F11-($C$11/30)</f>
        <v>17037.9</v>
      </c>
      <c r="H11" s="2" t="n">
        <f aca="false">G11-($C$11/30)</f>
        <v>16406.8666666667</v>
      </c>
      <c r="I11" s="2" t="n">
        <f aca="false">H11-($C$11/30)</f>
        <v>15775.8333333333</v>
      </c>
      <c r="J11" s="2" t="n">
        <f aca="false">I11-($C$11/30)</f>
        <v>15144.8</v>
      </c>
      <c r="K11" s="2" t="n">
        <f aca="false">J11-($C$11/30)</f>
        <v>14513.7666666667</v>
      </c>
      <c r="L11" s="2" t="n">
        <f aca="false">K11-($C$11/30)</f>
        <v>13882.7333333333</v>
      </c>
      <c r="M11" s="2" t="n">
        <f aca="false">L11-($C$11/30)</f>
        <v>13251.7</v>
      </c>
      <c r="N11" s="2" t="n">
        <f aca="false">M11-($C$11/30)</f>
        <v>12620.6666666667</v>
      </c>
    </row>
    <row r="12" customFormat="false" ht="12.75" hidden="false" customHeight="false" outlineLevel="0" collapsed="false">
      <c r="A12" s="38" t="s">
        <v>33</v>
      </c>
      <c r="B12" s="65" t="n">
        <v>5066</v>
      </c>
      <c r="C12" s="65" t="n">
        <v>4647</v>
      </c>
      <c r="D12" s="66" t="n">
        <v>0.015</v>
      </c>
      <c r="E12" s="38" t="n">
        <f aca="false">$D$12*'Income Statement'!E5</f>
        <v>6337.254</v>
      </c>
      <c r="F12" s="38" t="n">
        <f aca="false">$D$12*'Income Statement'!F5</f>
        <v>9505.881</v>
      </c>
      <c r="G12" s="38" t="n">
        <f aca="false">$D$12*'Income Statement'!G5</f>
        <v>13308.2334</v>
      </c>
      <c r="H12" s="38" t="n">
        <f aca="false">$D$12*'Income Statement'!H5</f>
        <v>17300.70342</v>
      </c>
      <c r="I12" s="38" t="n">
        <f aca="false">$D$12*'Income Statement'!I5</f>
        <v>19895.808933</v>
      </c>
      <c r="J12" s="38" t="n">
        <f aca="false">$D$12*'Income Statement'!J5</f>
        <v>21885.3898263</v>
      </c>
      <c r="K12" s="38" t="n">
        <f aca="false">$D$12*'Income Statement'!K5</f>
        <v>24073.92880893</v>
      </c>
      <c r="L12" s="38" t="n">
        <f aca="false">$D$12*'Income Statement'!L5</f>
        <v>26481.321689823</v>
      </c>
      <c r="M12" s="38" t="n">
        <f aca="false">$D$12*'Income Statement'!M5</f>
        <v>29129.4538588053</v>
      </c>
      <c r="N12" s="38" t="n">
        <f aca="false">$D$12*'Income Statement'!N5</f>
        <v>32042.3992446858</v>
      </c>
    </row>
    <row r="13" customFormat="false" ht="12.75" hidden="false" customHeight="false" outlineLevel="0" collapsed="false">
      <c r="A13" s="49" t="s">
        <v>34</v>
      </c>
      <c r="B13" s="68" t="n">
        <f aca="false">SUM(B9:B12)</f>
        <v>177470</v>
      </c>
      <c r="C13" s="68" t="n">
        <f aca="false">SUM(C9:C12)</f>
        <v>194117</v>
      </c>
      <c r="D13" s="69"/>
      <c r="E13" s="68" t="n">
        <f aca="false">SUM(E9:E12)</f>
        <v>275169.995466667</v>
      </c>
      <c r="F13" s="68" t="n">
        <f aca="false">SUM(F9:F12)</f>
        <v>402973.976533333</v>
      </c>
      <c r="G13" s="68" t="n">
        <f aca="false">SUM(G9:G12)</f>
        <v>556464.96048</v>
      </c>
      <c r="H13" s="68" t="n">
        <f aca="false">SUM(H9:H12)</f>
        <v>717662.045290667</v>
      </c>
      <c r="I13" s="68" t="n">
        <f aca="false">SUM(I9:I12)</f>
        <v>822219.288750933</v>
      </c>
      <c r="J13" s="68" t="n">
        <f aca="false">SUM(J9:J12)</f>
        <v>902232.60095936</v>
      </c>
      <c r="K13" s="68" t="n">
        <f aca="false">SUM(K9:K12)</f>
        <v>990310.347721963</v>
      </c>
      <c r="L13" s="68" t="n">
        <f aca="false">SUM(L9:L12)</f>
        <v>1087258.97249416</v>
      </c>
      <c r="M13" s="68" t="n">
        <f aca="false">SUM(M9:M12)</f>
        <v>1193965.56307691</v>
      </c>
      <c r="N13" s="68" t="n">
        <f aca="false">SUM(N9:N12)</f>
        <v>1311405.91605127</v>
      </c>
      <c r="O13" s="50"/>
      <c r="P13" s="50"/>
      <c r="Q13" s="50"/>
      <c r="R13" s="50"/>
      <c r="S13" s="50"/>
      <c r="T13" s="50"/>
      <c r="U13" s="50"/>
      <c r="V13" s="50"/>
      <c r="W13" s="50"/>
      <c r="X13" s="50"/>
      <c r="Y13" s="50"/>
      <c r="Z13" s="50"/>
      <c r="AA13" s="50"/>
      <c r="AB13" s="50"/>
      <c r="AC13" s="50"/>
      <c r="AD13" s="50"/>
      <c r="AE13" s="50"/>
      <c r="AF13" s="50"/>
      <c r="AG13" s="50"/>
      <c r="AH13" s="50"/>
      <c r="AI13" s="50"/>
      <c r="AJ13" s="50"/>
      <c r="AK13" s="50"/>
      <c r="AL13" s="50"/>
      <c r="AM13" s="50"/>
      <c r="AN13" s="50"/>
      <c r="AO13" s="50"/>
      <c r="AP13" s="50"/>
      <c r="AQ13" s="50"/>
      <c r="AR13" s="50"/>
      <c r="AS13" s="50"/>
      <c r="AT13" s="50"/>
      <c r="AU13" s="50"/>
      <c r="AV13" s="50"/>
      <c r="AW13" s="50"/>
      <c r="AX13" s="50"/>
      <c r="AY13" s="50"/>
      <c r="AZ13" s="50"/>
      <c r="BA13" s="50"/>
      <c r="BB13" s="50"/>
      <c r="BC13" s="50"/>
      <c r="BD13" s="50"/>
      <c r="BE13" s="50"/>
      <c r="BF13" s="50"/>
      <c r="BG13" s="50"/>
      <c r="BH13" s="50"/>
      <c r="BI13" s="50"/>
      <c r="BJ13" s="50"/>
      <c r="BK13" s="50"/>
      <c r="BL13" s="50"/>
      <c r="BM13" s="50"/>
      <c r="BN13" s="50"/>
      <c r="BO13" s="50"/>
      <c r="BP13" s="50"/>
      <c r="BQ13" s="50"/>
      <c r="BR13" s="50"/>
      <c r="BS13" s="50"/>
      <c r="BT13" s="50"/>
      <c r="BU13" s="50"/>
      <c r="BV13" s="50"/>
      <c r="BW13" s="50"/>
      <c r="BX13" s="50"/>
      <c r="BY13" s="50"/>
      <c r="BZ13" s="50"/>
      <c r="CA13" s="50"/>
      <c r="CB13" s="50"/>
      <c r="CC13" s="50"/>
      <c r="CD13" s="50"/>
      <c r="CE13" s="50"/>
      <c r="CF13" s="50"/>
      <c r="CG13" s="50"/>
      <c r="CH13" s="50"/>
      <c r="CI13" s="50"/>
      <c r="CJ13" s="50"/>
      <c r="CK13" s="50"/>
      <c r="CL13" s="50"/>
      <c r="CM13" s="50"/>
      <c r="CN13" s="50"/>
      <c r="CO13" s="50"/>
      <c r="CP13" s="50"/>
      <c r="CQ13" s="50"/>
      <c r="CR13" s="50"/>
      <c r="CS13" s="50"/>
      <c r="CT13" s="50"/>
      <c r="CU13" s="50"/>
      <c r="CV13" s="50"/>
      <c r="CW13" s="50"/>
      <c r="CX13" s="50"/>
      <c r="CY13" s="50"/>
      <c r="CZ13" s="50"/>
      <c r="DA13" s="50"/>
      <c r="DB13" s="50"/>
      <c r="DC13" s="50"/>
      <c r="DD13" s="50"/>
      <c r="DE13" s="50"/>
      <c r="DF13" s="50"/>
      <c r="DG13" s="50"/>
      <c r="DH13" s="50"/>
      <c r="DI13" s="50"/>
      <c r="DJ13" s="50"/>
      <c r="DK13" s="50"/>
      <c r="DL13" s="50"/>
      <c r="DM13" s="50"/>
      <c r="DN13" s="50"/>
      <c r="DO13" s="50"/>
      <c r="DP13" s="50"/>
      <c r="DQ13" s="50"/>
      <c r="DR13" s="50"/>
      <c r="DS13" s="50"/>
      <c r="DT13" s="50"/>
      <c r="DU13" s="50"/>
      <c r="DV13" s="50"/>
      <c r="DW13" s="50"/>
      <c r="DX13" s="50"/>
      <c r="DY13" s="50"/>
      <c r="DZ13" s="50"/>
      <c r="EA13" s="50"/>
      <c r="EB13" s="50"/>
      <c r="EC13" s="50"/>
      <c r="ED13" s="50"/>
      <c r="EE13" s="50"/>
      <c r="EF13" s="50"/>
      <c r="EG13" s="50"/>
      <c r="EH13" s="50"/>
      <c r="EI13" s="50"/>
      <c r="EJ13" s="50"/>
      <c r="EK13" s="50"/>
      <c r="EL13" s="50"/>
      <c r="EM13" s="50"/>
      <c r="EN13" s="50"/>
      <c r="EO13" s="50"/>
      <c r="EP13" s="50"/>
      <c r="EQ13" s="50"/>
      <c r="ER13" s="50"/>
      <c r="ES13" s="50"/>
      <c r="ET13" s="50"/>
      <c r="EU13" s="50"/>
      <c r="EV13" s="50"/>
      <c r="EW13" s="50"/>
      <c r="EX13" s="50"/>
      <c r="EY13" s="50"/>
      <c r="EZ13" s="50"/>
      <c r="FA13" s="50"/>
      <c r="FB13" s="50"/>
      <c r="FC13" s="50"/>
      <c r="FD13" s="50"/>
      <c r="FE13" s="50"/>
      <c r="FF13" s="50"/>
      <c r="FG13" s="50"/>
      <c r="FH13" s="50"/>
      <c r="FI13" s="50"/>
      <c r="FJ13" s="50"/>
      <c r="FK13" s="50"/>
      <c r="FL13" s="50"/>
      <c r="FM13" s="50"/>
      <c r="FN13" s="50"/>
      <c r="FO13" s="50"/>
      <c r="FP13" s="50"/>
      <c r="FQ13" s="50"/>
      <c r="FR13" s="50"/>
      <c r="FS13" s="50"/>
      <c r="FT13" s="50"/>
      <c r="FU13" s="50"/>
      <c r="FV13" s="50"/>
      <c r="FW13" s="50"/>
      <c r="FX13" s="50"/>
      <c r="FY13" s="50"/>
      <c r="FZ13" s="50"/>
      <c r="GA13" s="50"/>
      <c r="GB13" s="50"/>
      <c r="GC13" s="50"/>
      <c r="GD13" s="50"/>
      <c r="GE13" s="50"/>
      <c r="GF13" s="50"/>
      <c r="GG13" s="50"/>
      <c r="GH13" s="50"/>
      <c r="GI13" s="50"/>
      <c r="GJ13" s="50"/>
      <c r="GK13" s="50"/>
      <c r="GL13" s="50"/>
      <c r="GM13" s="50"/>
      <c r="GN13" s="50"/>
      <c r="GO13" s="50"/>
      <c r="GP13" s="50"/>
      <c r="GQ13" s="50"/>
      <c r="GR13" s="50"/>
      <c r="GS13" s="50"/>
      <c r="GT13" s="50"/>
      <c r="GU13" s="50"/>
      <c r="GV13" s="50"/>
      <c r="GW13" s="50"/>
      <c r="GX13" s="50"/>
      <c r="GY13" s="50"/>
      <c r="GZ13" s="50"/>
      <c r="HA13" s="50"/>
      <c r="HB13" s="50"/>
      <c r="HC13" s="50"/>
      <c r="HD13" s="50"/>
      <c r="HE13" s="50"/>
      <c r="HF13" s="50"/>
      <c r="HG13" s="50"/>
      <c r="HH13" s="50"/>
      <c r="HI13" s="50"/>
      <c r="HJ13" s="50"/>
      <c r="HK13" s="50"/>
      <c r="HL13" s="50"/>
      <c r="HM13" s="50"/>
      <c r="HN13" s="50"/>
      <c r="HO13" s="50"/>
      <c r="HP13" s="50"/>
      <c r="HQ13" s="50"/>
      <c r="HR13" s="50"/>
      <c r="HS13" s="50"/>
      <c r="HT13" s="50"/>
      <c r="HU13" s="50"/>
      <c r="HV13" s="50"/>
      <c r="HW13" s="50"/>
      <c r="HX13" s="50"/>
      <c r="HY13" s="50"/>
      <c r="HZ13" s="50"/>
      <c r="IA13" s="50"/>
      <c r="IB13" s="50"/>
      <c r="IC13" s="50"/>
      <c r="ID13" s="50"/>
      <c r="IE13" s="50"/>
      <c r="IF13" s="50"/>
      <c r="IG13" s="50"/>
      <c r="IH13" s="50"/>
      <c r="II13" s="50"/>
      <c r="IJ13" s="50"/>
      <c r="IK13" s="50"/>
      <c r="IL13" s="50"/>
      <c r="IM13" s="50"/>
      <c r="IN13" s="50"/>
      <c r="IO13" s="50"/>
      <c r="IP13" s="50"/>
      <c r="IQ13" s="50"/>
      <c r="IR13" s="50"/>
      <c r="IS13" s="50"/>
      <c r="IT13" s="50"/>
      <c r="IU13" s="50"/>
      <c r="IV13" s="50"/>
      <c r="IW13" s="50"/>
    </row>
    <row r="14" customFormat="false" ht="12.75" hidden="false" customHeight="false" outlineLevel="0" collapsed="false">
      <c r="A14" s="70"/>
      <c r="B14" s="71"/>
      <c r="C14" s="71"/>
      <c r="D14" s="72"/>
      <c r="E14" s="70"/>
      <c r="F14" s="70"/>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0"/>
      <c r="BK14" s="70"/>
      <c r="BL14" s="70"/>
      <c r="BM14" s="70"/>
      <c r="BN14" s="70"/>
      <c r="BO14" s="70"/>
      <c r="BP14" s="70"/>
      <c r="BQ14" s="70"/>
      <c r="BR14" s="70"/>
      <c r="BS14" s="70"/>
      <c r="BT14" s="70"/>
      <c r="BU14" s="70"/>
      <c r="BV14" s="70"/>
      <c r="BW14" s="70"/>
      <c r="BX14" s="70"/>
      <c r="BY14" s="70"/>
      <c r="BZ14" s="70"/>
      <c r="CA14" s="70"/>
      <c r="CB14" s="70"/>
      <c r="CC14" s="70"/>
      <c r="CD14" s="70"/>
      <c r="CE14" s="70"/>
      <c r="CF14" s="70"/>
      <c r="CG14" s="70"/>
      <c r="CH14" s="70"/>
      <c r="CI14" s="70"/>
      <c r="CJ14" s="70"/>
      <c r="CK14" s="70"/>
      <c r="CL14" s="70"/>
      <c r="CM14" s="70"/>
      <c r="CN14" s="70"/>
      <c r="CO14" s="70"/>
      <c r="CP14" s="70"/>
      <c r="CQ14" s="70"/>
      <c r="CR14" s="70"/>
      <c r="CS14" s="70"/>
      <c r="CT14" s="70"/>
      <c r="CU14" s="70"/>
      <c r="CV14" s="70"/>
      <c r="CW14" s="70"/>
      <c r="CX14" s="70"/>
      <c r="CY14" s="70"/>
      <c r="CZ14" s="70"/>
      <c r="DA14" s="70"/>
      <c r="DB14" s="70"/>
      <c r="DC14" s="70"/>
      <c r="DD14" s="70"/>
      <c r="DE14" s="70"/>
      <c r="DF14" s="70"/>
      <c r="DG14" s="70"/>
      <c r="DH14" s="70"/>
      <c r="DI14" s="70"/>
      <c r="DJ14" s="70"/>
      <c r="DK14" s="70"/>
      <c r="DL14" s="70"/>
      <c r="DM14" s="70"/>
      <c r="DN14" s="70"/>
      <c r="DO14" s="70"/>
      <c r="DP14" s="70"/>
      <c r="DQ14" s="70"/>
      <c r="DR14" s="70"/>
      <c r="DS14" s="70"/>
      <c r="DT14" s="70"/>
      <c r="DU14" s="70"/>
      <c r="DV14" s="70"/>
      <c r="DW14" s="70"/>
      <c r="DX14" s="70"/>
      <c r="DY14" s="70"/>
      <c r="DZ14" s="70"/>
      <c r="EA14" s="70"/>
      <c r="EB14" s="70"/>
      <c r="EC14" s="70"/>
      <c r="ED14" s="70"/>
      <c r="EE14" s="70"/>
      <c r="EF14" s="70"/>
      <c r="EG14" s="70"/>
      <c r="EH14" s="70"/>
      <c r="EI14" s="70"/>
      <c r="EJ14" s="70"/>
      <c r="EK14" s="70"/>
      <c r="EL14" s="70"/>
      <c r="EM14" s="70"/>
      <c r="EN14" s="70"/>
      <c r="EO14" s="70"/>
      <c r="EP14" s="70"/>
      <c r="EQ14" s="70"/>
      <c r="ER14" s="70"/>
      <c r="ES14" s="70"/>
      <c r="ET14" s="70"/>
      <c r="EU14" s="70"/>
      <c r="EV14" s="70"/>
      <c r="EW14" s="70"/>
      <c r="EX14" s="70"/>
      <c r="EY14" s="70"/>
      <c r="EZ14" s="70"/>
      <c r="FA14" s="70"/>
      <c r="FB14" s="70"/>
      <c r="FC14" s="70"/>
      <c r="FD14" s="70"/>
      <c r="FE14" s="70"/>
      <c r="FF14" s="70"/>
      <c r="FG14" s="70"/>
      <c r="FH14" s="70"/>
      <c r="FI14" s="70"/>
      <c r="FJ14" s="70"/>
      <c r="FK14" s="70"/>
      <c r="FL14" s="70"/>
      <c r="FM14" s="70"/>
      <c r="FN14" s="70"/>
      <c r="FO14" s="70"/>
      <c r="FP14" s="70"/>
      <c r="FQ14" s="70"/>
      <c r="FR14" s="70"/>
      <c r="FS14" s="70"/>
      <c r="FT14" s="70"/>
      <c r="FU14" s="70"/>
      <c r="FV14" s="70"/>
      <c r="FW14" s="70"/>
      <c r="FX14" s="70"/>
      <c r="FY14" s="70"/>
      <c r="FZ14" s="70"/>
      <c r="GA14" s="70"/>
      <c r="GB14" s="70"/>
      <c r="GC14" s="70"/>
      <c r="GD14" s="70"/>
      <c r="GE14" s="70"/>
      <c r="GF14" s="70"/>
      <c r="GG14" s="70"/>
      <c r="GH14" s="70"/>
      <c r="GI14" s="70"/>
      <c r="GJ14" s="70"/>
      <c r="GK14" s="70"/>
      <c r="GL14" s="70"/>
      <c r="GM14" s="70"/>
      <c r="GN14" s="70"/>
      <c r="GO14" s="70"/>
      <c r="GP14" s="70"/>
      <c r="GQ14" s="70"/>
      <c r="GR14" s="70"/>
      <c r="GS14" s="70"/>
      <c r="GT14" s="70"/>
      <c r="GU14" s="70"/>
      <c r="GV14" s="70"/>
      <c r="GW14" s="70"/>
      <c r="GX14" s="70"/>
      <c r="GY14" s="70"/>
      <c r="GZ14" s="70"/>
      <c r="HA14" s="70"/>
      <c r="HB14" s="70"/>
      <c r="HC14" s="70"/>
      <c r="HD14" s="70"/>
      <c r="HE14" s="70"/>
      <c r="HF14" s="70"/>
      <c r="HG14" s="70"/>
      <c r="HH14" s="70"/>
      <c r="HI14" s="70"/>
      <c r="HJ14" s="70"/>
      <c r="HK14" s="70"/>
      <c r="HL14" s="70"/>
      <c r="HM14" s="70"/>
      <c r="HN14" s="70"/>
      <c r="HO14" s="70"/>
      <c r="HP14" s="70"/>
      <c r="HQ14" s="70"/>
      <c r="HR14" s="70"/>
      <c r="HS14" s="70"/>
      <c r="HT14" s="70"/>
      <c r="HU14" s="70"/>
      <c r="HV14" s="70"/>
      <c r="HW14" s="70"/>
      <c r="HX14" s="70"/>
      <c r="HY14" s="70"/>
      <c r="HZ14" s="70"/>
      <c r="IA14" s="70"/>
      <c r="IB14" s="70"/>
      <c r="IC14" s="70"/>
      <c r="ID14" s="70"/>
      <c r="IE14" s="70"/>
      <c r="IF14" s="70"/>
      <c r="IG14" s="70"/>
      <c r="IH14" s="70"/>
      <c r="II14" s="70"/>
      <c r="IJ14" s="70"/>
      <c r="IK14" s="70"/>
      <c r="IL14" s="70"/>
      <c r="IM14" s="70"/>
      <c r="IN14" s="70"/>
      <c r="IO14" s="70"/>
      <c r="IP14" s="70"/>
      <c r="IQ14" s="70"/>
      <c r="IR14" s="70"/>
      <c r="IS14" s="70"/>
      <c r="IT14" s="70"/>
      <c r="IU14" s="70"/>
      <c r="IV14" s="70"/>
      <c r="IW14" s="70"/>
    </row>
    <row r="15" customFormat="false" ht="12.75" hidden="false" customHeight="false" outlineLevel="0" collapsed="false">
      <c r="A15" s="70" t="s">
        <v>35</v>
      </c>
      <c r="B15" s="71" t="n">
        <v>759</v>
      </c>
      <c r="C15" s="71" t="n">
        <v>6851</v>
      </c>
      <c r="D15" s="73" t="n">
        <v>0.035</v>
      </c>
      <c r="E15" s="70" t="n">
        <f aca="false">$D$15*E13</f>
        <v>9630.94984133333</v>
      </c>
      <c r="F15" s="70" t="n">
        <f aca="false">$D$15*F13</f>
        <v>14104.0891786667</v>
      </c>
      <c r="G15" s="70" t="n">
        <f aca="false">$D$15*G13</f>
        <v>19476.2736168</v>
      </c>
      <c r="H15" s="70" t="n">
        <f aca="false">$D$15*H13</f>
        <v>25118.1715851733</v>
      </c>
      <c r="I15" s="70" t="n">
        <f aca="false">$D$15*I13</f>
        <v>28777.6751062827</v>
      </c>
      <c r="J15" s="70" t="n">
        <f aca="false">$D$15*J13</f>
        <v>31578.1410335776</v>
      </c>
      <c r="K15" s="70" t="n">
        <f aca="false">$D$15*K13</f>
        <v>34660.8621702687</v>
      </c>
      <c r="L15" s="70" t="n">
        <f aca="false">$D$15*L13</f>
        <v>38054.0640372956</v>
      </c>
      <c r="M15" s="70" t="n">
        <f aca="false">$D$15*M13</f>
        <v>41788.7947076918</v>
      </c>
      <c r="N15" s="70" t="n">
        <f aca="false">$D$15*N13</f>
        <v>45899.2070617943</v>
      </c>
      <c r="O15" s="70"/>
      <c r="P15" s="70"/>
      <c r="Q15" s="70"/>
      <c r="R15" s="70"/>
      <c r="S15" s="70"/>
      <c r="T15" s="70"/>
      <c r="U15" s="70"/>
      <c r="V15" s="70"/>
      <c r="W15" s="70"/>
      <c r="X15" s="70"/>
      <c r="Y15" s="70"/>
      <c r="Z15" s="70"/>
      <c r="AA15" s="70"/>
      <c r="AB15" s="70"/>
      <c r="AC15" s="70"/>
      <c r="AD15" s="70"/>
      <c r="AE15" s="70"/>
      <c r="AF15" s="70"/>
      <c r="AG15" s="70"/>
      <c r="AH15" s="70"/>
      <c r="AI15" s="70"/>
      <c r="AJ15" s="70"/>
      <c r="AK15" s="70"/>
      <c r="AL15" s="70"/>
      <c r="AM15" s="70"/>
      <c r="AN15" s="70"/>
      <c r="AO15" s="70"/>
      <c r="AP15" s="70"/>
      <c r="AQ15" s="70"/>
      <c r="AR15" s="70"/>
      <c r="AS15" s="70"/>
      <c r="AT15" s="70"/>
      <c r="AU15" s="70"/>
      <c r="AV15" s="70"/>
      <c r="AW15" s="70"/>
      <c r="AX15" s="70"/>
      <c r="AY15" s="70"/>
      <c r="AZ15" s="70"/>
      <c r="BA15" s="70"/>
      <c r="BB15" s="70"/>
      <c r="BC15" s="70"/>
      <c r="BD15" s="70"/>
      <c r="BE15" s="70"/>
      <c r="BF15" s="70"/>
      <c r="BG15" s="70"/>
      <c r="BH15" s="70"/>
      <c r="BI15" s="70"/>
      <c r="BJ15" s="70"/>
      <c r="BK15" s="70"/>
      <c r="BL15" s="70"/>
      <c r="BM15" s="70"/>
      <c r="BN15" s="70"/>
      <c r="BO15" s="70"/>
      <c r="BP15" s="70"/>
      <c r="BQ15" s="70"/>
      <c r="BR15" s="70"/>
      <c r="BS15" s="70"/>
      <c r="BT15" s="70"/>
      <c r="BU15" s="70"/>
      <c r="BV15" s="70"/>
      <c r="BW15" s="70"/>
      <c r="BX15" s="70"/>
      <c r="BY15" s="70"/>
      <c r="BZ15" s="70"/>
      <c r="CA15" s="70"/>
      <c r="CB15" s="70"/>
      <c r="CC15" s="70"/>
      <c r="CD15" s="70"/>
      <c r="CE15" s="70"/>
      <c r="CF15" s="70"/>
      <c r="CG15" s="70"/>
      <c r="CH15" s="70"/>
      <c r="CI15" s="70"/>
      <c r="CJ15" s="70"/>
      <c r="CK15" s="70"/>
      <c r="CL15" s="70"/>
      <c r="CM15" s="70"/>
      <c r="CN15" s="70"/>
      <c r="CO15" s="70"/>
      <c r="CP15" s="70"/>
      <c r="CQ15" s="70"/>
      <c r="CR15" s="70"/>
      <c r="CS15" s="70"/>
      <c r="CT15" s="70"/>
      <c r="CU15" s="70"/>
      <c r="CV15" s="70"/>
      <c r="CW15" s="70"/>
      <c r="CX15" s="70"/>
      <c r="CY15" s="70"/>
      <c r="CZ15" s="70"/>
      <c r="DA15" s="70"/>
      <c r="DB15" s="70"/>
      <c r="DC15" s="70"/>
      <c r="DD15" s="70"/>
      <c r="DE15" s="70"/>
      <c r="DF15" s="70"/>
      <c r="DG15" s="70"/>
      <c r="DH15" s="70"/>
      <c r="DI15" s="70"/>
      <c r="DJ15" s="70"/>
      <c r="DK15" s="70"/>
      <c r="DL15" s="70"/>
      <c r="DM15" s="70"/>
      <c r="DN15" s="70"/>
      <c r="DO15" s="70"/>
      <c r="DP15" s="70"/>
      <c r="DQ15" s="70"/>
      <c r="DR15" s="70"/>
      <c r="DS15" s="70"/>
      <c r="DT15" s="70"/>
      <c r="DU15" s="70"/>
      <c r="DV15" s="70"/>
      <c r="DW15" s="70"/>
      <c r="DX15" s="70"/>
      <c r="DY15" s="70"/>
      <c r="DZ15" s="70"/>
      <c r="EA15" s="70"/>
      <c r="EB15" s="70"/>
      <c r="EC15" s="70"/>
      <c r="ED15" s="70"/>
      <c r="EE15" s="70"/>
      <c r="EF15" s="70"/>
      <c r="EG15" s="70"/>
      <c r="EH15" s="70"/>
      <c r="EI15" s="70"/>
      <c r="EJ15" s="70"/>
      <c r="EK15" s="70"/>
      <c r="EL15" s="70"/>
      <c r="EM15" s="70"/>
      <c r="EN15" s="70"/>
      <c r="EO15" s="70"/>
      <c r="EP15" s="70"/>
      <c r="EQ15" s="70"/>
      <c r="ER15" s="70"/>
      <c r="ES15" s="70"/>
      <c r="ET15" s="70"/>
      <c r="EU15" s="70"/>
      <c r="EV15" s="70"/>
      <c r="EW15" s="70"/>
      <c r="EX15" s="70"/>
      <c r="EY15" s="70"/>
      <c r="EZ15" s="70"/>
      <c r="FA15" s="70"/>
      <c r="FB15" s="70"/>
      <c r="FC15" s="70"/>
      <c r="FD15" s="70"/>
      <c r="FE15" s="70"/>
      <c r="FF15" s="70"/>
      <c r="FG15" s="70"/>
      <c r="FH15" s="70"/>
      <c r="FI15" s="70"/>
      <c r="FJ15" s="70"/>
      <c r="FK15" s="70"/>
      <c r="FL15" s="70"/>
      <c r="FM15" s="70"/>
      <c r="FN15" s="70"/>
      <c r="FO15" s="70"/>
      <c r="FP15" s="70"/>
      <c r="FQ15" s="70"/>
      <c r="FR15" s="70"/>
      <c r="FS15" s="70"/>
      <c r="FT15" s="70"/>
      <c r="FU15" s="70"/>
      <c r="FV15" s="70"/>
      <c r="FW15" s="70"/>
      <c r="FX15" s="70"/>
      <c r="FY15" s="70"/>
      <c r="FZ15" s="70"/>
      <c r="GA15" s="70"/>
      <c r="GB15" s="70"/>
      <c r="GC15" s="70"/>
      <c r="GD15" s="70"/>
      <c r="GE15" s="70"/>
      <c r="GF15" s="70"/>
      <c r="GG15" s="70"/>
      <c r="GH15" s="70"/>
      <c r="GI15" s="70"/>
      <c r="GJ15" s="70"/>
      <c r="GK15" s="70"/>
      <c r="GL15" s="70"/>
      <c r="GM15" s="70"/>
      <c r="GN15" s="70"/>
      <c r="GO15" s="70"/>
      <c r="GP15" s="70"/>
      <c r="GQ15" s="70"/>
      <c r="GR15" s="70"/>
      <c r="GS15" s="70"/>
      <c r="GT15" s="70"/>
      <c r="GU15" s="70"/>
      <c r="GV15" s="70"/>
      <c r="GW15" s="70"/>
      <c r="GX15" s="70"/>
      <c r="GY15" s="70"/>
      <c r="GZ15" s="70"/>
      <c r="HA15" s="70"/>
      <c r="HB15" s="70"/>
      <c r="HC15" s="70"/>
      <c r="HD15" s="70"/>
      <c r="HE15" s="70"/>
      <c r="HF15" s="70"/>
      <c r="HG15" s="70"/>
      <c r="HH15" s="70"/>
      <c r="HI15" s="70"/>
      <c r="HJ15" s="70"/>
      <c r="HK15" s="70"/>
      <c r="HL15" s="70"/>
      <c r="HM15" s="70"/>
      <c r="HN15" s="70"/>
      <c r="HO15" s="70"/>
      <c r="HP15" s="70"/>
      <c r="HQ15" s="70"/>
      <c r="HR15" s="70"/>
      <c r="HS15" s="70"/>
      <c r="HT15" s="70"/>
      <c r="HU15" s="70"/>
      <c r="HV15" s="70"/>
      <c r="HW15" s="70"/>
      <c r="HX15" s="70"/>
      <c r="HY15" s="70"/>
      <c r="HZ15" s="70"/>
      <c r="IA15" s="70"/>
      <c r="IB15" s="70"/>
      <c r="IC15" s="70"/>
      <c r="ID15" s="70"/>
      <c r="IE15" s="70"/>
      <c r="IF15" s="70"/>
      <c r="IG15" s="70"/>
      <c r="IH15" s="70"/>
      <c r="II15" s="70"/>
      <c r="IJ15" s="70"/>
      <c r="IK15" s="70"/>
      <c r="IL15" s="70"/>
      <c r="IM15" s="70"/>
      <c r="IN15" s="70"/>
      <c r="IO15" s="70"/>
      <c r="IP15" s="70"/>
      <c r="IQ15" s="70"/>
      <c r="IR15" s="70"/>
      <c r="IS15" s="70"/>
      <c r="IT15" s="70"/>
      <c r="IU15" s="70"/>
      <c r="IV15" s="70"/>
      <c r="IW15" s="70"/>
    </row>
    <row r="16" customFormat="false" ht="12.75" hidden="false" customHeight="false" outlineLevel="0" collapsed="false">
      <c r="A16" s="70" t="s">
        <v>36</v>
      </c>
      <c r="B16" s="71" t="n">
        <v>12372</v>
      </c>
      <c r="C16" s="71" t="n">
        <v>14121</v>
      </c>
      <c r="D16" s="64" t="n">
        <v>0.06</v>
      </c>
      <c r="E16" s="70" t="n">
        <f aca="false">$D$16*'Income Statement'!E5</f>
        <v>25349.016</v>
      </c>
      <c r="F16" s="70" t="n">
        <f aca="false">$D$16*'Income Statement'!F5</f>
        <v>38023.524</v>
      </c>
      <c r="G16" s="70" t="n">
        <f aca="false">$D$16*'Income Statement'!G5</f>
        <v>53232.9336</v>
      </c>
      <c r="H16" s="70" t="n">
        <f aca="false">$D$16*'Income Statement'!H5</f>
        <v>69202.81368</v>
      </c>
      <c r="I16" s="70" t="n">
        <f aca="false">$D$16*'Income Statement'!I5</f>
        <v>79583.235732</v>
      </c>
      <c r="J16" s="70" t="n">
        <f aca="false">$D$16*'Income Statement'!J5</f>
        <v>87541.5593052</v>
      </c>
      <c r="K16" s="70" t="n">
        <f aca="false">$D$16*'Income Statement'!K5</f>
        <v>96295.71523572</v>
      </c>
      <c r="L16" s="70" t="n">
        <f aca="false">$D$16*'Income Statement'!L5</f>
        <v>105925.286759292</v>
      </c>
      <c r="M16" s="70" t="n">
        <f aca="false">$D$16*'Income Statement'!M5</f>
        <v>116517.815435221</v>
      </c>
      <c r="N16" s="70" t="n">
        <f aca="false">$D$16*'Income Statement'!N5</f>
        <v>128169.596978743</v>
      </c>
      <c r="O16" s="70"/>
      <c r="P16" s="70"/>
      <c r="Q16" s="70"/>
      <c r="R16" s="70"/>
      <c r="S16" s="70"/>
      <c r="T16" s="70"/>
      <c r="U16" s="70"/>
      <c r="V16" s="70"/>
      <c r="W16" s="70"/>
      <c r="X16" s="70"/>
      <c r="Y16" s="70"/>
      <c r="Z16" s="70"/>
      <c r="AA16" s="70"/>
      <c r="AB16" s="70"/>
      <c r="AC16" s="70"/>
      <c r="AD16" s="70"/>
      <c r="AE16" s="70"/>
      <c r="AF16" s="70"/>
      <c r="AG16" s="70"/>
      <c r="AH16" s="70"/>
      <c r="AI16" s="70"/>
      <c r="AJ16" s="70"/>
      <c r="AK16" s="70"/>
      <c r="AL16" s="70"/>
      <c r="AM16" s="70"/>
      <c r="AN16" s="70"/>
      <c r="AO16" s="70"/>
      <c r="AP16" s="70"/>
      <c r="AQ16" s="70"/>
      <c r="AR16" s="70"/>
      <c r="AS16" s="70"/>
      <c r="AT16" s="70"/>
      <c r="AU16" s="70"/>
      <c r="AV16" s="70"/>
      <c r="AW16" s="70"/>
      <c r="AX16" s="70"/>
      <c r="AY16" s="70"/>
      <c r="AZ16" s="70"/>
      <c r="BA16" s="70"/>
      <c r="BB16" s="70"/>
      <c r="BC16" s="70"/>
      <c r="BD16" s="70"/>
      <c r="BE16" s="70"/>
      <c r="BF16" s="70"/>
      <c r="BG16" s="70"/>
      <c r="BH16" s="70"/>
      <c r="BI16" s="70"/>
      <c r="BJ16" s="70"/>
      <c r="BK16" s="70"/>
      <c r="BL16" s="70"/>
      <c r="BM16" s="70"/>
      <c r="BN16" s="70"/>
      <c r="BO16" s="70"/>
      <c r="BP16" s="70"/>
      <c r="BQ16" s="70"/>
      <c r="BR16" s="70"/>
      <c r="BS16" s="70"/>
      <c r="BT16" s="70"/>
      <c r="BU16" s="70"/>
      <c r="BV16" s="70"/>
      <c r="BW16" s="70"/>
      <c r="BX16" s="70"/>
      <c r="BY16" s="70"/>
      <c r="BZ16" s="70"/>
      <c r="CA16" s="70"/>
      <c r="CB16" s="70"/>
      <c r="CC16" s="70"/>
      <c r="CD16" s="70"/>
      <c r="CE16" s="70"/>
      <c r="CF16" s="70"/>
      <c r="CG16" s="70"/>
      <c r="CH16" s="70"/>
      <c r="CI16" s="70"/>
      <c r="CJ16" s="70"/>
      <c r="CK16" s="70"/>
      <c r="CL16" s="70"/>
      <c r="CM16" s="70"/>
      <c r="CN16" s="70"/>
      <c r="CO16" s="70"/>
      <c r="CP16" s="70"/>
      <c r="CQ16" s="70"/>
      <c r="CR16" s="70"/>
      <c r="CS16" s="70"/>
      <c r="CT16" s="70"/>
      <c r="CU16" s="70"/>
      <c r="CV16" s="70"/>
      <c r="CW16" s="70"/>
      <c r="CX16" s="70"/>
      <c r="CY16" s="70"/>
      <c r="CZ16" s="70"/>
      <c r="DA16" s="70"/>
      <c r="DB16" s="70"/>
      <c r="DC16" s="70"/>
      <c r="DD16" s="70"/>
      <c r="DE16" s="70"/>
      <c r="DF16" s="70"/>
      <c r="DG16" s="70"/>
      <c r="DH16" s="70"/>
      <c r="DI16" s="70"/>
      <c r="DJ16" s="70"/>
      <c r="DK16" s="70"/>
      <c r="DL16" s="70"/>
      <c r="DM16" s="70"/>
      <c r="DN16" s="70"/>
      <c r="DO16" s="70"/>
      <c r="DP16" s="70"/>
      <c r="DQ16" s="70"/>
      <c r="DR16" s="70"/>
      <c r="DS16" s="70"/>
      <c r="DT16" s="70"/>
      <c r="DU16" s="70"/>
      <c r="DV16" s="70"/>
      <c r="DW16" s="70"/>
      <c r="DX16" s="70"/>
      <c r="DY16" s="70"/>
      <c r="DZ16" s="70"/>
      <c r="EA16" s="70"/>
      <c r="EB16" s="70"/>
      <c r="EC16" s="70"/>
      <c r="ED16" s="70"/>
      <c r="EE16" s="70"/>
      <c r="EF16" s="70"/>
      <c r="EG16" s="70"/>
      <c r="EH16" s="70"/>
      <c r="EI16" s="70"/>
      <c r="EJ16" s="70"/>
      <c r="EK16" s="70"/>
      <c r="EL16" s="70"/>
      <c r="EM16" s="70"/>
      <c r="EN16" s="70"/>
      <c r="EO16" s="70"/>
      <c r="EP16" s="70"/>
      <c r="EQ16" s="70"/>
      <c r="ER16" s="70"/>
      <c r="ES16" s="70"/>
      <c r="ET16" s="70"/>
      <c r="EU16" s="70"/>
      <c r="EV16" s="70"/>
      <c r="EW16" s="70"/>
      <c r="EX16" s="70"/>
      <c r="EY16" s="70"/>
      <c r="EZ16" s="70"/>
      <c r="FA16" s="70"/>
      <c r="FB16" s="70"/>
      <c r="FC16" s="70"/>
      <c r="FD16" s="70"/>
      <c r="FE16" s="70"/>
      <c r="FF16" s="70"/>
      <c r="FG16" s="70"/>
      <c r="FH16" s="70"/>
      <c r="FI16" s="70"/>
      <c r="FJ16" s="70"/>
      <c r="FK16" s="70"/>
      <c r="FL16" s="70"/>
      <c r="FM16" s="70"/>
      <c r="FN16" s="70"/>
      <c r="FO16" s="70"/>
      <c r="FP16" s="70"/>
      <c r="FQ16" s="70"/>
      <c r="FR16" s="70"/>
      <c r="FS16" s="70"/>
      <c r="FT16" s="70"/>
      <c r="FU16" s="70"/>
      <c r="FV16" s="70"/>
      <c r="FW16" s="70"/>
      <c r="FX16" s="70"/>
      <c r="FY16" s="70"/>
      <c r="FZ16" s="70"/>
      <c r="GA16" s="70"/>
      <c r="GB16" s="70"/>
      <c r="GC16" s="70"/>
      <c r="GD16" s="70"/>
      <c r="GE16" s="70"/>
      <c r="GF16" s="70"/>
      <c r="GG16" s="70"/>
      <c r="GH16" s="70"/>
      <c r="GI16" s="70"/>
      <c r="GJ16" s="70"/>
      <c r="GK16" s="70"/>
      <c r="GL16" s="70"/>
      <c r="GM16" s="70"/>
      <c r="GN16" s="70"/>
      <c r="GO16" s="70"/>
      <c r="GP16" s="70"/>
      <c r="GQ16" s="70"/>
      <c r="GR16" s="70"/>
      <c r="GS16" s="70"/>
      <c r="GT16" s="70"/>
      <c r="GU16" s="70"/>
      <c r="GV16" s="70"/>
      <c r="GW16" s="70"/>
      <c r="GX16" s="70"/>
      <c r="GY16" s="70"/>
      <c r="GZ16" s="70"/>
      <c r="HA16" s="70"/>
      <c r="HB16" s="70"/>
      <c r="HC16" s="70"/>
      <c r="HD16" s="70"/>
      <c r="HE16" s="70"/>
      <c r="HF16" s="70"/>
      <c r="HG16" s="70"/>
      <c r="HH16" s="70"/>
      <c r="HI16" s="70"/>
      <c r="HJ16" s="70"/>
      <c r="HK16" s="70"/>
      <c r="HL16" s="70"/>
      <c r="HM16" s="70"/>
      <c r="HN16" s="70"/>
      <c r="HO16" s="70"/>
      <c r="HP16" s="70"/>
      <c r="HQ16" s="70"/>
      <c r="HR16" s="70"/>
      <c r="HS16" s="70"/>
      <c r="HT16" s="70"/>
      <c r="HU16" s="70"/>
      <c r="HV16" s="70"/>
      <c r="HW16" s="70"/>
      <c r="HX16" s="70"/>
      <c r="HY16" s="70"/>
      <c r="HZ16" s="70"/>
      <c r="IA16" s="70"/>
      <c r="IB16" s="70"/>
      <c r="IC16" s="70"/>
      <c r="ID16" s="70"/>
      <c r="IE16" s="70"/>
      <c r="IF16" s="70"/>
      <c r="IG16" s="70"/>
      <c r="IH16" s="70"/>
      <c r="II16" s="70"/>
      <c r="IJ16" s="70"/>
      <c r="IK16" s="70"/>
      <c r="IL16" s="70"/>
      <c r="IM16" s="70"/>
      <c r="IN16" s="70"/>
      <c r="IO16" s="70"/>
      <c r="IP16" s="70"/>
      <c r="IQ16" s="70"/>
      <c r="IR16" s="70"/>
      <c r="IS16" s="70"/>
      <c r="IT16" s="70"/>
      <c r="IU16" s="70"/>
      <c r="IV16" s="70"/>
      <c r="IW16" s="70"/>
    </row>
    <row r="17" customFormat="false" ht="12.75" hidden="false" customHeight="false" outlineLevel="0" collapsed="false">
      <c r="A17" s="74" t="s">
        <v>37</v>
      </c>
      <c r="B17" s="75" t="n">
        <v>19591</v>
      </c>
      <c r="C17" s="75" t="n">
        <v>19828</v>
      </c>
      <c r="D17" s="66" t="n">
        <v>0.052</v>
      </c>
      <c r="E17" s="74" t="n">
        <f aca="false">$D$17*'Income Statement'!E5</f>
        <v>21969.1472</v>
      </c>
      <c r="F17" s="74" t="n">
        <f aca="false">$D$17*'Income Statement'!F5</f>
        <v>32953.7208</v>
      </c>
      <c r="G17" s="74" t="n">
        <f aca="false">$D$17*'Income Statement'!G5</f>
        <v>46135.20912</v>
      </c>
      <c r="H17" s="74" t="n">
        <f aca="false">$D$17*'Income Statement'!H5</f>
        <v>59975.771856</v>
      </c>
      <c r="I17" s="74" t="n">
        <f aca="false">$D$17*'Income Statement'!I5</f>
        <v>68972.1376344</v>
      </c>
      <c r="J17" s="74" t="n">
        <f aca="false">$D$17*'Income Statement'!J5</f>
        <v>75869.35139784</v>
      </c>
      <c r="K17" s="74" t="n">
        <f aca="false">$D$17*'Income Statement'!K5</f>
        <v>83456.286537624</v>
      </c>
      <c r="L17" s="74" t="n">
        <f aca="false">$D$17*'Income Statement'!L5</f>
        <v>91801.9151913864</v>
      </c>
      <c r="M17" s="74" t="n">
        <f aca="false">$D$17*'Income Statement'!M5</f>
        <v>100982.106710525</v>
      </c>
      <c r="N17" s="74" t="n">
        <f aca="false">$D$17*'Income Statement'!N5</f>
        <v>111080.317381578</v>
      </c>
      <c r="O17" s="70"/>
      <c r="P17" s="70"/>
      <c r="Q17" s="70"/>
      <c r="R17" s="70"/>
      <c r="S17" s="70"/>
      <c r="T17" s="70"/>
      <c r="U17" s="70"/>
      <c r="V17" s="70"/>
      <c r="W17" s="70"/>
      <c r="X17" s="70"/>
      <c r="Y17" s="70"/>
      <c r="Z17" s="70"/>
      <c r="AA17" s="70"/>
      <c r="AB17" s="70"/>
      <c r="AC17" s="70"/>
      <c r="AD17" s="70"/>
      <c r="AE17" s="70"/>
      <c r="AF17" s="70"/>
      <c r="AG17" s="70"/>
      <c r="AH17" s="70"/>
      <c r="AI17" s="70"/>
      <c r="AJ17" s="70"/>
      <c r="AK17" s="70"/>
      <c r="AL17" s="70"/>
      <c r="AM17" s="70"/>
      <c r="AN17" s="70"/>
      <c r="AO17" s="70"/>
      <c r="AP17" s="70"/>
      <c r="AQ17" s="70"/>
      <c r="AR17" s="70"/>
      <c r="AS17" s="70"/>
      <c r="AT17" s="70"/>
      <c r="AU17" s="70"/>
      <c r="AV17" s="70"/>
      <c r="AW17" s="70"/>
      <c r="AX17" s="70"/>
      <c r="AY17" s="70"/>
      <c r="AZ17" s="70"/>
      <c r="BA17" s="70"/>
      <c r="BB17" s="70"/>
      <c r="BC17" s="70"/>
      <c r="BD17" s="70"/>
      <c r="BE17" s="70"/>
      <c r="BF17" s="70"/>
      <c r="BG17" s="70"/>
      <c r="BH17" s="70"/>
      <c r="BI17" s="70"/>
      <c r="BJ17" s="70"/>
      <c r="BK17" s="70"/>
      <c r="BL17" s="70"/>
      <c r="BM17" s="70"/>
      <c r="BN17" s="70"/>
      <c r="BO17" s="70"/>
      <c r="BP17" s="70"/>
      <c r="BQ17" s="70"/>
      <c r="BR17" s="70"/>
      <c r="BS17" s="70"/>
      <c r="BT17" s="70"/>
      <c r="BU17" s="70"/>
      <c r="BV17" s="70"/>
      <c r="BW17" s="70"/>
      <c r="BX17" s="70"/>
      <c r="BY17" s="70"/>
      <c r="BZ17" s="70"/>
      <c r="CA17" s="70"/>
      <c r="CB17" s="70"/>
      <c r="CC17" s="70"/>
      <c r="CD17" s="70"/>
      <c r="CE17" s="70"/>
      <c r="CF17" s="70"/>
      <c r="CG17" s="70"/>
      <c r="CH17" s="70"/>
      <c r="CI17" s="70"/>
      <c r="CJ17" s="70"/>
      <c r="CK17" s="70"/>
      <c r="CL17" s="70"/>
      <c r="CM17" s="70"/>
      <c r="CN17" s="70"/>
      <c r="CO17" s="70"/>
      <c r="CP17" s="70"/>
      <c r="CQ17" s="70"/>
      <c r="CR17" s="70"/>
      <c r="CS17" s="70"/>
      <c r="CT17" s="70"/>
      <c r="CU17" s="70"/>
      <c r="CV17" s="70"/>
      <c r="CW17" s="70"/>
      <c r="CX17" s="70"/>
      <c r="CY17" s="70"/>
      <c r="CZ17" s="70"/>
      <c r="DA17" s="70"/>
      <c r="DB17" s="70"/>
      <c r="DC17" s="70"/>
      <c r="DD17" s="70"/>
      <c r="DE17" s="70"/>
      <c r="DF17" s="70"/>
      <c r="DG17" s="70"/>
      <c r="DH17" s="70"/>
      <c r="DI17" s="70"/>
      <c r="DJ17" s="70"/>
      <c r="DK17" s="70"/>
      <c r="DL17" s="70"/>
      <c r="DM17" s="70"/>
      <c r="DN17" s="70"/>
      <c r="DO17" s="70"/>
      <c r="DP17" s="70"/>
      <c r="DQ17" s="70"/>
      <c r="DR17" s="70"/>
      <c r="DS17" s="70"/>
      <c r="DT17" s="70"/>
      <c r="DU17" s="70"/>
      <c r="DV17" s="70"/>
      <c r="DW17" s="70"/>
      <c r="DX17" s="70"/>
      <c r="DY17" s="70"/>
      <c r="DZ17" s="70"/>
      <c r="EA17" s="70"/>
      <c r="EB17" s="70"/>
      <c r="EC17" s="70"/>
      <c r="ED17" s="70"/>
      <c r="EE17" s="70"/>
      <c r="EF17" s="70"/>
      <c r="EG17" s="70"/>
      <c r="EH17" s="70"/>
      <c r="EI17" s="70"/>
      <c r="EJ17" s="70"/>
      <c r="EK17" s="70"/>
      <c r="EL17" s="70"/>
      <c r="EM17" s="70"/>
      <c r="EN17" s="70"/>
      <c r="EO17" s="70"/>
      <c r="EP17" s="70"/>
      <c r="EQ17" s="70"/>
      <c r="ER17" s="70"/>
      <c r="ES17" s="70"/>
      <c r="ET17" s="70"/>
      <c r="EU17" s="70"/>
      <c r="EV17" s="70"/>
      <c r="EW17" s="70"/>
      <c r="EX17" s="70"/>
      <c r="EY17" s="70"/>
      <c r="EZ17" s="70"/>
      <c r="FA17" s="70"/>
      <c r="FB17" s="70"/>
      <c r="FC17" s="70"/>
      <c r="FD17" s="70"/>
      <c r="FE17" s="70"/>
      <c r="FF17" s="70"/>
      <c r="FG17" s="70"/>
      <c r="FH17" s="70"/>
      <c r="FI17" s="70"/>
      <c r="FJ17" s="70"/>
      <c r="FK17" s="70"/>
      <c r="FL17" s="70"/>
      <c r="FM17" s="70"/>
      <c r="FN17" s="70"/>
      <c r="FO17" s="70"/>
      <c r="FP17" s="70"/>
      <c r="FQ17" s="70"/>
      <c r="FR17" s="70"/>
      <c r="FS17" s="70"/>
      <c r="FT17" s="70"/>
      <c r="FU17" s="70"/>
      <c r="FV17" s="70"/>
      <c r="FW17" s="70"/>
      <c r="FX17" s="70"/>
      <c r="FY17" s="70"/>
      <c r="FZ17" s="70"/>
      <c r="GA17" s="70"/>
      <c r="GB17" s="70"/>
      <c r="GC17" s="70"/>
      <c r="GD17" s="70"/>
      <c r="GE17" s="70"/>
      <c r="GF17" s="70"/>
      <c r="GG17" s="70"/>
      <c r="GH17" s="70"/>
      <c r="GI17" s="70"/>
      <c r="GJ17" s="70"/>
      <c r="GK17" s="70"/>
      <c r="GL17" s="70"/>
      <c r="GM17" s="70"/>
      <c r="GN17" s="70"/>
      <c r="GO17" s="70"/>
      <c r="GP17" s="70"/>
      <c r="GQ17" s="70"/>
      <c r="GR17" s="70"/>
      <c r="GS17" s="70"/>
      <c r="GT17" s="70"/>
      <c r="GU17" s="70"/>
      <c r="GV17" s="70"/>
      <c r="GW17" s="70"/>
      <c r="GX17" s="70"/>
      <c r="GY17" s="70"/>
      <c r="GZ17" s="70"/>
      <c r="HA17" s="70"/>
      <c r="HB17" s="70"/>
      <c r="HC17" s="70"/>
      <c r="HD17" s="70"/>
      <c r="HE17" s="70"/>
      <c r="HF17" s="70"/>
      <c r="HG17" s="70"/>
      <c r="HH17" s="70"/>
      <c r="HI17" s="70"/>
      <c r="HJ17" s="70"/>
      <c r="HK17" s="70"/>
      <c r="HL17" s="70"/>
      <c r="HM17" s="70"/>
      <c r="HN17" s="70"/>
      <c r="HO17" s="70"/>
      <c r="HP17" s="70"/>
      <c r="HQ17" s="70"/>
      <c r="HR17" s="70"/>
      <c r="HS17" s="70"/>
      <c r="HT17" s="70"/>
      <c r="HU17" s="70"/>
      <c r="HV17" s="70"/>
      <c r="HW17" s="70"/>
      <c r="HX17" s="70"/>
      <c r="HY17" s="70"/>
      <c r="HZ17" s="70"/>
      <c r="IA17" s="70"/>
      <c r="IB17" s="70"/>
      <c r="IC17" s="70"/>
      <c r="ID17" s="70"/>
      <c r="IE17" s="70"/>
      <c r="IF17" s="70"/>
      <c r="IG17" s="70"/>
      <c r="IH17" s="70"/>
      <c r="II17" s="70"/>
      <c r="IJ17" s="70"/>
      <c r="IK17" s="70"/>
      <c r="IL17" s="70"/>
      <c r="IM17" s="70"/>
      <c r="IN17" s="70"/>
      <c r="IO17" s="70"/>
      <c r="IP17" s="70"/>
      <c r="IQ17" s="70"/>
      <c r="IR17" s="70"/>
      <c r="IS17" s="70"/>
      <c r="IT17" s="70"/>
      <c r="IU17" s="70"/>
      <c r="IV17" s="70"/>
      <c r="IW17" s="70"/>
    </row>
    <row r="18" customFormat="false" ht="12.75" hidden="false" customHeight="false" outlineLevel="0" collapsed="false">
      <c r="A18" s="70" t="s">
        <v>38</v>
      </c>
      <c r="B18" s="71" t="n">
        <f aca="false">SUM(B15:B17)</f>
        <v>32722</v>
      </c>
      <c r="C18" s="71" t="n">
        <f aca="false">SUM(C15:C17)</f>
        <v>40800</v>
      </c>
      <c r="D18" s="72"/>
      <c r="E18" s="71" t="n">
        <f aca="false">SUM(E15:E17)</f>
        <v>56949.1130413333</v>
      </c>
      <c r="F18" s="71" t="n">
        <f aca="false">SUM(F15:F17)</f>
        <v>85081.3339786667</v>
      </c>
      <c r="G18" s="71" t="n">
        <f aca="false">SUM(G15:G17)</f>
        <v>118844.4163368</v>
      </c>
      <c r="H18" s="71" t="n">
        <f aca="false">SUM(H15:H17)</f>
        <v>154296.757121173</v>
      </c>
      <c r="I18" s="71" t="n">
        <f aca="false">SUM(I15:I17)</f>
        <v>177333.048472683</v>
      </c>
      <c r="J18" s="71" t="n">
        <f aca="false">SUM(J15:J17)</f>
        <v>194989.051736618</v>
      </c>
      <c r="K18" s="71" t="n">
        <f aca="false">SUM(K15:K17)</f>
        <v>214412.863943613</v>
      </c>
      <c r="L18" s="71" t="n">
        <f aca="false">SUM(L15:L17)</f>
        <v>235781.265987974</v>
      </c>
      <c r="M18" s="71" t="n">
        <f aca="false">SUM(M15:M17)</f>
        <v>259288.716853438</v>
      </c>
      <c r="N18" s="71" t="n">
        <f aca="false">SUM(N15:N17)</f>
        <v>285149.121422115</v>
      </c>
      <c r="O18" s="70"/>
      <c r="P18" s="70"/>
      <c r="Q18" s="70"/>
      <c r="R18" s="70"/>
      <c r="S18" s="70"/>
      <c r="T18" s="70"/>
      <c r="U18" s="70"/>
      <c r="V18" s="70"/>
      <c r="W18" s="70"/>
      <c r="X18" s="70"/>
      <c r="Y18" s="70"/>
      <c r="Z18" s="70"/>
      <c r="AA18" s="70"/>
      <c r="AB18" s="70"/>
      <c r="AC18" s="70"/>
      <c r="AD18" s="70"/>
      <c r="AE18" s="70"/>
      <c r="AF18" s="70"/>
      <c r="AG18" s="70"/>
      <c r="AH18" s="70"/>
      <c r="AI18" s="70"/>
      <c r="AJ18" s="70"/>
      <c r="AK18" s="70"/>
      <c r="AL18" s="70"/>
      <c r="AM18" s="70"/>
      <c r="AN18" s="70"/>
      <c r="AO18" s="70"/>
      <c r="AP18" s="70"/>
      <c r="AQ18" s="70"/>
      <c r="AR18" s="70"/>
      <c r="AS18" s="70"/>
      <c r="AT18" s="70"/>
      <c r="AU18" s="70"/>
      <c r="AV18" s="70"/>
      <c r="AW18" s="70"/>
      <c r="AX18" s="70"/>
      <c r="AY18" s="70"/>
      <c r="AZ18" s="70"/>
      <c r="BA18" s="70"/>
      <c r="BB18" s="70"/>
      <c r="BC18" s="70"/>
      <c r="BD18" s="70"/>
      <c r="BE18" s="70"/>
      <c r="BF18" s="70"/>
      <c r="BG18" s="70"/>
      <c r="BH18" s="70"/>
      <c r="BI18" s="70"/>
      <c r="BJ18" s="70"/>
      <c r="BK18" s="70"/>
      <c r="BL18" s="70"/>
      <c r="BM18" s="70"/>
      <c r="BN18" s="70"/>
      <c r="BO18" s="70"/>
      <c r="BP18" s="70"/>
      <c r="BQ18" s="70"/>
      <c r="BR18" s="70"/>
      <c r="BS18" s="70"/>
      <c r="BT18" s="70"/>
      <c r="BU18" s="70"/>
      <c r="BV18" s="70"/>
      <c r="BW18" s="70"/>
      <c r="BX18" s="70"/>
      <c r="BY18" s="70"/>
      <c r="BZ18" s="70"/>
      <c r="CA18" s="70"/>
      <c r="CB18" s="70"/>
      <c r="CC18" s="70"/>
      <c r="CD18" s="70"/>
      <c r="CE18" s="70"/>
      <c r="CF18" s="70"/>
      <c r="CG18" s="70"/>
      <c r="CH18" s="70"/>
      <c r="CI18" s="70"/>
      <c r="CJ18" s="70"/>
      <c r="CK18" s="70"/>
      <c r="CL18" s="70"/>
      <c r="CM18" s="70"/>
      <c r="CN18" s="70"/>
      <c r="CO18" s="70"/>
      <c r="CP18" s="70"/>
      <c r="CQ18" s="70"/>
      <c r="CR18" s="70"/>
      <c r="CS18" s="70"/>
      <c r="CT18" s="70"/>
      <c r="CU18" s="70"/>
      <c r="CV18" s="70"/>
      <c r="CW18" s="70"/>
      <c r="CX18" s="70"/>
      <c r="CY18" s="70"/>
      <c r="CZ18" s="70"/>
      <c r="DA18" s="70"/>
      <c r="DB18" s="70"/>
      <c r="DC18" s="70"/>
      <c r="DD18" s="70"/>
      <c r="DE18" s="70"/>
      <c r="DF18" s="70"/>
      <c r="DG18" s="70"/>
      <c r="DH18" s="70"/>
      <c r="DI18" s="70"/>
      <c r="DJ18" s="70"/>
      <c r="DK18" s="70"/>
      <c r="DL18" s="70"/>
      <c r="DM18" s="70"/>
      <c r="DN18" s="70"/>
      <c r="DO18" s="70"/>
      <c r="DP18" s="70"/>
      <c r="DQ18" s="70"/>
      <c r="DR18" s="70"/>
      <c r="DS18" s="70"/>
      <c r="DT18" s="70"/>
      <c r="DU18" s="70"/>
      <c r="DV18" s="70"/>
      <c r="DW18" s="70"/>
      <c r="DX18" s="70"/>
      <c r="DY18" s="70"/>
      <c r="DZ18" s="70"/>
      <c r="EA18" s="70"/>
      <c r="EB18" s="70"/>
      <c r="EC18" s="70"/>
      <c r="ED18" s="70"/>
      <c r="EE18" s="70"/>
      <c r="EF18" s="70"/>
      <c r="EG18" s="70"/>
      <c r="EH18" s="70"/>
      <c r="EI18" s="70"/>
      <c r="EJ18" s="70"/>
      <c r="EK18" s="70"/>
      <c r="EL18" s="70"/>
      <c r="EM18" s="70"/>
      <c r="EN18" s="70"/>
      <c r="EO18" s="70"/>
      <c r="EP18" s="70"/>
      <c r="EQ18" s="70"/>
      <c r="ER18" s="70"/>
      <c r="ES18" s="70"/>
      <c r="ET18" s="70"/>
      <c r="EU18" s="70"/>
      <c r="EV18" s="70"/>
      <c r="EW18" s="70"/>
      <c r="EX18" s="70"/>
      <c r="EY18" s="70"/>
      <c r="EZ18" s="70"/>
      <c r="FA18" s="70"/>
      <c r="FB18" s="70"/>
      <c r="FC18" s="70"/>
      <c r="FD18" s="70"/>
      <c r="FE18" s="70"/>
      <c r="FF18" s="70"/>
      <c r="FG18" s="70"/>
      <c r="FH18" s="70"/>
      <c r="FI18" s="70"/>
      <c r="FJ18" s="70"/>
      <c r="FK18" s="70"/>
      <c r="FL18" s="70"/>
      <c r="FM18" s="70"/>
      <c r="FN18" s="70"/>
      <c r="FO18" s="70"/>
      <c r="FP18" s="70"/>
      <c r="FQ18" s="70"/>
      <c r="FR18" s="70"/>
      <c r="FS18" s="70"/>
      <c r="FT18" s="70"/>
      <c r="FU18" s="70"/>
      <c r="FV18" s="70"/>
      <c r="FW18" s="70"/>
      <c r="FX18" s="70"/>
      <c r="FY18" s="70"/>
      <c r="FZ18" s="70"/>
      <c r="GA18" s="70"/>
      <c r="GB18" s="70"/>
      <c r="GC18" s="70"/>
      <c r="GD18" s="70"/>
      <c r="GE18" s="70"/>
      <c r="GF18" s="70"/>
      <c r="GG18" s="70"/>
      <c r="GH18" s="70"/>
      <c r="GI18" s="70"/>
      <c r="GJ18" s="70"/>
      <c r="GK18" s="70"/>
      <c r="GL18" s="70"/>
      <c r="GM18" s="70"/>
      <c r="GN18" s="70"/>
      <c r="GO18" s="70"/>
      <c r="GP18" s="70"/>
      <c r="GQ18" s="70"/>
      <c r="GR18" s="70"/>
      <c r="GS18" s="70"/>
      <c r="GT18" s="70"/>
      <c r="GU18" s="70"/>
      <c r="GV18" s="70"/>
      <c r="GW18" s="70"/>
      <c r="GX18" s="70"/>
      <c r="GY18" s="70"/>
      <c r="GZ18" s="70"/>
      <c r="HA18" s="70"/>
      <c r="HB18" s="70"/>
      <c r="HC18" s="70"/>
      <c r="HD18" s="70"/>
      <c r="HE18" s="70"/>
      <c r="HF18" s="70"/>
      <c r="HG18" s="70"/>
      <c r="HH18" s="70"/>
      <c r="HI18" s="70"/>
      <c r="HJ18" s="70"/>
      <c r="HK18" s="70"/>
      <c r="HL18" s="70"/>
      <c r="HM18" s="70"/>
      <c r="HN18" s="70"/>
      <c r="HO18" s="70"/>
      <c r="HP18" s="70"/>
      <c r="HQ18" s="70"/>
      <c r="HR18" s="70"/>
      <c r="HS18" s="70"/>
      <c r="HT18" s="70"/>
      <c r="HU18" s="70"/>
      <c r="HV18" s="70"/>
      <c r="HW18" s="70"/>
      <c r="HX18" s="70"/>
      <c r="HY18" s="70"/>
      <c r="HZ18" s="70"/>
      <c r="IA18" s="70"/>
      <c r="IB18" s="70"/>
      <c r="IC18" s="70"/>
      <c r="ID18" s="70"/>
      <c r="IE18" s="70"/>
      <c r="IF18" s="70"/>
      <c r="IG18" s="70"/>
      <c r="IH18" s="70"/>
      <c r="II18" s="70"/>
      <c r="IJ18" s="70"/>
      <c r="IK18" s="70"/>
      <c r="IL18" s="70"/>
      <c r="IM18" s="70"/>
      <c r="IN18" s="70"/>
      <c r="IO18" s="70"/>
      <c r="IP18" s="70"/>
      <c r="IQ18" s="70"/>
      <c r="IR18" s="70"/>
      <c r="IS18" s="70"/>
      <c r="IT18" s="70"/>
      <c r="IU18" s="70"/>
      <c r="IV18" s="70"/>
      <c r="IW18" s="70"/>
    </row>
    <row r="19" customFormat="false" ht="12.75" hidden="false" customHeight="false" outlineLevel="0" collapsed="false">
      <c r="A19" s="70" t="s">
        <v>39</v>
      </c>
      <c r="B19" s="71" t="n">
        <v>4422</v>
      </c>
      <c r="C19" s="71" t="n">
        <v>4541</v>
      </c>
      <c r="D19" s="64" t="n">
        <v>0.02</v>
      </c>
      <c r="E19" s="70" t="n">
        <f aca="false">$D$19*'Income Statement'!E5</f>
        <v>8449.672</v>
      </c>
      <c r="F19" s="70" t="n">
        <f aca="false">$D$19*'Income Statement'!F5</f>
        <v>12674.508</v>
      </c>
      <c r="G19" s="70" t="n">
        <f aca="false">$D$19*'Income Statement'!G5</f>
        <v>17744.3112</v>
      </c>
      <c r="H19" s="70" t="n">
        <f aca="false">$D$19*'Income Statement'!H5</f>
        <v>23067.60456</v>
      </c>
      <c r="I19" s="70" t="n">
        <f aca="false">$D$19*'Income Statement'!I5</f>
        <v>26527.745244</v>
      </c>
      <c r="J19" s="70" t="n">
        <f aca="false">$D$19*'Income Statement'!J5</f>
        <v>29180.5197684</v>
      </c>
      <c r="K19" s="70" t="n">
        <f aca="false">$D$19*'Income Statement'!K5</f>
        <v>32098.57174524</v>
      </c>
      <c r="L19" s="70" t="n">
        <f aca="false">$D$19*'Income Statement'!L5</f>
        <v>35308.428919764</v>
      </c>
      <c r="M19" s="70" t="n">
        <f aca="false">$D$19*'Income Statement'!M5</f>
        <v>38839.2718117404</v>
      </c>
      <c r="N19" s="70" t="n">
        <f aca="false">$D$19*'Income Statement'!N5</f>
        <v>42723.1989929145</v>
      </c>
      <c r="O19" s="70"/>
      <c r="P19" s="70"/>
      <c r="Q19" s="70"/>
      <c r="R19" s="70"/>
      <c r="S19" s="70"/>
      <c r="T19" s="70"/>
      <c r="U19" s="70"/>
      <c r="V19" s="70"/>
      <c r="W19" s="70"/>
      <c r="X19" s="70"/>
      <c r="Y19" s="70"/>
      <c r="Z19" s="70"/>
      <c r="AA19" s="70"/>
      <c r="AB19" s="70"/>
      <c r="AC19" s="70"/>
      <c r="AD19" s="70"/>
      <c r="AE19" s="70"/>
      <c r="AF19" s="70"/>
      <c r="AG19" s="70"/>
      <c r="AH19" s="70"/>
      <c r="AI19" s="70"/>
      <c r="AJ19" s="70"/>
      <c r="AK19" s="70"/>
      <c r="AL19" s="70"/>
      <c r="AM19" s="70"/>
      <c r="AN19" s="70"/>
      <c r="AO19" s="70"/>
      <c r="AP19" s="70"/>
      <c r="AQ19" s="70"/>
      <c r="AR19" s="70"/>
      <c r="AS19" s="70"/>
      <c r="AT19" s="70"/>
      <c r="AU19" s="70"/>
      <c r="AV19" s="70"/>
      <c r="AW19" s="70"/>
      <c r="AX19" s="70"/>
      <c r="AY19" s="70"/>
      <c r="AZ19" s="70"/>
      <c r="BA19" s="70"/>
      <c r="BB19" s="70"/>
      <c r="BC19" s="70"/>
      <c r="BD19" s="70"/>
      <c r="BE19" s="70"/>
      <c r="BF19" s="70"/>
      <c r="BG19" s="70"/>
      <c r="BH19" s="70"/>
      <c r="BI19" s="70"/>
      <c r="BJ19" s="70"/>
      <c r="BK19" s="70"/>
      <c r="BL19" s="70"/>
      <c r="BM19" s="70"/>
      <c r="BN19" s="70"/>
      <c r="BO19" s="70"/>
      <c r="BP19" s="70"/>
      <c r="BQ19" s="70"/>
      <c r="BR19" s="70"/>
      <c r="BS19" s="70"/>
      <c r="BT19" s="70"/>
      <c r="BU19" s="70"/>
      <c r="BV19" s="70"/>
      <c r="BW19" s="70"/>
      <c r="BX19" s="70"/>
      <c r="BY19" s="70"/>
      <c r="BZ19" s="70"/>
      <c r="CA19" s="70"/>
      <c r="CB19" s="70"/>
      <c r="CC19" s="70"/>
      <c r="CD19" s="70"/>
      <c r="CE19" s="70"/>
      <c r="CF19" s="70"/>
      <c r="CG19" s="70"/>
      <c r="CH19" s="70"/>
      <c r="CI19" s="70"/>
      <c r="CJ19" s="70"/>
      <c r="CK19" s="70"/>
      <c r="CL19" s="70"/>
      <c r="CM19" s="70"/>
      <c r="CN19" s="70"/>
      <c r="CO19" s="70"/>
      <c r="CP19" s="70"/>
      <c r="CQ19" s="70"/>
      <c r="CR19" s="70"/>
      <c r="CS19" s="70"/>
      <c r="CT19" s="70"/>
      <c r="CU19" s="70"/>
      <c r="CV19" s="70"/>
      <c r="CW19" s="70"/>
      <c r="CX19" s="70"/>
      <c r="CY19" s="70"/>
      <c r="CZ19" s="70"/>
      <c r="DA19" s="70"/>
      <c r="DB19" s="70"/>
      <c r="DC19" s="70"/>
      <c r="DD19" s="70"/>
      <c r="DE19" s="70"/>
      <c r="DF19" s="70"/>
      <c r="DG19" s="70"/>
      <c r="DH19" s="70"/>
      <c r="DI19" s="70"/>
      <c r="DJ19" s="70"/>
      <c r="DK19" s="70"/>
      <c r="DL19" s="70"/>
      <c r="DM19" s="70"/>
      <c r="DN19" s="70"/>
      <c r="DO19" s="70"/>
      <c r="DP19" s="70"/>
      <c r="DQ19" s="70"/>
      <c r="DR19" s="70"/>
      <c r="DS19" s="70"/>
      <c r="DT19" s="70"/>
      <c r="DU19" s="70"/>
      <c r="DV19" s="70"/>
      <c r="DW19" s="70"/>
      <c r="DX19" s="70"/>
      <c r="DY19" s="70"/>
      <c r="DZ19" s="70"/>
      <c r="EA19" s="70"/>
      <c r="EB19" s="70"/>
      <c r="EC19" s="70"/>
      <c r="ED19" s="70"/>
      <c r="EE19" s="70"/>
      <c r="EF19" s="70"/>
      <c r="EG19" s="70"/>
      <c r="EH19" s="70"/>
      <c r="EI19" s="70"/>
      <c r="EJ19" s="70"/>
      <c r="EK19" s="70"/>
      <c r="EL19" s="70"/>
      <c r="EM19" s="70"/>
      <c r="EN19" s="70"/>
      <c r="EO19" s="70"/>
      <c r="EP19" s="70"/>
      <c r="EQ19" s="70"/>
      <c r="ER19" s="70"/>
      <c r="ES19" s="70"/>
      <c r="ET19" s="70"/>
      <c r="EU19" s="70"/>
      <c r="EV19" s="70"/>
      <c r="EW19" s="70"/>
      <c r="EX19" s="70"/>
      <c r="EY19" s="70"/>
      <c r="EZ19" s="70"/>
      <c r="FA19" s="70"/>
      <c r="FB19" s="70"/>
      <c r="FC19" s="70"/>
      <c r="FD19" s="70"/>
      <c r="FE19" s="70"/>
      <c r="FF19" s="70"/>
      <c r="FG19" s="70"/>
      <c r="FH19" s="70"/>
      <c r="FI19" s="70"/>
      <c r="FJ19" s="70"/>
      <c r="FK19" s="70"/>
      <c r="FL19" s="70"/>
      <c r="FM19" s="70"/>
      <c r="FN19" s="70"/>
      <c r="FO19" s="70"/>
      <c r="FP19" s="70"/>
      <c r="FQ19" s="70"/>
      <c r="FR19" s="70"/>
      <c r="FS19" s="70"/>
      <c r="FT19" s="70"/>
      <c r="FU19" s="70"/>
      <c r="FV19" s="70"/>
      <c r="FW19" s="70"/>
      <c r="FX19" s="70"/>
      <c r="FY19" s="70"/>
      <c r="FZ19" s="70"/>
      <c r="GA19" s="70"/>
      <c r="GB19" s="70"/>
      <c r="GC19" s="70"/>
      <c r="GD19" s="70"/>
      <c r="GE19" s="70"/>
      <c r="GF19" s="70"/>
      <c r="GG19" s="70"/>
      <c r="GH19" s="70"/>
      <c r="GI19" s="70"/>
      <c r="GJ19" s="70"/>
      <c r="GK19" s="70"/>
      <c r="GL19" s="70"/>
      <c r="GM19" s="70"/>
      <c r="GN19" s="70"/>
      <c r="GO19" s="70"/>
      <c r="GP19" s="70"/>
      <c r="GQ19" s="70"/>
      <c r="GR19" s="70"/>
      <c r="GS19" s="70"/>
      <c r="GT19" s="70"/>
      <c r="GU19" s="70"/>
      <c r="GV19" s="70"/>
      <c r="GW19" s="70"/>
      <c r="GX19" s="70"/>
      <c r="GY19" s="70"/>
      <c r="GZ19" s="70"/>
      <c r="HA19" s="70"/>
      <c r="HB19" s="70"/>
      <c r="HC19" s="70"/>
      <c r="HD19" s="70"/>
      <c r="HE19" s="70"/>
      <c r="HF19" s="70"/>
      <c r="HG19" s="70"/>
      <c r="HH19" s="70"/>
      <c r="HI19" s="70"/>
      <c r="HJ19" s="70"/>
      <c r="HK19" s="70"/>
      <c r="HL19" s="70"/>
      <c r="HM19" s="70"/>
      <c r="HN19" s="70"/>
      <c r="HO19" s="70"/>
      <c r="HP19" s="70"/>
      <c r="HQ19" s="70"/>
      <c r="HR19" s="70"/>
      <c r="HS19" s="70"/>
      <c r="HT19" s="70"/>
      <c r="HU19" s="70"/>
      <c r="HV19" s="70"/>
      <c r="HW19" s="70"/>
      <c r="HX19" s="70"/>
      <c r="HY19" s="70"/>
      <c r="HZ19" s="70"/>
      <c r="IA19" s="70"/>
      <c r="IB19" s="70"/>
      <c r="IC19" s="70"/>
      <c r="ID19" s="70"/>
      <c r="IE19" s="70"/>
      <c r="IF19" s="70"/>
      <c r="IG19" s="70"/>
      <c r="IH19" s="70"/>
      <c r="II19" s="70"/>
      <c r="IJ19" s="70"/>
      <c r="IK19" s="70"/>
      <c r="IL19" s="70"/>
      <c r="IM19" s="70"/>
      <c r="IN19" s="70"/>
      <c r="IO19" s="70"/>
      <c r="IP19" s="70"/>
      <c r="IQ19" s="70"/>
      <c r="IR19" s="70"/>
      <c r="IS19" s="70"/>
      <c r="IT19" s="70"/>
      <c r="IU19" s="70"/>
      <c r="IV19" s="70"/>
      <c r="IW19" s="70"/>
    </row>
    <row r="20" customFormat="false" ht="12.75" hidden="false" customHeight="false" outlineLevel="0" collapsed="false">
      <c r="A20" s="74" t="s">
        <v>40</v>
      </c>
      <c r="B20" s="75" t="n">
        <v>46914</v>
      </c>
      <c r="C20" s="75" t="n">
        <v>44176</v>
      </c>
      <c r="D20" s="76" t="n">
        <v>0.25</v>
      </c>
      <c r="E20" s="74" t="n">
        <f aca="false">$D$20*E13</f>
        <v>68792.4988666667</v>
      </c>
      <c r="F20" s="74" t="n">
        <f aca="false">$D$20*F13</f>
        <v>100743.494133333</v>
      </c>
      <c r="G20" s="74" t="n">
        <f aca="false">$D$20*G13</f>
        <v>139116.24012</v>
      </c>
      <c r="H20" s="74" t="n">
        <f aca="false">$D$20*H13</f>
        <v>179415.511322667</v>
      </c>
      <c r="I20" s="74" t="n">
        <f aca="false">$D$20*I13</f>
        <v>205554.822187733</v>
      </c>
      <c r="J20" s="74" t="n">
        <f aca="false">$D$20*J13</f>
        <v>225558.15023984</v>
      </c>
      <c r="K20" s="74" t="n">
        <f aca="false">$D$20*K13</f>
        <v>247577.586930491</v>
      </c>
      <c r="L20" s="74" t="n">
        <f aca="false">$D$20*L13</f>
        <v>271814.74312354</v>
      </c>
      <c r="M20" s="74" t="n">
        <f aca="false">$D$20*M13</f>
        <v>298491.390769227</v>
      </c>
      <c r="N20" s="74" t="n">
        <f aca="false">$D$20*N13</f>
        <v>327851.479012817</v>
      </c>
      <c r="O20" s="70"/>
      <c r="P20" s="70"/>
      <c r="Q20" s="70"/>
      <c r="R20" s="70"/>
      <c r="S20" s="70"/>
      <c r="T20" s="70"/>
      <c r="U20" s="70"/>
      <c r="V20" s="70"/>
      <c r="W20" s="70"/>
      <c r="X20" s="70"/>
      <c r="Y20" s="70"/>
      <c r="Z20" s="70"/>
      <c r="AA20" s="70"/>
      <c r="AB20" s="70"/>
      <c r="AC20" s="70"/>
      <c r="AD20" s="70"/>
      <c r="AE20" s="70"/>
      <c r="AF20" s="70"/>
      <c r="AG20" s="70"/>
      <c r="AH20" s="70"/>
      <c r="AI20" s="70"/>
      <c r="AJ20" s="70"/>
      <c r="AK20" s="70"/>
      <c r="AL20" s="70"/>
      <c r="AM20" s="70"/>
      <c r="AN20" s="70"/>
      <c r="AO20" s="70"/>
      <c r="AP20" s="70"/>
      <c r="AQ20" s="70"/>
      <c r="AR20" s="70"/>
      <c r="AS20" s="70"/>
      <c r="AT20" s="70"/>
      <c r="AU20" s="70"/>
      <c r="AV20" s="70"/>
      <c r="AW20" s="70"/>
      <c r="AX20" s="70"/>
      <c r="AY20" s="70"/>
      <c r="AZ20" s="70"/>
      <c r="BA20" s="70"/>
      <c r="BB20" s="70"/>
      <c r="BC20" s="70"/>
      <c r="BD20" s="70"/>
      <c r="BE20" s="70"/>
      <c r="BF20" s="70"/>
      <c r="BG20" s="70"/>
      <c r="BH20" s="70"/>
      <c r="BI20" s="70"/>
      <c r="BJ20" s="70"/>
      <c r="BK20" s="70"/>
      <c r="BL20" s="70"/>
      <c r="BM20" s="70"/>
      <c r="BN20" s="70"/>
      <c r="BO20" s="70"/>
      <c r="BP20" s="70"/>
      <c r="BQ20" s="70"/>
      <c r="BR20" s="70"/>
      <c r="BS20" s="70"/>
      <c r="BT20" s="70"/>
      <c r="BU20" s="70"/>
      <c r="BV20" s="70"/>
      <c r="BW20" s="70"/>
      <c r="BX20" s="70"/>
      <c r="BY20" s="70"/>
      <c r="BZ20" s="70"/>
      <c r="CA20" s="70"/>
      <c r="CB20" s="70"/>
      <c r="CC20" s="70"/>
      <c r="CD20" s="70"/>
      <c r="CE20" s="70"/>
      <c r="CF20" s="70"/>
      <c r="CG20" s="70"/>
      <c r="CH20" s="70"/>
      <c r="CI20" s="70"/>
      <c r="CJ20" s="70"/>
      <c r="CK20" s="70"/>
      <c r="CL20" s="70"/>
      <c r="CM20" s="70"/>
      <c r="CN20" s="70"/>
      <c r="CO20" s="70"/>
      <c r="CP20" s="70"/>
      <c r="CQ20" s="70"/>
      <c r="CR20" s="70"/>
      <c r="CS20" s="70"/>
      <c r="CT20" s="70"/>
      <c r="CU20" s="70"/>
      <c r="CV20" s="70"/>
      <c r="CW20" s="70"/>
      <c r="CX20" s="70"/>
      <c r="CY20" s="70"/>
      <c r="CZ20" s="70"/>
      <c r="DA20" s="70"/>
      <c r="DB20" s="70"/>
      <c r="DC20" s="70"/>
      <c r="DD20" s="70"/>
      <c r="DE20" s="70"/>
      <c r="DF20" s="70"/>
      <c r="DG20" s="70"/>
      <c r="DH20" s="70"/>
      <c r="DI20" s="70"/>
      <c r="DJ20" s="70"/>
      <c r="DK20" s="70"/>
      <c r="DL20" s="70"/>
      <c r="DM20" s="70"/>
      <c r="DN20" s="70"/>
      <c r="DO20" s="70"/>
      <c r="DP20" s="70"/>
      <c r="DQ20" s="70"/>
      <c r="DR20" s="70"/>
      <c r="DS20" s="70"/>
      <c r="DT20" s="70"/>
      <c r="DU20" s="70"/>
      <c r="DV20" s="70"/>
      <c r="DW20" s="70"/>
      <c r="DX20" s="70"/>
      <c r="DY20" s="70"/>
      <c r="DZ20" s="70"/>
      <c r="EA20" s="70"/>
      <c r="EB20" s="70"/>
      <c r="EC20" s="70"/>
      <c r="ED20" s="70"/>
      <c r="EE20" s="70"/>
      <c r="EF20" s="70"/>
      <c r="EG20" s="70"/>
      <c r="EH20" s="70"/>
      <c r="EI20" s="70"/>
      <c r="EJ20" s="70"/>
      <c r="EK20" s="70"/>
      <c r="EL20" s="70"/>
      <c r="EM20" s="70"/>
      <c r="EN20" s="70"/>
      <c r="EO20" s="70"/>
      <c r="EP20" s="70"/>
      <c r="EQ20" s="70"/>
      <c r="ER20" s="70"/>
      <c r="ES20" s="70"/>
      <c r="ET20" s="70"/>
      <c r="EU20" s="70"/>
      <c r="EV20" s="70"/>
      <c r="EW20" s="70"/>
      <c r="EX20" s="70"/>
      <c r="EY20" s="70"/>
      <c r="EZ20" s="70"/>
      <c r="FA20" s="70"/>
      <c r="FB20" s="70"/>
      <c r="FC20" s="70"/>
      <c r="FD20" s="70"/>
      <c r="FE20" s="70"/>
      <c r="FF20" s="70"/>
      <c r="FG20" s="70"/>
      <c r="FH20" s="70"/>
      <c r="FI20" s="70"/>
      <c r="FJ20" s="70"/>
      <c r="FK20" s="70"/>
      <c r="FL20" s="70"/>
      <c r="FM20" s="70"/>
      <c r="FN20" s="70"/>
      <c r="FO20" s="70"/>
      <c r="FP20" s="70"/>
      <c r="FQ20" s="70"/>
      <c r="FR20" s="70"/>
      <c r="FS20" s="70"/>
      <c r="FT20" s="70"/>
      <c r="FU20" s="70"/>
      <c r="FV20" s="70"/>
      <c r="FW20" s="70"/>
      <c r="FX20" s="70"/>
      <c r="FY20" s="70"/>
      <c r="FZ20" s="70"/>
      <c r="GA20" s="70"/>
      <c r="GB20" s="70"/>
      <c r="GC20" s="70"/>
      <c r="GD20" s="70"/>
      <c r="GE20" s="70"/>
      <c r="GF20" s="70"/>
      <c r="GG20" s="70"/>
      <c r="GH20" s="70"/>
      <c r="GI20" s="70"/>
      <c r="GJ20" s="70"/>
      <c r="GK20" s="70"/>
      <c r="GL20" s="70"/>
      <c r="GM20" s="70"/>
      <c r="GN20" s="70"/>
      <c r="GO20" s="70"/>
      <c r="GP20" s="70"/>
      <c r="GQ20" s="70"/>
      <c r="GR20" s="70"/>
      <c r="GS20" s="70"/>
      <c r="GT20" s="70"/>
      <c r="GU20" s="70"/>
      <c r="GV20" s="70"/>
      <c r="GW20" s="70"/>
      <c r="GX20" s="70"/>
      <c r="GY20" s="70"/>
      <c r="GZ20" s="70"/>
      <c r="HA20" s="70"/>
      <c r="HB20" s="70"/>
      <c r="HC20" s="70"/>
      <c r="HD20" s="70"/>
      <c r="HE20" s="70"/>
      <c r="HF20" s="70"/>
      <c r="HG20" s="70"/>
      <c r="HH20" s="70"/>
      <c r="HI20" s="70"/>
      <c r="HJ20" s="70"/>
      <c r="HK20" s="70"/>
      <c r="HL20" s="70"/>
      <c r="HM20" s="70"/>
      <c r="HN20" s="70"/>
      <c r="HO20" s="70"/>
      <c r="HP20" s="70"/>
      <c r="HQ20" s="70"/>
      <c r="HR20" s="70"/>
      <c r="HS20" s="70"/>
      <c r="HT20" s="70"/>
      <c r="HU20" s="70"/>
      <c r="HV20" s="70"/>
      <c r="HW20" s="70"/>
      <c r="HX20" s="70"/>
      <c r="HY20" s="70"/>
      <c r="HZ20" s="70"/>
      <c r="IA20" s="70"/>
      <c r="IB20" s="70"/>
      <c r="IC20" s="70"/>
      <c r="ID20" s="70"/>
      <c r="IE20" s="70"/>
      <c r="IF20" s="70"/>
      <c r="IG20" s="70"/>
      <c r="IH20" s="70"/>
      <c r="II20" s="70"/>
      <c r="IJ20" s="70"/>
      <c r="IK20" s="70"/>
      <c r="IL20" s="70"/>
      <c r="IM20" s="70"/>
      <c r="IN20" s="70"/>
      <c r="IO20" s="70"/>
      <c r="IP20" s="70"/>
      <c r="IQ20" s="70"/>
      <c r="IR20" s="70"/>
      <c r="IS20" s="70"/>
      <c r="IT20" s="70"/>
      <c r="IU20" s="70"/>
      <c r="IV20" s="70"/>
      <c r="IW20" s="70"/>
    </row>
    <row r="21" customFormat="false" ht="12.75" hidden="false" customHeight="false" outlineLevel="0" collapsed="false">
      <c r="A21" s="50" t="s">
        <v>41</v>
      </c>
      <c r="B21" s="77" t="n">
        <f aca="false">SUM(B18:B20)</f>
        <v>84058</v>
      </c>
      <c r="C21" s="77" t="n">
        <f aca="false">SUM(C18:C20)</f>
        <v>89517</v>
      </c>
      <c r="D21" s="78"/>
      <c r="E21" s="77" t="n">
        <f aca="false">SUM(E18:E20)</f>
        <v>134191.283908</v>
      </c>
      <c r="F21" s="77" t="n">
        <f aca="false">SUM(F18:F20)</f>
        <v>198499.336112</v>
      </c>
      <c r="G21" s="77" t="n">
        <f aca="false">SUM(G18:G20)</f>
        <v>275704.9676568</v>
      </c>
      <c r="H21" s="77" t="n">
        <f aca="false">SUM(H18:H20)</f>
        <v>356779.87300384</v>
      </c>
      <c r="I21" s="77" t="n">
        <f aca="false">SUM(I18:I20)</f>
        <v>409415.615904416</v>
      </c>
      <c r="J21" s="77" t="n">
        <f aca="false">SUM(J18:J20)</f>
        <v>449727.721744858</v>
      </c>
      <c r="K21" s="77" t="n">
        <f aca="false">SUM(K18:K20)</f>
        <v>494089.022619343</v>
      </c>
      <c r="L21" s="77" t="n">
        <f aca="false">SUM(L18:L20)</f>
        <v>542904.438031278</v>
      </c>
      <c r="M21" s="77" t="n">
        <f aca="false">SUM(M18:M20)</f>
        <v>596619.379434406</v>
      </c>
      <c r="N21" s="77" t="n">
        <f aca="false">SUM(N18:N20)</f>
        <v>655723.799427846</v>
      </c>
      <c r="O21" s="50"/>
      <c r="P21" s="50"/>
      <c r="Q21" s="50"/>
      <c r="R21" s="50"/>
      <c r="S21" s="50"/>
      <c r="T21" s="50"/>
      <c r="U21" s="50"/>
      <c r="V21" s="50"/>
      <c r="W21" s="50"/>
      <c r="X21" s="50"/>
      <c r="Y21" s="50"/>
      <c r="Z21" s="50"/>
      <c r="AA21" s="50"/>
      <c r="AB21" s="50"/>
      <c r="AC21" s="50"/>
      <c r="AD21" s="50"/>
      <c r="AE21" s="50"/>
      <c r="AF21" s="50"/>
      <c r="AG21" s="50"/>
      <c r="AH21" s="50"/>
      <c r="AI21" s="50"/>
      <c r="AJ21" s="50"/>
      <c r="AK21" s="50"/>
      <c r="AL21" s="50"/>
      <c r="AM21" s="50"/>
      <c r="AN21" s="50"/>
      <c r="AO21" s="50"/>
      <c r="AP21" s="50"/>
      <c r="AQ21" s="50"/>
      <c r="AR21" s="50"/>
      <c r="AS21" s="50"/>
      <c r="AT21" s="50"/>
      <c r="AU21" s="50"/>
      <c r="AV21" s="50"/>
      <c r="AW21" s="50"/>
      <c r="AX21" s="50"/>
      <c r="AY21" s="50"/>
      <c r="AZ21" s="50"/>
      <c r="BA21" s="50"/>
      <c r="BB21" s="50"/>
      <c r="BC21" s="50"/>
      <c r="BD21" s="50"/>
      <c r="BE21" s="50"/>
      <c r="BF21" s="50"/>
      <c r="BG21" s="50"/>
      <c r="BH21" s="50"/>
      <c r="BI21" s="50"/>
      <c r="BJ21" s="50"/>
      <c r="BK21" s="50"/>
      <c r="BL21" s="50"/>
      <c r="BM21" s="50"/>
      <c r="BN21" s="50"/>
      <c r="BO21" s="50"/>
      <c r="BP21" s="50"/>
      <c r="BQ21" s="50"/>
      <c r="BR21" s="50"/>
      <c r="BS21" s="50"/>
      <c r="BT21" s="50"/>
      <c r="BU21" s="50"/>
      <c r="BV21" s="50"/>
      <c r="BW21" s="50"/>
      <c r="BX21" s="50"/>
      <c r="BY21" s="50"/>
      <c r="BZ21" s="50"/>
      <c r="CA21" s="50"/>
      <c r="CB21" s="50"/>
      <c r="CC21" s="50"/>
      <c r="CD21" s="50"/>
      <c r="CE21" s="50"/>
      <c r="CF21" s="50"/>
      <c r="CG21" s="50"/>
      <c r="CH21" s="50"/>
      <c r="CI21" s="50"/>
      <c r="CJ21" s="50"/>
      <c r="CK21" s="50"/>
      <c r="CL21" s="50"/>
      <c r="CM21" s="50"/>
      <c r="CN21" s="50"/>
      <c r="CO21" s="50"/>
      <c r="CP21" s="50"/>
      <c r="CQ21" s="50"/>
      <c r="CR21" s="50"/>
      <c r="CS21" s="50"/>
      <c r="CT21" s="50"/>
      <c r="CU21" s="50"/>
      <c r="CV21" s="50"/>
      <c r="CW21" s="50"/>
      <c r="CX21" s="50"/>
      <c r="CY21" s="50"/>
      <c r="CZ21" s="50"/>
      <c r="DA21" s="50"/>
      <c r="DB21" s="50"/>
      <c r="DC21" s="50"/>
      <c r="DD21" s="50"/>
      <c r="DE21" s="50"/>
      <c r="DF21" s="50"/>
      <c r="DG21" s="50"/>
      <c r="DH21" s="50"/>
      <c r="DI21" s="50"/>
      <c r="DJ21" s="50"/>
      <c r="DK21" s="50"/>
      <c r="DL21" s="50"/>
      <c r="DM21" s="50"/>
      <c r="DN21" s="50"/>
      <c r="DO21" s="50"/>
      <c r="DP21" s="50"/>
      <c r="DQ21" s="50"/>
      <c r="DR21" s="50"/>
      <c r="DS21" s="50"/>
      <c r="DT21" s="50"/>
      <c r="DU21" s="50"/>
      <c r="DV21" s="50"/>
      <c r="DW21" s="50"/>
      <c r="DX21" s="50"/>
      <c r="DY21" s="50"/>
      <c r="DZ21" s="50"/>
      <c r="EA21" s="50"/>
      <c r="EB21" s="50"/>
      <c r="EC21" s="50"/>
      <c r="ED21" s="50"/>
      <c r="EE21" s="50"/>
      <c r="EF21" s="50"/>
      <c r="EG21" s="50"/>
      <c r="EH21" s="50"/>
      <c r="EI21" s="50"/>
      <c r="EJ21" s="50"/>
      <c r="EK21" s="50"/>
      <c r="EL21" s="50"/>
      <c r="EM21" s="50"/>
      <c r="EN21" s="50"/>
      <c r="EO21" s="50"/>
      <c r="EP21" s="50"/>
      <c r="EQ21" s="50"/>
      <c r="ER21" s="50"/>
      <c r="ES21" s="50"/>
      <c r="ET21" s="50"/>
      <c r="EU21" s="50"/>
      <c r="EV21" s="50"/>
      <c r="EW21" s="50"/>
      <c r="EX21" s="50"/>
      <c r="EY21" s="50"/>
      <c r="EZ21" s="50"/>
      <c r="FA21" s="50"/>
      <c r="FB21" s="50"/>
      <c r="FC21" s="50"/>
      <c r="FD21" s="50"/>
      <c r="FE21" s="50"/>
      <c r="FF21" s="50"/>
      <c r="FG21" s="50"/>
      <c r="FH21" s="50"/>
      <c r="FI21" s="50"/>
      <c r="FJ21" s="50"/>
      <c r="FK21" s="50"/>
      <c r="FL21" s="50"/>
      <c r="FM21" s="50"/>
      <c r="FN21" s="50"/>
      <c r="FO21" s="50"/>
      <c r="FP21" s="50"/>
      <c r="FQ21" s="50"/>
      <c r="FR21" s="50"/>
      <c r="FS21" s="50"/>
      <c r="FT21" s="50"/>
      <c r="FU21" s="50"/>
      <c r="FV21" s="50"/>
      <c r="FW21" s="50"/>
      <c r="FX21" s="50"/>
      <c r="FY21" s="50"/>
      <c r="FZ21" s="50"/>
      <c r="GA21" s="50"/>
      <c r="GB21" s="50"/>
      <c r="GC21" s="50"/>
      <c r="GD21" s="50"/>
      <c r="GE21" s="50"/>
      <c r="GF21" s="50"/>
      <c r="GG21" s="50"/>
      <c r="GH21" s="50"/>
      <c r="GI21" s="50"/>
      <c r="GJ21" s="50"/>
      <c r="GK21" s="50"/>
      <c r="GL21" s="50"/>
      <c r="GM21" s="50"/>
      <c r="GN21" s="50"/>
      <c r="GO21" s="50"/>
      <c r="GP21" s="50"/>
      <c r="GQ21" s="50"/>
      <c r="GR21" s="50"/>
      <c r="GS21" s="50"/>
      <c r="GT21" s="50"/>
      <c r="GU21" s="50"/>
      <c r="GV21" s="50"/>
      <c r="GW21" s="50"/>
      <c r="GX21" s="50"/>
      <c r="GY21" s="50"/>
      <c r="GZ21" s="50"/>
      <c r="HA21" s="50"/>
      <c r="HB21" s="50"/>
      <c r="HC21" s="50"/>
      <c r="HD21" s="50"/>
      <c r="HE21" s="50"/>
      <c r="HF21" s="50"/>
      <c r="HG21" s="50"/>
      <c r="HH21" s="50"/>
      <c r="HI21" s="50"/>
      <c r="HJ21" s="50"/>
      <c r="HK21" s="50"/>
      <c r="HL21" s="50"/>
      <c r="HM21" s="50"/>
      <c r="HN21" s="50"/>
      <c r="HO21" s="50"/>
      <c r="HP21" s="50"/>
      <c r="HQ21" s="50"/>
      <c r="HR21" s="50"/>
      <c r="HS21" s="50"/>
      <c r="HT21" s="50"/>
      <c r="HU21" s="50"/>
      <c r="HV21" s="50"/>
      <c r="HW21" s="50"/>
      <c r="HX21" s="50"/>
      <c r="HY21" s="50"/>
      <c r="HZ21" s="50"/>
      <c r="IA21" s="50"/>
      <c r="IB21" s="50"/>
      <c r="IC21" s="50"/>
      <c r="ID21" s="50"/>
      <c r="IE21" s="50"/>
      <c r="IF21" s="50"/>
      <c r="IG21" s="50"/>
      <c r="IH21" s="50"/>
      <c r="II21" s="50"/>
      <c r="IJ21" s="50"/>
      <c r="IK21" s="50"/>
      <c r="IL21" s="50"/>
      <c r="IM21" s="50"/>
      <c r="IN21" s="50"/>
      <c r="IO21" s="50"/>
      <c r="IP21" s="50"/>
      <c r="IQ21" s="50"/>
      <c r="IR21" s="50"/>
      <c r="IS21" s="50"/>
      <c r="IT21" s="50"/>
      <c r="IU21" s="50"/>
      <c r="IV21" s="50"/>
      <c r="IW21" s="50"/>
    </row>
    <row r="22" customFormat="false" ht="12.75" hidden="false" customHeight="false" outlineLevel="0" collapsed="false">
      <c r="A22" s="70" t="s">
        <v>42</v>
      </c>
      <c r="B22" s="71" t="n">
        <v>107</v>
      </c>
      <c r="C22" s="71" t="n">
        <v>107</v>
      </c>
      <c r="D22" s="72"/>
      <c r="E22" s="70"/>
      <c r="F22" s="70"/>
      <c r="G22" s="70"/>
      <c r="H22" s="70"/>
      <c r="I22" s="70"/>
      <c r="J22" s="70"/>
      <c r="K22" s="70"/>
      <c r="L22" s="70"/>
      <c r="M22" s="70"/>
      <c r="N22" s="70"/>
      <c r="O22" s="70"/>
      <c r="P22" s="70"/>
      <c r="Q22" s="70"/>
      <c r="R22" s="70"/>
      <c r="S22" s="70"/>
      <c r="T22" s="70"/>
      <c r="U22" s="70"/>
      <c r="V22" s="70"/>
      <c r="W22" s="70"/>
      <c r="X22" s="70"/>
      <c r="Y22" s="70"/>
      <c r="Z22" s="70"/>
      <c r="AA22" s="70"/>
      <c r="AB22" s="70"/>
      <c r="AC22" s="70"/>
      <c r="AD22" s="70"/>
      <c r="AE22" s="70"/>
      <c r="AF22" s="70"/>
      <c r="AG22" s="70"/>
      <c r="AH22" s="70"/>
      <c r="AI22" s="70"/>
      <c r="AJ22" s="70"/>
      <c r="AK22" s="70"/>
      <c r="AL22" s="70"/>
      <c r="AM22" s="70"/>
      <c r="AN22" s="70"/>
      <c r="AO22" s="70"/>
      <c r="AP22" s="70"/>
      <c r="AQ22" s="70"/>
      <c r="AR22" s="70"/>
      <c r="AS22" s="70"/>
      <c r="AT22" s="70"/>
      <c r="AU22" s="70"/>
      <c r="AV22" s="70"/>
      <c r="AW22" s="70"/>
      <c r="AX22" s="70"/>
      <c r="AY22" s="70"/>
      <c r="AZ22" s="70"/>
      <c r="BA22" s="70"/>
      <c r="BB22" s="70"/>
      <c r="BC22" s="70"/>
      <c r="BD22" s="70"/>
      <c r="BE22" s="70"/>
      <c r="BF22" s="70"/>
      <c r="BG22" s="70"/>
      <c r="BH22" s="70"/>
      <c r="BI22" s="70"/>
      <c r="BJ22" s="70"/>
      <c r="BK22" s="70"/>
      <c r="BL22" s="70"/>
      <c r="BM22" s="70"/>
      <c r="BN22" s="70"/>
      <c r="BO22" s="70"/>
      <c r="BP22" s="70"/>
      <c r="BQ22" s="70"/>
      <c r="BR22" s="70"/>
      <c r="BS22" s="70"/>
      <c r="BT22" s="70"/>
      <c r="BU22" s="70"/>
      <c r="BV22" s="70"/>
      <c r="BW22" s="70"/>
      <c r="BX22" s="70"/>
      <c r="BY22" s="70"/>
      <c r="BZ22" s="70"/>
      <c r="CA22" s="70"/>
      <c r="CB22" s="70"/>
      <c r="CC22" s="70"/>
      <c r="CD22" s="70"/>
      <c r="CE22" s="70"/>
      <c r="CF22" s="70"/>
      <c r="CG22" s="70"/>
      <c r="CH22" s="70"/>
      <c r="CI22" s="70"/>
      <c r="CJ22" s="70"/>
      <c r="CK22" s="70"/>
      <c r="CL22" s="70"/>
      <c r="CM22" s="70"/>
      <c r="CN22" s="70"/>
      <c r="CO22" s="70"/>
      <c r="CP22" s="70"/>
      <c r="CQ22" s="70"/>
      <c r="CR22" s="70"/>
      <c r="CS22" s="70"/>
      <c r="CT22" s="70"/>
      <c r="CU22" s="70"/>
      <c r="CV22" s="70"/>
      <c r="CW22" s="70"/>
      <c r="CX22" s="70"/>
      <c r="CY22" s="70"/>
      <c r="CZ22" s="70"/>
      <c r="DA22" s="70"/>
      <c r="DB22" s="70"/>
      <c r="DC22" s="70"/>
      <c r="DD22" s="70"/>
      <c r="DE22" s="70"/>
      <c r="DF22" s="70"/>
      <c r="DG22" s="70"/>
      <c r="DH22" s="70"/>
      <c r="DI22" s="70"/>
      <c r="DJ22" s="70"/>
      <c r="DK22" s="70"/>
      <c r="DL22" s="70"/>
      <c r="DM22" s="70"/>
      <c r="DN22" s="70"/>
      <c r="DO22" s="70"/>
      <c r="DP22" s="70"/>
      <c r="DQ22" s="70"/>
      <c r="DR22" s="70"/>
      <c r="DS22" s="70"/>
      <c r="DT22" s="70"/>
      <c r="DU22" s="70"/>
      <c r="DV22" s="70"/>
      <c r="DW22" s="70"/>
      <c r="DX22" s="70"/>
      <c r="DY22" s="70"/>
      <c r="DZ22" s="70"/>
      <c r="EA22" s="70"/>
      <c r="EB22" s="70"/>
      <c r="EC22" s="70"/>
      <c r="ED22" s="70"/>
      <c r="EE22" s="70"/>
      <c r="EF22" s="70"/>
      <c r="EG22" s="70"/>
      <c r="EH22" s="70"/>
      <c r="EI22" s="70"/>
      <c r="EJ22" s="70"/>
      <c r="EK22" s="70"/>
      <c r="EL22" s="70"/>
      <c r="EM22" s="70"/>
      <c r="EN22" s="70"/>
      <c r="EO22" s="70"/>
      <c r="EP22" s="70"/>
      <c r="EQ22" s="70"/>
      <c r="ER22" s="70"/>
      <c r="ES22" s="70"/>
      <c r="ET22" s="70"/>
      <c r="EU22" s="70"/>
      <c r="EV22" s="70"/>
      <c r="EW22" s="70"/>
      <c r="EX22" s="70"/>
      <c r="EY22" s="70"/>
      <c r="EZ22" s="70"/>
      <c r="FA22" s="70"/>
      <c r="FB22" s="70"/>
      <c r="FC22" s="70"/>
      <c r="FD22" s="70"/>
      <c r="FE22" s="70"/>
      <c r="FF22" s="70"/>
      <c r="FG22" s="70"/>
      <c r="FH22" s="70"/>
      <c r="FI22" s="70"/>
      <c r="FJ22" s="70"/>
      <c r="FK22" s="70"/>
      <c r="FL22" s="70"/>
      <c r="FM22" s="70"/>
      <c r="FN22" s="70"/>
      <c r="FO22" s="70"/>
      <c r="FP22" s="70"/>
      <c r="FQ22" s="70"/>
      <c r="FR22" s="70"/>
      <c r="FS22" s="70"/>
      <c r="FT22" s="70"/>
      <c r="FU22" s="70"/>
      <c r="FV22" s="70"/>
      <c r="FW22" s="70"/>
      <c r="FX22" s="70"/>
      <c r="FY22" s="70"/>
      <c r="FZ22" s="70"/>
      <c r="GA22" s="70"/>
      <c r="GB22" s="70"/>
      <c r="GC22" s="70"/>
      <c r="GD22" s="70"/>
      <c r="GE22" s="70"/>
      <c r="GF22" s="70"/>
      <c r="GG22" s="70"/>
      <c r="GH22" s="70"/>
      <c r="GI22" s="70"/>
      <c r="GJ22" s="70"/>
      <c r="GK22" s="70"/>
      <c r="GL22" s="70"/>
      <c r="GM22" s="70"/>
      <c r="GN22" s="70"/>
      <c r="GO22" s="70"/>
      <c r="GP22" s="70"/>
      <c r="GQ22" s="70"/>
      <c r="GR22" s="70"/>
      <c r="GS22" s="70"/>
      <c r="GT22" s="70"/>
      <c r="GU22" s="70"/>
      <c r="GV22" s="70"/>
      <c r="GW22" s="70"/>
      <c r="GX22" s="70"/>
      <c r="GY22" s="70"/>
      <c r="GZ22" s="70"/>
      <c r="HA22" s="70"/>
      <c r="HB22" s="70"/>
      <c r="HC22" s="70"/>
      <c r="HD22" s="70"/>
      <c r="HE22" s="70"/>
      <c r="HF22" s="70"/>
      <c r="HG22" s="70"/>
      <c r="HH22" s="70"/>
      <c r="HI22" s="70"/>
      <c r="HJ22" s="70"/>
      <c r="HK22" s="70"/>
      <c r="HL22" s="70"/>
      <c r="HM22" s="70"/>
      <c r="HN22" s="70"/>
      <c r="HO22" s="70"/>
      <c r="HP22" s="70"/>
      <c r="HQ22" s="70"/>
      <c r="HR22" s="70"/>
      <c r="HS22" s="70"/>
      <c r="HT22" s="70"/>
      <c r="HU22" s="70"/>
      <c r="HV22" s="70"/>
      <c r="HW22" s="70"/>
      <c r="HX22" s="70"/>
      <c r="HY22" s="70"/>
      <c r="HZ22" s="70"/>
      <c r="IA22" s="70"/>
      <c r="IB22" s="70"/>
      <c r="IC22" s="70"/>
      <c r="ID22" s="70"/>
      <c r="IE22" s="70"/>
      <c r="IF22" s="70"/>
      <c r="IG22" s="70"/>
      <c r="IH22" s="70"/>
      <c r="II22" s="70"/>
      <c r="IJ22" s="70"/>
      <c r="IK22" s="70"/>
      <c r="IL22" s="70"/>
      <c r="IM22" s="70"/>
      <c r="IN22" s="70"/>
      <c r="IO22" s="70"/>
      <c r="IP22" s="70"/>
      <c r="IQ22" s="70"/>
      <c r="IR22" s="70"/>
      <c r="IS22" s="70"/>
      <c r="IT22" s="70"/>
      <c r="IU22" s="70"/>
      <c r="IV22" s="70"/>
      <c r="IW22" s="70"/>
    </row>
    <row r="23" customFormat="false" ht="12.75" hidden="false" customHeight="false" outlineLevel="0" collapsed="false">
      <c r="A23" s="70" t="s">
        <v>43</v>
      </c>
      <c r="B23" s="71" t="n">
        <v>53293</v>
      </c>
      <c r="C23" s="71" t="n">
        <v>53758</v>
      </c>
      <c r="D23" s="72"/>
      <c r="E23" s="70"/>
      <c r="F23" s="70"/>
      <c r="G23" s="70"/>
      <c r="H23" s="70"/>
      <c r="I23" s="70"/>
      <c r="J23" s="70"/>
      <c r="K23" s="70"/>
      <c r="L23" s="70"/>
      <c r="M23" s="70"/>
      <c r="N23" s="70"/>
      <c r="O23" s="70"/>
      <c r="P23" s="70"/>
      <c r="Q23" s="70"/>
      <c r="R23" s="70"/>
      <c r="S23" s="70"/>
      <c r="T23" s="70"/>
      <c r="U23" s="70"/>
      <c r="V23" s="70"/>
      <c r="W23" s="70"/>
      <c r="X23" s="70"/>
      <c r="Y23" s="70"/>
      <c r="Z23" s="70"/>
      <c r="AA23" s="70"/>
      <c r="AB23" s="70"/>
      <c r="AC23" s="70"/>
      <c r="AD23" s="70"/>
      <c r="AE23" s="70"/>
      <c r="AF23" s="70"/>
      <c r="AG23" s="70"/>
      <c r="AH23" s="70"/>
      <c r="AI23" s="70"/>
      <c r="AJ23" s="70"/>
      <c r="AK23" s="70"/>
      <c r="AL23" s="70"/>
      <c r="AM23" s="70"/>
      <c r="AN23" s="70"/>
      <c r="AO23" s="70"/>
      <c r="AP23" s="70"/>
      <c r="AQ23" s="70"/>
      <c r="AR23" s="70"/>
      <c r="AS23" s="70"/>
      <c r="AT23" s="70"/>
      <c r="AU23" s="70"/>
      <c r="AV23" s="70"/>
      <c r="AW23" s="70"/>
      <c r="AX23" s="70"/>
      <c r="AY23" s="70"/>
      <c r="AZ23" s="70"/>
      <c r="BA23" s="70"/>
      <c r="BB23" s="70"/>
      <c r="BC23" s="70"/>
      <c r="BD23" s="70"/>
      <c r="BE23" s="70"/>
      <c r="BF23" s="70"/>
      <c r="BG23" s="70"/>
      <c r="BH23" s="70"/>
      <c r="BI23" s="70"/>
      <c r="BJ23" s="70"/>
      <c r="BK23" s="70"/>
      <c r="BL23" s="70"/>
      <c r="BM23" s="70"/>
      <c r="BN23" s="70"/>
      <c r="BO23" s="70"/>
      <c r="BP23" s="70"/>
      <c r="BQ23" s="70"/>
      <c r="BR23" s="70"/>
      <c r="BS23" s="70"/>
      <c r="BT23" s="70"/>
      <c r="BU23" s="70"/>
      <c r="BV23" s="70"/>
      <c r="BW23" s="70"/>
      <c r="BX23" s="70"/>
      <c r="BY23" s="70"/>
      <c r="BZ23" s="70"/>
      <c r="CA23" s="70"/>
      <c r="CB23" s="70"/>
      <c r="CC23" s="70"/>
      <c r="CD23" s="70"/>
      <c r="CE23" s="70"/>
      <c r="CF23" s="70"/>
      <c r="CG23" s="70"/>
      <c r="CH23" s="70"/>
      <c r="CI23" s="70"/>
      <c r="CJ23" s="70"/>
      <c r="CK23" s="70"/>
      <c r="CL23" s="70"/>
      <c r="CM23" s="70"/>
      <c r="CN23" s="70"/>
      <c r="CO23" s="70"/>
      <c r="CP23" s="70"/>
      <c r="CQ23" s="70"/>
      <c r="CR23" s="70"/>
      <c r="CS23" s="70"/>
      <c r="CT23" s="70"/>
      <c r="CU23" s="70"/>
      <c r="CV23" s="70"/>
      <c r="CW23" s="70"/>
      <c r="CX23" s="70"/>
      <c r="CY23" s="70"/>
      <c r="CZ23" s="70"/>
      <c r="DA23" s="70"/>
      <c r="DB23" s="70"/>
      <c r="DC23" s="70"/>
      <c r="DD23" s="70"/>
      <c r="DE23" s="70"/>
      <c r="DF23" s="70"/>
      <c r="DG23" s="70"/>
      <c r="DH23" s="70"/>
      <c r="DI23" s="70"/>
      <c r="DJ23" s="70"/>
      <c r="DK23" s="70"/>
      <c r="DL23" s="70"/>
      <c r="DM23" s="70"/>
      <c r="DN23" s="70"/>
      <c r="DO23" s="70"/>
      <c r="DP23" s="70"/>
      <c r="DQ23" s="70"/>
      <c r="DR23" s="70"/>
      <c r="DS23" s="70"/>
      <c r="DT23" s="70"/>
      <c r="DU23" s="70"/>
      <c r="DV23" s="70"/>
      <c r="DW23" s="70"/>
      <c r="DX23" s="70"/>
      <c r="DY23" s="70"/>
      <c r="DZ23" s="70"/>
      <c r="EA23" s="70"/>
      <c r="EB23" s="70"/>
      <c r="EC23" s="70"/>
      <c r="ED23" s="70"/>
      <c r="EE23" s="70"/>
      <c r="EF23" s="70"/>
      <c r="EG23" s="70"/>
      <c r="EH23" s="70"/>
      <c r="EI23" s="70"/>
      <c r="EJ23" s="70"/>
      <c r="EK23" s="70"/>
      <c r="EL23" s="70"/>
      <c r="EM23" s="70"/>
      <c r="EN23" s="70"/>
      <c r="EO23" s="70"/>
      <c r="EP23" s="70"/>
      <c r="EQ23" s="70"/>
      <c r="ER23" s="70"/>
      <c r="ES23" s="70"/>
      <c r="ET23" s="70"/>
      <c r="EU23" s="70"/>
      <c r="EV23" s="70"/>
      <c r="EW23" s="70"/>
      <c r="EX23" s="70"/>
      <c r="EY23" s="70"/>
      <c r="EZ23" s="70"/>
      <c r="FA23" s="70"/>
      <c r="FB23" s="70"/>
      <c r="FC23" s="70"/>
      <c r="FD23" s="70"/>
      <c r="FE23" s="70"/>
      <c r="FF23" s="70"/>
      <c r="FG23" s="70"/>
      <c r="FH23" s="70"/>
      <c r="FI23" s="70"/>
      <c r="FJ23" s="70"/>
      <c r="FK23" s="70"/>
      <c r="FL23" s="70"/>
      <c r="FM23" s="70"/>
      <c r="FN23" s="70"/>
      <c r="FO23" s="70"/>
      <c r="FP23" s="70"/>
      <c r="FQ23" s="70"/>
      <c r="FR23" s="70"/>
      <c r="FS23" s="70"/>
      <c r="FT23" s="70"/>
      <c r="FU23" s="70"/>
      <c r="FV23" s="70"/>
      <c r="FW23" s="70"/>
      <c r="FX23" s="70"/>
      <c r="FY23" s="70"/>
      <c r="FZ23" s="70"/>
      <c r="GA23" s="70"/>
      <c r="GB23" s="70"/>
      <c r="GC23" s="70"/>
      <c r="GD23" s="70"/>
      <c r="GE23" s="70"/>
      <c r="GF23" s="70"/>
      <c r="GG23" s="70"/>
      <c r="GH23" s="70"/>
      <c r="GI23" s="70"/>
      <c r="GJ23" s="70"/>
      <c r="GK23" s="70"/>
      <c r="GL23" s="70"/>
      <c r="GM23" s="70"/>
      <c r="GN23" s="70"/>
      <c r="GO23" s="70"/>
      <c r="GP23" s="70"/>
      <c r="GQ23" s="70"/>
      <c r="GR23" s="70"/>
      <c r="GS23" s="70"/>
      <c r="GT23" s="70"/>
      <c r="GU23" s="70"/>
      <c r="GV23" s="70"/>
      <c r="GW23" s="70"/>
      <c r="GX23" s="70"/>
      <c r="GY23" s="70"/>
      <c r="GZ23" s="70"/>
      <c r="HA23" s="70"/>
      <c r="HB23" s="70"/>
      <c r="HC23" s="70"/>
      <c r="HD23" s="70"/>
      <c r="HE23" s="70"/>
      <c r="HF23" s="70"/>
      <c r="HG23" s="70"/>
      <c r="HH23" s="70"/>
      <c r="HI23" s="70"/>
      <c r="HJ23" s="70"/>
      <c r="HK23" s="70"/>
      <c r="HL23" s="70"/>
      <c r="HM23" s="70"/>
      <c r="HN23" s="70"/>
      <c r="HO23" s="70"/>
      <c r="HP23" s="70"/>
      <c r="HQ23" s="70"/>
      <c r="HR23" s="70"/>
      <c r="HS23" s="70"/>
      <c r="HT23" s="70"/>
      <c r="HU23" s="70"/>
      <c r="HV23" s="70"/>
      <c r="HW23" s="70"/>
      <c r="HX23" s="70"/>
      <c r="HY23" s="70"/>
      <c r="HZ23" s="70"/>
      <c r="IA23" s="70"/>
      <c r="IB23" s="70"/>
      <c r="IC23" s="70"/>
      <c r="ID23" s="70"/>
      <c r="IE23" s="70"/>
      <c r="IF23" s="70"/>
      <c r="IG23" s="70"/>
      <c r="IH23" s="70"/>
      <c r="II23" s="70"/>
      <c r="IJ23" s="70"/>
      <c r="IK23" s="70"/>
      <c r="IL23" s="70"/>
      <c r="IM23" s="70"/>
      <c r="IN23" s="70"/>
      <c r="IO23" s="70"/>
      <c r="IP23" s="70"/>
      <c r="IQ23" s="70"/>
      <c r="IR23" s="70"/>
      <c r="IS23" s="70"/>
      <c r="IT23" s="70"/>
      <c r="IU23" s="70"/>
      <c r="IV23" s="70"/>
      <c r="IW23" s="70"/>
    </row>
    <row r="24" customFormat="false" ht="12.75" hidden="false" customHeight="false" outlineLevel="0" collapsed="false">
      <c r="A24" s="70" t="s">
        <v>44</v>
      </c>
      <c r="B24" s="71" t="n">
        <v>38666</v>
      </c>
      <c r="C24" s="71" t="n">
        <v>51585</v>
      </c>
      <c r="D24" s="72"/>
      <c r="E24" s="70"/>
      <c r="F24" s="70"/>
      <c r="G24" s="70"/>
      <c r="H24" s="70"/>
      <c r="I24" s="70"/>
      <c r="J24" s="70"/>
      <c r="K24" s="70"/>
      <c r="L24" s="70"/>
      <c r="M24" s="70"/>
      <c r="N24" s="70"/>
      <c r="O24" s="70"/>
      <c r="P24" s="70"/>
      <c r="Q24" s="70"/>
      <c r="R24" s="70"/>
      <c r="S24" s="70"/>
      <c r="T24" s="70"/>
      <c r="U24" s="70"/>
      <c r="V24" s="70"/>
      <c r="W24" s="70"/>
      <c r="X24" s="70"/>
      <c r="Y24" s="70"/>
      <c r="Z24" s="70"/>
      <c r="AA24" s="70"/>
      <c r="AB24" s="70"/>
      <c r="AC24" s="70"/>
      <c r="AD24" s="70"/>
      <c r="AE24" s="70"/>
      <c r="AF24" s="70"/>
      <c r="AG24" s="70"/>
      <c r="AH24" s="70"/>
      <c r="AI24" s="70"/>
      <c r="AJ24" s="70"/>
      <c r="AK24" s="70"/>
      <c r="AL24" s="70"/>
      <c r="AM24" s="70"/>
      <c r="AN24" s="70"/>
      <c r="AO24" s="70"/>
      <c r="AP24" s="70"/>
      <c r="AQ24" s="70"/>
      <c r="AR24" s="70"/>
      <c r="AS24" s="70"/>
      <c r="AT24" s="70"/>
      <c r="AU24" s="70"/>
      <c r="AV24" s="70"/>
      <c r="AW24" s="70"/>
      <c r="AX24" s="70"/>
      <c r="AY24" s="70"/>
      <c r="AZ24" s="70"/>
      <c r="BA24" s="70"/>
      <c r="BB24" s="70"/>
      <c r="BC24" s="70"/>
      <c r="BD24" s="70"/>
      <c r="BE24" s="70"/>
      <c r="BF24" s="70"/>
      <c r="BG24" s="70"/>
      <c r="BH24" s="70"/>
      <c r="BI24" s="70"/>
      <c r="BJ24" s="70"/>
      <c r="BK24" s="70"/>
      <c r="BL24" s="70"/>
      <c r="BM24" s="70"/>
      <c r="BN24" s="70"/>
      <c r="BO24" s="70"/>
      <c r="BP24" s="70"/>
      <c r="BQ24" s="70"/>
      <c r="BR24" s="70"/>
      <c r="BS24" s="70"/>
      <c r="BT24" s="70"/>
      <c r="BU24" s="70"/>
      <c r="BV24" s="70"/>
      <c r="BW24" s="70"/>
      <c r="BX24" s="70"/>
      <c r="BY24" s="70"/>
      <c r="BZ24" s="70"/>
      <c r="CA24" s="70"/>
      <c r="CB24" s="70"/>
      <c r="CC24" s="70"/>
      <c r="CD24" s="70"/>
      <c r="CE24" s="70"/>
      <c r="CF24" s="70"/>
      <c r="CG24" s="70"/>
      <c r="CH24" s="70"/>
      <c r="CI24" s="70"/>
      <c r="CJ24" s="70"/>
      <c r="CK24" s="70"/>
      <c r="CL24" s="70"/>
      <c r="CM24" s="70"/>
      <c r="CN24" s="70"/>
      <c r="CO24" s="70"/>
      <c r="CP24" s="70"/>
      <c r="CQ24" s="70"/>
      <c r="CR24" s="70"/>
      <c r="CS24" s="70"/>
      <c r="CT24" s="70"/>
      <c r="CU24" s="70"/>
      <c r="CV24" s="70"/>
      <c r="CW24" s="70"/>
      <c r="CX24" s="70"/>
      <c r="CY24" s="70"/>
      <c r="CZ24" s="70"/>
      <c r="DA24" s="70"/>
      <c r="DB24" s="70"/>
      <c r="DC24" s="70"/>
      <c r="DD24" s="70"/>
      <c r="DE24" s="70"/>
      <c r="DF24" s="70"/>
      <c r="DG24" s="70"/>
      <c r="DH24" s="70"/>
      <c r="DI24" s="70"/>
      <c r="DJ24" s="70"/>
      <c r="DK24" s="70"/>
      <c r="DL24" s="70"/>
      <c r="DM24" s="70"/>
      <c r="DN24" s="70"/>
      <c r="DO24" s="70"/>
      <c r="DP24" s="70"/>
      <c r="DQ24" s="70"/>
      <c r="DR24" s="70"/>
      <c r="DS24" s="70"/>
      <c r="DT24" s="70"/>
      <c r="DU24" s="70"/>
      <c r="DV24" s="70"/>
      <c r="DW24" s="70"/>
      <c r="DX24" s="70"/>
      <c r="DY24" s="70"/>
      <c r="DZ24" s="70"/>
      <c r="EA24" s="70"/>
      <c r="EB24" s="70"/>
      <c r="EC24" s="70"/>
      <c r="ED24" s="70"/>
      <c r="EE24" s="70"/>
      <c r="EF24" s="70"/>
      <c r="EG24" s="70"/>
      <c r="EH24" s="70"/>
      <c r="EI24" s="70"/>
      <c r="EJ24" s="70"/>
      <c r="EK24" s="70"/>
      <c r="EL24" s="70"/>
      <c r="EM24" s="70"/>
      <c r="EN24" s="70"/>
      <c r="EO24" s="70"/>
      <c r="EP24" s="70"/>
      <c r="EQ24" s="70"/>
      <c r="ER24" s="70"/>
      <c r="ES24" s="70"/>
      <c r="ET24" s="70"/>
      <c r="EU24" s="70"/>
      <c r="EV24" s="70"/>
      <c r="EW24" s="70"/>
      <c r="EX24" s="70"/>
      <c r="EY24" s="70"/>
      <c r="EZ24" s="70"/>
      <c r="FA24" s="70"/>
      <c r="FB24" s="70"/>
      <c r="FC24" s="70"/>
      <c r="FD24" s="70"/>
      <c r="FE24" s="70"/>
      <c r="FF24" s="70"/>
      <c r="FG24" s="70"/>
      <c r="FH24" s="70"/>
      <c r="FI24" s="70"/>
      <c r="FJ24" s="70"/>
      <c r="FK24" s="70"/>
      <c r="FL24" s="70"/>
      <c r="FM24" s="70"/>
      <c r="FN24" s="70"/>
      <c r="FO24" s="70"/>
      <c r="FP24" s="70"/>
      <c r="FQ24" s="70"/>
      <c r="FR24" s="70"/>
      <c r="FS24" s="70"/>
      <c r="FT24" s="70"/>
      <c r="FU24" s="70"/>
      <c r="FV24" s="70"/>
      <c r="FW24" s="70"/>
      <c r="FX24" s="70"/>
      <c r="FY24" s="70"/>
      <c r="FZ24" s="70"/>
      <c r="GA24" s="70"/>
      <c r="GB24" s="70"/>
      <c r="GC24" s="70"/>
      <c r="GD24" s="70"/>
      <c r="GE24" s="70"/>
      <c r="GF24" s="70"/>
      <c r="GG24" s="70"/>
      <c r="GH24" s="70"/>
      <c r="GI24" s="70"/>
      <c r="GJ24" s="70"/>
      <c r="GK24" s="70"/>
      <c r="GL24" s="70"/>
      <c r="GM24" s="70"/>
      <c r="GN24" s="70"/>
      <c r="GO24" s="70"/>
      <c r="GP24" s="70"/>
      <c r="GQ24" s="70"/>
      <c r="GR24" s="70"/>
      <c r="GS24" s="70"/>
      <c r="GT24" s="70"/>
      <c r="GU24" s="70"/>
      <c r="GV24" s="70"/>
      <c r="GW24" s="70"/>
      <c r="GX24" s="70"/>
      <c r="GY24" s="70"/>
      <c r="GZ24" s="70"/>
      <c r="HA24" s="70"/>
      <c r="HB24" s="70"/>
      <c r="HC24" s="70"/>
      <c r="HD24" s="70"/>
      <c r="HE24" s="70"/>
      <c r="HF24" s="70"/>
      <c r="HG24" s="70"/>
      <c r="HH24" s="70"/>
      <c r="HI24" s="70"/>
      <c r="HJ24" s="70"/>
      <c r="HK24" s="70"/>
      <c r="HL24" s="70"/>
      <c r="HM24" s="70"/>
      <c r="HN24" s="70"/>
      <c r="HO24" s="70"/>
      <c r="HP24" s="70"/>
      <c r="HQ24" s="70"/>
      <c r="HR24" s="70"/>
      <c r="HS24" s="70"/>
      <c r="HT24" s="70"/>
      <c r="HU24" s="70"/>
      <c r="HV24" s="70"/>
      <c r="HW24" s="70"/>
      <c r="HX24" s="70"/>
      <c r="HY24" s="70"/>
      <c r="HZ24" s="70"/>
      <c r="IA24" s="70"/>
      <c r="IB24" s="70"/>
      <c r="IC24" s="70"/>
      <c r="ID24" s="70"/>
      <c r="IE24" s="70"/>
      <c r="IF24" s="70"/>
      <c r="IG24" s="70"/>
      <c r="IH24" s="70"/>
      <c r="II24" s="70"/>
      <c r="IJ24" s="70"/>
      <c r="IK24" s="70"/>
      <c r="IL24" s="70"/>
      <c r="IM24" s="70"/>
      <c r="IN24" s="70"/>
      <c r="IO24" s="70"/>
      <c r="IP24" s="70"/>
      <c r="IQ24" s="70"/>
      <c r="IR24" s="70"/>
      <c r="IS24" s="70"/>
      <c r="IT24" s="70"/>
      <c r="IU24" s="70"/>
      <c r="IV24" s="70"/>
      <c r="IW24" s="70"/>
    </row>
    <row r="25" customFormat="false" ht="12.75" hidden="false" customHeight="false" outlineLevel="0" collapsed="false">
      <c r="A25" s="70" t="s">
        <v>45</v>
      </c>
      <c r="B25" s="71" t="n">
        <v>1346</v>
      </c>
      <c r="C25" s="71" t="n">
        <v>-850</v>
      </c>
      <c r="D25" s="72"/>
      <c r="E25" s="70"/>
      <c r="F25" s="70"/>
      <c r="G25" s="70"/>
      <c r="H25" s="70"/>
      <c r="I25" s="70"/>
      <c r="J25" s="70"/>
      <c r="K25" s="70"/>
      <c r="L25" s="70"/>
      <c r="M25" s="70"/>
      <c r="N25" s="70"/>
      <c r="O25" s="70"/>
      <c r="P25" s="70"/>
      <c r="Q25" s="70"/>
      <c r="R25" s="70"/>
      <c r="S25" s="70"/>
      <c r="T25" s="70"/>
      <c r="U25" s="70"/>
      <c r="V25" s="70"/>
      <c r="W25" s="70"/>
      <c r="X25" s="70"/>
      <c r="Y25" s="70"/>
      <c r="Z25" s="70"/>
      <c r="AA25" s="70"/>
      <c r="AB25" s="70"/>
      <c r="AC25" s="70"/>
      <c r="AD25" s="70"/>
      <c r="AE25" s="70"/>
      <c r="AF25" s="70"/>
      <c r="AG25" s="70"/>
      <c r="AH25" s="70"/>
      <c r="AI25" s="70"/>
      <c r="AJ25" s="70"/>
      <c r="AK25" s="70"/>
      <c r="AL25" s="70"/>
      <c r="AM25" s="70"/>
      <c r="AN25" s="70"/>
      <c r="AO25" s="70"/>
      <c r="AP25" s="70"/>
      <c r="AQ25" s="70"/>
      <c r="AR25" s="70"/>
      <c r="AS25" s="70"/>
      <c r="AT25" s="70"/>
      <c r="AU25" s="70"/>
      <c r="AV25" s="70"/>
      <c r="AW25" s="70"/>
      <c r="AX25" s="70"/>
      <c r="AY25" s="70"/>
      <c r="AZ25" s="70"/>
      <c r="BA25" s="70"/>
      <c r="BB25" s="70"/>
      <c r="BC25" s="70"/>
      <c r="BD25" s="70"/>
      <c r="BE25" s="70"/>
      <c r="BF25" s="70"/>
      <c r="BG25" s="70"/>
      <c r="BH25" s="70"/>
      <c r="BI25" s="70"/>
      <c r="BJ25" s="70"/>
      <c r="BK25" s="70"/>
      <c r="BL25" s="70"/>
      <c r="BM25" s="70"/>
      <c r="BN25" s="70"/>
      <c r="BO25" s="70"/>
      <c r="BP25" s="70"/>
      <c r="BQ25" s="70"/>
      <c r="BR25" s="70"/>
      <c r="BS25" s="70"/>
      <c r="BT25" s="70"/>
      <c r="BU25" s="70"/>
      <c r="BV25" s="70"/>
      <c r="BW25" s="70"/>
      <c r="BX25" s="70"/>
      <c r="BY25" s="70"/>
      <c r="BZ25" s="70"/>
      <c r="CA25" s="70"/>
      <c r="CB25" s="70"/>
      <c r="CC25" s="70"/>
      <c r="CD25" s="70"/>
      <c r="CE25" s="70"/>
      <c r="CF25" s="70"/>
      <c r="CG25" s="70"/>
      <c r="CH25" s="70"/>
      <c r="CI25" s="70"/>
      <c r="CJ25" s="70"/>
      <c r="CK25" s="70"/>
      <c r="CL25" s="70"/>
      <c r="CM25" s="70"/>
      <c r="CN25" s="70"/>
      <c r="CO25" s="70"/>
      <c r="CP25" s="70"/>
      <c r="CQ25" s="70"/>
      <c r="CR25" s="70"/>
      <c r="CS25" s="70"/>
      <c r="CT25" s="70"/>
      <c r="CU25" s="70"/>
      <c r="CV25" s="70"/>
      <c r="CW25" s="70"/>
      <c r="CX25" s="70"/>
      <c r="CY25" s="70"/>
      <c r="CZ25" s="70"/>
      <c r="DA25" s="70"/>
      <c r="DB25" s="70"/>
      <c r="DC25" s="70"/>
      <c r="DD25" s="70"/>
      <c r="DE25" s="70"/>
      <c r="DF25" s="70"/>
      <c r="DG25" s="70"/>
      <c r="DH25" s="70"/>
      <c r="DI25" s="70"/>
      <c r="DJ25" s="70"/>
      <c r="DK25" s="70"/>
      <c r="DL25" s="70"/>
      <c r="DM25" s="70"/>
      <c r="DN25" s="70"/>
      <c r="DO25" s="70"/>
      <c r="DP25" s="70"/>
      <c r="DQ25" s="70"/>
      <c r="DR25" s="70"/>
      <c r="DS25" s="70"/>
      <c r="DT25" s="70"/>
      <c r="DU25" s="70"/>
      <c r="DV25" s="70"/>
      <c r="DW25" s="70"/>
      <c r="DX25" s="70"/>
      <c r="DY25" s="70"/>
      <c r="DZ25" s="70"/>
      <c r="EA25" s="70"/>
      <c r="EB25" s="70"/>
      <c r="EC25" s="70"/>
      <c r="ED25" s="70"/>
      <c r="EE25" s="70"/>
      <c r="EF25" s="70"/>
      <c r="EG25" s="70"/>
      <c r="EH25" s="70"/>
      <c r="EI25" s="70"/>
      <c r="EJ25" s="70"/>
      <c r="EK25" s="70"/>
      <c r="EL25" s="70"/>
      <c r="EM25" s="70"/>
      <c r="EN25" s="70"/>
      <c r="EO25" s="70"/>
      <c r="EP25" s="70"/>
      <c r="EQ25" s="70"/>
      <c r="ER25" s="70"/>
      <c r="ES25" s="70"/>
      <c r="ET25" s="70"/>
      <c r="EU25" s="70"/>
      <c r="EV25" s="70"/>
      <c r="EW25" s="70"/>
      <c r="EX25" s="70"/>
      <c r="EY25" s="70"/>
      <c r="EZ25" s="70"/>
      <c r="FA25" s="70"/>
      <c r="FB25" s="70"/>
      <c r="FC25" s="70"/>
      <c r="FD25" s="70"/>
      <c r="FE25" s="70"/>
      <c r="FF25" s="70"/>
      <c r="FG25" s="70"/>
      <c r="FH25" s="70"/>
      <c r="FI25" s="70"/>
      <c r="FJ25" s="70"/>
      <c r="FK25" s="70"/>
      <c r="FL25" s="70"/>
      <c r="FM25" s="70"/>
      <c r="FN25" s="70"/>
      <c r="FO25" s="70"/>
      <c r="FP25" s="70"/>
      <c r="FQ25" s="70"/>
      <c r="FR25" s="70"/>
      <c r="FS25" s="70"/>
      <c r="FT25" s="70"/>
      <c r="FU25" s="70"/>
      <c r="FV25" s="70"/>
      <c r="FW25" s="70"/>
      <c r="FX25" s="70"/>
      <c r="FY25" s="70"/>
      <c r="FZ25" s="70"/>
      <c r="GA25" s="70"/>
      <c r="GB25" s="70"/>
      <c r="GC25" s="70"/>
      <c r="GD25" s="70"/>
      <c r="GE25" s="70"/>
      <c r="GF25" s="70"/>
      <c r="GG25" s="70"/>
      <c r="GH25" s="70"/>
      <c r="GI25" s="70"/>
      <c r="GJ25" s="70"/>
      <c r="GK25" s="70"/>
      <c r="GL25" s="70"/>
      <c r="GM25" s="70"/>
      <c r="GN25" s="70"/>
      <c r="GO25" s="70"/>
      <c r="GP25" s="70"/>
      <c r="GQ25" s="70"/>
      <c r="GR25" s="70"/>
      <c r="GS25" s="70"/>
      <c r="GT25" s="70"/>
      <c r="GU25" s="70"/>
      <c r="GV25" s="70"/>
      <c r="GW25" s="70"/>
      <c r="GX25" s="70"/>
      <c r="GY25" s="70"/>
      <c r="GZ25" s="70"/>
      <c r="HA25" s="70"/>
      <c r="HB25" s="70"/>
      <c r="HC25" s="70"/>
      <c r="HD25" s="70"/>
      <c r="HE25" s="70"/>
      <c r="HF25" s="70"/>
      <c r="HG25" s="70"/>
      <c r="HH25" s="70"/>
      <c r="HI25" s="70"/>
      <c r="HJ25" s="70"/>
      <c r="HK25" s="70"/>
      <c r="HL25" s="70"/>
      <c r="HM25" s="70"/>
      <c r="HN25" s="70"/>
      <c r="HO25" s="70"/>
      <c r="HP25" s="70"/>
      <c r="HQ25" s="70"/>
      <c r="HR25" s="70"/>
      <c r="HS25" s="70"/>
      <c r="HT25" s="70"/>
      <c r="HU25" s="70"/>
      <c r="HV25" s="70"/>
      <c r="HW25" s="70"/>
      <c r="HX25" s="70"/>
      <c r="HY25" s="70"/>
      <c r="HZ25" s="70"/>
      <c r="IA25" s="70"/>
      <c r="IB25" s="70"/>
      <c r="IC25" s="70"/>
      <c r="ID25" s="70"/>
      <c r="IE25" s="70"/>
      <c r="IF25" s="70"/>
      <c r="IG25" s="70"/>
      <c r="IH25" s="70"/>
      <c r="II25" s="70"/>
      <c r="IJ25" s="70"/>
      <c r="IK25" s="70"/>
      <c r="IL25" s="70"/>
      <c r="IM25" s="70"/>
      <c r="IN25" s="70"/>
      <c r="IO25" s="70"/>
      <c r="IP25" s="70"/>
      <c r="IQ25" s="70"/>
      <c r="IR25" s="70"/>
      <c r="IS25" s="70"/>
      <c r="IT25" s="70"/>
      <c r="IU25" s="70"/>
      <c r="IV25" s="70"/>
      <c r="IW25" s="70"/>
    </row>
    <row r="26" customFormat="false" ht="12.75" hidden="false" customHeight="false" outlineLevel="0" collapsed="false">
      <c r="A26" s="74" t="s">
        <v>46</v>
      </c>
      <c r="B26" s="75" t="n">
        <v>93412</v>
      </c>
      <c r="C26" s="75" t="n">
        <v>104600</v>
      </c>
      <c r="D26" s="79" t="s">
        <v>47</v>
      </c>
      <c r="E26" s="80" t="n">
        <f aca="false">E27-E21</f>
        <v>140978.711558667</v>
      </c>
      <c r="F26" s="80" t="n">
        <f aca="false">F27-F21</f>
        <v>204474.640421333</v>
      </c>
      <c r="G26" s="80" t="n">
        <f aca="false">G27-G21</f>
        <v>280759.9928232</v>
      </c>
      <c r="H26" s="80" t="n">
        <f aca="false">H27-H21</f>
        <v>360882.172286827</v>
      </c>
      <c r="I26" s="80" t="n">
        <f aca="false">I27-I21</f>
        <v>412803.672846517</v>
      </c>
      <c r="J26" s="80" t="n">
        <f aca="false">J27-J21</f>
        <v>452504.879214502</v>
      </c>
      <c r="K26" s="80" t="n">
        <f aca="false">K27-K21</f>
        <v>496221.325102619</v>
      </c>
      <c r="L26" s="80" t="n">
        <f aca="false">L27-L21</f>
        <v>544354.534462881</v>
      </c>
      <c r="M26" s="80" t="n">
        <f aca="false">M27-M21</f>
        <v>597346.183642503</v>
      </c>
      <c r="N26" s="80" t="n">
        <f aca="false">N27-N21</f>
        <v>655682.11662342</v>
      </c>
      <c r="O26" s="70"/>
      <c r="P26" s="70"/>
      <c r="Q26" s="70"/>
      <c r="R26" s="70"/>
      <c r="S26" s="70"/>
      <c r="T26" s="70"/>
      <c r="U26" s="70"/>
      <c r="V26" s="70"/>
      <c r="W26" s="70"/>
      <c r="X26" s="70"/>
      <c r="Y26" s="70"/>
      <c r="Z26" s="70"/>
      <c r="AA26" s="70"/>
      <c r="AB26" s="70"/>
      <c r="AC26" s="70"/>
      <c r="AD26" s="70"/>
      <c r="AE26" s="70"/>
      <c r="AF26" s="70"/>
      <c r="AG26" s="70"/>
      <c r="AH26" s="70"/>
      <c r="AI26" s="70"/>
      <c r="AJ26" s="70"/>
      <c r="AK26" s="70"/>
      <c r="AL26" s="70"/>
      <c r="AM26" s="70"/>
      <c r="AN26" s="70"/>
      <c r="AO26" s="70"/>
      <c r="AP26" s="70"/>
      <c r="AQ26" s="70"/>
      <c r="AR26" s="70"/>
      <c r="AS26" s="70"/>
      <c r="AT26" s="70"/>
      <c r="AU26" s="70"/>
      <c r="AV26" s="70"/>
      <c r="AW26" s="70"/>
      <c r="AX26" s="70"/>
      <c r="AY26" s="70"/>
      <c r="AZ26" s="70"/>
      <c r="BA26" s="70"/>
      <c r="BB26" s="70"/>
      <c r="BC26" s="70"/>
      <c r="BD26" s="70"/>
      <c r="BE26" s="70"/>
      <c r="BF26" s="70"/>
      <c r="BG26" s="70"/>
      <c r="BH26" s="70"/>
      <c r="BI26" s="70"/>
      <c r="BJ26" s="70"/>
      <c r="BK26" s="70"/>
      <c r="BL26" s="70"/>
      <c r="BM26" s="70"/>
      <c r="BN26" s="70"/>
      <c r="BO26" s="70"/>
      <c r="BP26" s="70"/>
      <c r="BQ26" s="70"/>
      <c r="BR26" s="70"/>
      <c r="BS26" s="70"/>
      <c r="BT26" s="70"/>
      <c r="BU26" s="70"/>
      <c r="BV26" s="70"/>
      <c r="BW26" s="70"/>
      <c r="BX26" s="70"/>
      <c r="BY26" s="70"/>
      <c r="BZ26" s="70"/>
      <c r="CA26" s="70"/>
      <c r="CB26" s="70"/>
      <c r="CC26" s="70"/>
      <c r="CD26" s="70"/>
      <c r="CE26" s="70"/>
      <c r="CF26" s="70"/>
      <c r="CG26" s="70"/>
      <c r="CH26" s="70"/>
      <c r="CI26" s="70"/>
      <c r="CJ26" s="70"/>
      <c r="CK26" s="70"/>
      <c r="CL26" s="70"/>
      <c r="CM26" s="70"/>
      <c r="CN26" s="70"/>
      <c r="CO26" s="70"/>
      <c r="CP26" s="70"/>
      <c r="CQ26" s="70"/>
      <c r="CR26" s="70"/>
      <c r="CS26" s="70"/>
      <c r="CT26" s="70"/>
      <c r="CU26" s="70"/>
      <c r="CV26" s="70"/>
      <c r="CW26" s="70"/>
      <c r="CX26" s="70"/>
      <c r="CY26" s="70"/>
      <c r="CZ26" s="70"/>
      <c r="DA26" s="70"/>
      <c r="DB26" s="70"/>
      <c r="DC26" s="70"/>
      <c r="DD26" s="70"/>
      <c r="DE26" s="70"/>
      <c r="DF26" s="70"/>
      <c r="DG26" s="70"/>
      <c r="DH26" s="70"/>
      <c r="DI26" s="70"/>
      <c r="DJ26" s="70"/>
      <c r="DK26" s="70"/>
      <c r="DL26" s="70"/>
      <c r="DM26" s="70"/>
      <c r="DN26" s="70"/>
      <c r="DO26" s="70"/>
      <c r="DP26" s="70"/>
      <c r="DQ26" s="70"/>
      <c r="DR26" s="70"/>
      <c r="DS26" s="70"/>
      <c r="DT26" s="70"/>
      <c r="DU26" s="70"/>
      <c r="DV26" s="70"/>
      <c r="DW26" s="70"/>
      <c r="DX26" s="70"/>
      <c r="DY26" s="70"/>
      <c r="DZ26" s="70"/>
      <c r="EA26" s="70"/>
      <c r="EB26" s="70"/>
      <c r="EC26" s="70"/>
      <c r="ED26" s="70"/>
      <c r="EE26" s="70"/>
      <c r="EF26" s="70"/>
      <c r="EG26" s="70"/>
      <c r="EH26" s="70"/>
      <c r="EI26" s="70"/>
      <c r="EJ26" s="70"/>
      <c r="EK26" s="70"/>
      <c r="EL26" s="70"/>
      <c r="EM26" s="70"/>
      <c r="EN26" s="70"/>
      <c r="EO26" s="70"/>
      <c r="EP26" s="70"/>
      <c r="EQ26" s="70"/>
      <c r="ER26" s="70"/>
      <c r="ES26" s="70"/>
      <c r="ET26" s="70"/>
      <c r="EU26" s="70"/>
      <c r="EV26" s="70"/>
      <c r="EW26" s="70"/>
      <c r="EX26" s="70"/>
      <c r="EY26" s="70"/>
      <c r="EZ26" s="70"/>
      <c r="FA26" s="70"/>
      <c r="FB26" s="70"/>
      <c r="FC26" s="70"/>
      <c r="FD26" s="70"/>
      <c r="FE26" s="70"/>
      <c r="FF26" s="70"/>
      <c r="FG26" s="70"/>
      <c r="FH26" s="70"/>
      <c r="FI26" s="70"/>
      <c r="FJ26" s="70"/>
      <c r="FK26" s="70"/>
      <c r="FL26" s="70"/>
      <c r="FM26" s="70"/>
      <c r="FN26" s="70"/>
      <c r="FO26" s="70"/>
      <c r="FP26" s="70"/>
      <c r="FQ26" s="70"/>
      <c r="FR26" s="70"/>
      <c r="FS26" s="70"/>
      <c r="FT26" s="70"/>
      <c r="FU26" s="70"/>
      <c r="FV26" s="70"/>
      <c r="FW26" s="70"/>
      <c r="FX26" s="70"/>
      <c r="FY26" s="70"/>
      <c r="FZ26" s="70"/>
      <c r="GA26" s="70"/>
      <c r="GB26" s="70"/>
      <c r="GC26" s="70"/>
      <c r="GD26" s="70"/>
      <c r="GE26" s="70"/>
      <c r="GF26" s="70"/>
      <c r="GG26" s="70"/>
      <c r="GH26" s="70"/>
      <c r="GI26" s="70"/>
      <c r="GJ26" s="70"/>
      <c r="GK26" s="70"/>
      <c r="GL26" s="70"/>
      <c r="GM26" s="70"/>
      <c r="GN26" s="70"/>
      <c r="GO26" s="70"/>
      <c r="GP26" s="70"/>
      <c r="GQ26" s="70"/>
      <c r="GR26" s="70"/>
      <c r="GS26" s="70"/>
      <c r="GT26" s="70"/>
      <c r="GU26" s="70"/>
      <c r="GV26" s="70"/>
      <c r="GW26" s="70"/>
      <c r="GX26" s="70"/>
      <c r="GY26" s="70"/>
      <c r="GZ26" s="70"/>
      <c r="HA26" s="70"/>
      <c r="HB26" s="70"/>
      <c r="HC26" s="70"/>
      <c r="HD26" s="70"/>
      <c r="HE26" s="70"/>
      <c r="HF26" s="70"/>
      <c r="HG26" s="70"/>
      <c r="HH26" s="70"/>
      <c r="HI26" s="70"/>
      <c r="HJ26" s="70"/>
      <c r="HK26" s="70"/>
      <c r="HL26" s="70"/>
      <c r="HM26" s="70"/>
      <c r="HN26" s="70"/>
      <c r="HO26" s="70"/>
      <c r="HP26" s="70"/>
      <c r="HQ26" s="70"/>
      <c r="HR26" s="70"/>
      <c r="HS26" s="70"/>
      <c r="HT26" s="70"/>
      <c r="HU26" s="70"/>
      <c r="HV26" s="70"/>
      <c r="HW26" s="70"/>
      <c r="HX26" s="70"/>
      <c r="HY26" s="70"/>
      <c r="HZ26" s="70"/>
      <c r="IA26" s="70"/>
      <c r="IB26" s="70"/>
      <c r="IC26" s="70"/>
      <c r="ID26" s="70"/>
      <c r="IE26" s="70"/>
      <c r="IF26" s="70"/>
      <c r="IG26" s="70"/>
      <c r="IH26" s="70"/>
      <c r="II26" s="70"/>
      <c r="IJ26" s="70"/>
      <c r="IK26" s="70"/>
      <c r="IL26" s="70"/>
      <c r="IM26" s="70"/>
      <c r="IN26" s="70"/>
      <c r="IO26" s="70"/>
      <c r="IP26" s="70"/>
      <c r="IQ26" s="70"/>
      <c r="IR26" s="70"/>
      <c r="IS26" s="70"/>
      <c r="IT26" s="70"/>
      <c r="IU26" s="70"/>
      <c r="IV26" s="70"/>
      <c r="IW26" s="70"/>
    </row>
    <row r="27" customFormat="false" ht="12.75" hidden="false" customHeight="false" outlineLevel="0" collapsed="false">
      <c r="A27" s="81" t="s">
        <v>48</v>
      </c>
      <c r="B27" s="82" t="n">
        <f aca="false">B26+B21</f>
        <v>177470</v>
      </c>
      <c r="C27" s="82" t="n">
        <f aca="false">C26+C21</f>
        <v>194117</v>
      </c>
      <c r="D27" s="83"/>
      <c r="E27" s="84" t="n">
        <f aca="false">E13</f>
        <v>275169.995466667</v>
      </c>
      <c r="F27" s="84" t="n">
        <f aca="false">F13</f>
        <v>402973.976533333</v>
      </c>
      <c r="G27" s="84" t="n">
        <f aca="false">G13</f>
        <v>556464.96048</v>
      </c>
      <c r="H27" s="84" t="n">
        <f aca="false">H13</f>
        <v>717662.045290667</v>
      </c>
      <c r="I27" s="84" t="n">
        <f aca="false">I13</f>
        <v>822219.288750933</v>
      </c>
      <c r="J27" s="84" t="n">
        <f aca="false">J13</f>
        <v>902232.60095936</v>
      </c>
      <c r="K27" s="84" t="n">
        <f aca="false">K13</f>
        <v>990310.347721963</v>
      </c>
      <c r="L27" s="84" t="n">
        <f aca="false">L13</f>
        <v>1087258.97249416</v>
      </c>
      <c r="M27" s="84" t="n">
        <f aca="false">M13</f>
        <v>1193965.56307691</v>
      </c>
      <c r="N27" s="84" t="n">
        <f aca="false">N13</f>
        <v>1311405.91605127</v>
      </c>
      <c r="O27" s="50"/>
      <c r="P27" s="50"/>
      <c r="Q27" s="50"/>
      <c r="R27" s="50"/>
      <c r="S27" s="50"/>
      <c r="T27" s="50"/>
      <c r="U27" s="50"/>
      <c r="V27" s="50"/>
      <c r="W27" s="50"/>
      <c r="X27" s="50"/>
      <c r="Y27" s="50"/>
      <c r="Z27" s="50"/>
      <c r="AA27" s="50"/>
      <c r="AB27" s="50"/>
      <c r="AC27" s="50"/>
      <c r="AD27" s="50"/>
      <c r="AE27" s="50"/>
      <c r="AF27" s="50"/>
      <c r="AG27" s="50"/>
      <c r="AH27" s="50"/>
      <c r="AI27" s="50"/>
      <c r="AJ27" s="50"/>
      <c r="AK27" s="50"/>
      <c r="AL27" s="50"/>
      <c r="AM27" s="50"/>
      <c r="AN27" s="50"/>
      <c r="AO27" s="50"/>
      <c r="AP27" s="50"/>
      <c r="AQ27" s="50"/>
      <c r="AR27" s="50"/>
      <c r="AS27" s="50"/>
      <c r="AT27" s="50"/>
      <c r="AU27" s="50"/>
      <c r="AV27" s="50"/>
      <c r="AW27" s="50"/>
      <c r="AX27" s="50"/>
      <c r="AY27" s="50"/>
      <c r="AZ27" s="50"/>
      <c r="BA27" s="50"/>
      <c r="BB27" s="50"/>
      <c r="BC27" s="50"/>
      <c r="BD27" s="50"/>
      <c r="BE27" s="50"/>
      <c r="BF27" s="50"/>
      <c r="BG27" s="50"/>
      <c r="BH27" s="50"/>
      <c r="BI27" s="50"/>
      <c r="BJ27" s="50"/>
      <c r="BK27" s="50"/>
      <c r="BL27" s="50"/>
      <c r="BM27" s="50"/>
      <c r="BN27" s="50"/>
      <c r="BO27" s="50"/>
      <c r="BP27" s="50"/>
      <c r="BQ27" s="50"/>
      <c r="BR27" s="50"/>
      <c r="BS27" s="50"/>
      <c r="BT27" s="50"/>
      <c r="BU27" s="50"/>
      <c r="BV27" s="50"/>
      <c r="BW27" s="50"/>
      <c r="BX27" s="50"/>
      <c r="BY27" s="50"/>
      <c r="BZ27" s="50"/>
      <c r="CA27" s="50"/>
      <c r="CB27" s="50"/>
      <c r="CC27" s="50"/>
      <c r="CD27" s="50"/>
      <c r="CE27" s="50"/>
      <c r="CF27" s="50"/>
      <c r="CG27" s="50"/>
      <c r="CH27" s="50"/>
      <c r="CI27" s="50"/>
      <c r="CJ27" s="50"/>
      <c r="CK27" s="50"/>
      <c r="CL27" s="50"/>
      <c r="CM27" s="50"/>
      <c r="CN27" s="50"/>
      <c r="CO27" s="50"/>
      <c r="CP27" s="50"/>
      <c r="CQ27" s="50"/>
      <c r="CR27" s="50"/>
      <c r="CS27" s="50"/>
      <c r="CT27" s="50"/>
      <c r="CU27" s="50"/>
      <c r="CV27" s="50"/>
      <c r="CW27" s="50"/>
      <c r="CX27" s="50"/>
      <c r="CY27" s="50"/>
      <c r="CZ27" s="50"/>
      <c r="DA27" s="50"/>
      <c r="DB27" s="50"/>
      <c r="DC27" s="50"/>
      <c r="DD27" s="50"/>
      <c r="DE27" s="50"/>
      <c r="DF27" s="50"/>
      <c r="DG27" s="50"/>
      <c r="DH27" s="50"/>
      <c r="DI27" s="50"/>
      <c r="DJ27" s="50"/>
      <c r="DK27" s="50"/>
      <c r="DL27" s="50"/>
      <c r="DM27" s="50"/>
      <c r="DN27" s="50"/>
      <c r="DO27" s="50"/>
      <c r="DP27" s="50"/>
      <c r="DQ27" s="50"/>
      <c r="DR27" s="50"/>
      <c r="DS27" s="50"/>
      <c r="DT27" s="50"/>
      <c r="DU27" s="50"/>
      <c r="DV27" s="50"/>
      <c r="DW27" s="50"/>
      <c r="DX27" s="50"/>
      <c r="DY27" s="50"/>
      <c r="DZ27" s="50"/>
      <c r="EA27" s="50"/>
      <c r="EB27" s="50"/>
      <c r="EC27" s="50"/>
      <c r="ED27" s="50"/>
      <c r="EE27" s="50"/>
      <c r="EF27" s="50"/>
      <c r="EG27" s="50"/>
      <c r="EH27" s="50"/>
      <c r="EI27" s="50"/>
      <c r="EJ27" s="50"/>
      <c r="EK27" s="50"/>
      <c r="EL27" s="50"/>
      <c r="EM27" s="50"/>
      <c r="EN27" s="50"/>
      <c r="EO27" s="50"/>
      <c r="EP27" s="50"/>
      <c r="EQ27" s="50"/>
      <c r="ER27" s="50"/>
      <c r="ES27" s="50"/>
      <c r="ET27" s="50"/>
      <c r="EU27" s="50"/>
      <c r="EV27" s="50"/>
      <c r="EW27" s="50"/>
      <c r="EX27" s="50"/>
      <c r="EY27" s="50"/>
      <c r="EZ27" s="50"/>
      <c r="FA27" s="50"/>
      <c r="FB27" s="50"/>
      <c r="FC27" s="50"/>
      <c r="FD27" s="50"/>
      <c r="FE27" s="50"/>
      <c r="FF27" s="50"/>
      <c r="FG27" s="50"/>
      <c r="FH27" s="50"/>
      <c r="FI27" s="50"/>
      <c r="FJ27" s="50"/>
      <c r="FK27" s="50"/>
      <c r="FL27" s="50"/>
      <c r="FM27" s="50"/>
      <c r="FN27" s="50"/>
      <c r="FO27" s="50"/>
      <c r="FP27" s="50"/>
      <c r="FQ27" s="50"/>
      <c r="FR27" s="50"/>
      <c r="FS27" s="50"/>
      <c r="FT27" s="50"/>
      <c r="FU27" s="50"/>
      <c r="FV27" s="50"/>
      <c r="FW27" s="50"/>
      <c r="FX27" s="50"/>
      <c r="FY27" s="50"/>
      <c r="FZ27" s="50"/>
      <c r="GA27" s="50"/>
      <c r="GB27" s="50"/>
      <c r="GC27" s="50"/>
      <c r="GD27" s="50"/>
      <c r="GE27" s="50"/>
      <c r="GF27" s="50"/>
      <c r="GG27" s="50"/>
      <c r="GH27" s="50"/>
      <c r="GI27" s="50"/>
      <c r="GJ27" s="50"/>
      <c r="GK27" s="50"/>
      <c r="GL27" s="50"/>
      <c r="GM27" s="50"/>
      <c r="GN27" s="50"/>
      <c r="GO27" s="50"/>
      <c r="GP27" s="50"/>
      <c r="GQ27" s="50"/>
      <c r="GR27" s="50"/>
      <c r="GS27" s="50"/>
      <c r="GT27" s="50"/>
      <c r="GU27" s="50"/>
      <c r="GV27" s="50"/>
      <c r="GW27" s="50"/>
      <c r="GX27" s="50"/>
      <c r="GY27" s="50"/>
      <c r="GZ27" s="50"/>
      <c r="HA27" s="50"/>
      <c r="HB27" s="50"/>
      <c r="HC27" s="50"/>
      <c r="HD27" s="50"/>
      <c r="HE27" s="50"/>
      <c r="HF27" s="50"/>
      <c r="HG27" s="50"/>
      <c r="HH27" s="50"/>
      <c r="HI27" s="50"/>
      <c r="HJ27" s="50"/>
      <c r="HK27" s="50"/>
      <c r="HL27" s="50"/>
      <c r="HM27" s="50"/>
      <c r="HN27" s="50"/>
      <c r="HO27" s="50"/>
      <c r="HP27" s="50"/>
      <c r="HQ27" s="50"/>
      <c r="HR27" s="50"/>
      <c r="HS27" s="50"/>
      <c r="HT27" s="50"/>
      <c r="HU27" s="50"/>
      <c r="HV27" s="50"/>
      <c r="HW27" s="50"/>
      <c r="HX27" s="50"/>
      <c r="HY27" s="50"/>
      <c r="HZ27" s="50"/>
      <c r="IA27" s="50"/>
      <c r="IB27" s="50"/>
      <c r="IC27" s="50"/>
      <c r="ID27" s="50"/>
      <c r="IE27" s="50"/>
      <c r="IF27" s="50"/>
      <c r="IG27" s="50"/>
      <c r="IH27" s="50"/>
      <c r="II27" s="50"/>
      <c r="IJ27" s="50"/>
      <c r="IK27" s="50"/>
      <c r="IL27" s="50"/>
      <c r="IM27" s="50"/>
      <c r="IN27" s="50"/>
      <c r="IO27" s="50"/>
      <c r="IP27" s="50"/>
      <c r="IQ27" s="50"/>
      <c r="IR27" s="50"/>
      <c r="IS27" s="50"/>
      <c r="IT27" s="50"/>
      <c r="IU27" s="50"/>
      <c r="IV27" s="50"/>
      <c r="IW27" s="50"/>
    </row>
    <row r="28" customFormat="false" ht="12.75" hidden="false" customHeight="false" outlineLevel="0" collapsed="false">
      <c r="A28" s="70"/>
      <c r="B28" s="85"/>
      <c r="C28" s="85"/>
      <c r="D28" s="86" t="s">
        <v>49</v>
      </c>
      <c r="E28" s="87" t="n">
        <f aca="false">E26-C26-E35-'Income Statement'!E21</f>
        <v>0</v>
      </c>
      <c r="F28" s="87" t="n">
        <f aca="false">F26-E26-F35-'Income Statement'!F21</f>
        <v>0</v>
      </c>
      <c r="G28" s="87" t="n">
        <f aca="false">G26-F26-G35-'Income Statement'!G21</f>
        <v>0</v>
      </c>
      <c r="H28" s="87" t="n">
        <f aca="false">H26-G26-H35-'Income Statement'!H21</f>
        <v>0</v>
      </c>
      <c r="I28" s="87" t="n">
        <f aca="false">I26-H26-I35-'Income Statement'!I21</f>
        <v>0</v>
      </c>
      <c r="J28" s="87" t="n">
        <f aca="false">J26-I26-J35-'Income Statement'!J21</f>
        <v>0</v>
      </c>
      <c r="K28" s="87" t="n">
        <f aca="false">K26-J26-K35-'Income Statement'!K21</f>
        <v>0</v>
      </c>
      <c r="L28" s="87" t="n">
        <f aca="false">L26-K26-L35-'Income Statement'!L21</f>
        <v>0</v>
      </c>
      <c r="M28" s="87" t="n">
        <f aca="false">M26-L26-M35-'Income Statement'!M21</f>
        <v>0</v>
      </c>
      <c r="N28" s="87" t="n">
        <f aca="false">N26-M26-N35-'Income Statement'!N21</f>
        <v>0</v>
      </c>
      <c r="O28" s="70"/>
      <c r="P28" s="70"/>
      <c r="Q28" s="70"/>
      <c r="R28" s="70"/>
      <c r="S28" s="70"/>
      <c r="T28" s="70"/>
      <c r="U28" s="70"/>
      <c r="V28" s="70"/>
      <c r="W28" s="70"/>
      <c r="X28" s="70"/>
      <c r="Y28" s="70"/>
      <c r="Z28" s="70"/>
      <c r="AA28" s="70"/>
      <c r="AB28" s="70"/>
      <c r="AC28" s="70"/>
      <c r="AD28" s="70"/>
      <c r="AE28" s="70"/>
      <c r="AF28" s="70"/>
      <c r="AG28" s="70"/>
      <c r="AH28" s="70"/>
      <c r="AI28" s="70"/>
      <c r="AJ28" s="70"/>
      <c r="AK28" s="70"/>
      <c r="AL28" s="70"/>
      <c r="AM28" s="70"/>
      <c r="AN28" s="70"/>
      <c r="AO28" s="70"/>
      <c r="AP28" s="70"/>
      <c r="AQ28" s="70"/>
      <c r="AR28" s="70"/>
      <c r="AS28" s="70"/>
      <c r="AT28" s="70"/>
      <c r="AU28" s="70"/>
      <c r="AV28" s="70"/>
      <c r="AW28" s="70"/>
      <c r="AX28" s="70"/>
      <c r="AY28" s="70"/>
      <c r="AZ28" s="70"/>
      <c r="BA28" s="70"/>
      <c r="BB28" s="70"/>
      <c r="BC28" s="70"/>
      <c r="BD28" s="70"/>
      <c r="BE28" s="70"/>
      <c r="BF28" s="70"/>
      <c r="BG28" s="70"/>
      <c r="BH28" s="70"/>
      <c r="BI28" s="70"/>
      <c r="BJ28" s="70"/>
      <c r="BK28" s="70"/>
      <c r="BL28" s="70"/>
      <c r="BM28" s="70"/>
      <c r="BN28" s="70"/>
      <c r="BO28" s="70"/>
      <c r="BP28" s="70"/>
      <c r="BQ28" s="70"/>
      <c r="BR28" s="70"/>
      <c r="BS28" s="70"/>
      <c r="BT28" s="70"/>
      <c r="BU28" s="70"/>
      <c r="BV28" s="70"/>
      <c r="BW28" s="70"/>
      <c r="BX28" s="70"/>
      <c r="BY28" s="70"/>
      <c r="BZ28" s="70"/>
      <c r="CA28" s="70"/>
      <c r="CB28" s="70"/>
      <c r="CC28" s="70"/>
      <c r="CD28" s="70"/>
      <c r="CE28" s="70"/>
      <c r="CF28" s="70"/>
      <c r="CG28" s="70"/>
      <c r="CH28" s="70"/>
      <c r="CI28" s="70"/>
      <c r="CJ28" s="70"/>
      <c r="CK28" s="70"/>
      <c r="CL28" s="70"/>
      <c r="CM28" s="70"/>
      <c r="CN28" s="70"/>
      <c r="CO28" s="70"/>
      <c r="CP28" s="70"/>
      <c r="CQ28" s="70"/>
      <c r="CR28" s="70"/>
      <c r="CS28" s="70"/>
      <c r="CT28" s="70"/>
      <c r="CU28" s="70"/>
      <c r="CV28" s="70"/>
      <c r="CW28" s="70"/>
      <c r="CX28" s="70"/>
      <c r="CY28" s="70"/>
      <c r="CZ28" s="70"/>
      <c r="DA28" s="70"/>
      <c r="DB28" s="70"/>
      <c r="DC28" s="70"/>
      <c r="DD28" s="70"/>
      <c r="DE28" s="70"/>
      <c r="DF28" s="70"/>
      <c r="DG28" s="70"/>
      <c r="DH28" s="70"/>
      <c r="DI28" s="70"/>
      <c r="DJ28" s="70"/>
      <c r="DK28" s="70"/>
      <c r="DL28" s="70"/>
      <c r="DM28" s="70"/>
      <c r="DN28" s="70"/>
      <c r="DO28" s="70"/>
      <c r="DP28" s="70"/>
      <c r="DQ28" s="70"/>
      <c r="DR28" s="70"/>
      <c r="DS28" s="70"/>
      <c r="DT28" s="70"/>
      <c r="DU28" s="70"/>
      <c r="DV28" s="70"/>
      <c r="DW28" s="70"/>
      <c r="DX28" s="70"/>
      <c r="DY28" s="70"/>
      <c r="DZ28" s="70"/>
      <c r="EA28" s="70"/>
      <c r="EB28" s="70"/>
      <c r="EC28" s="70"/>
      <c r="ED28" s="70"/>
      <c r="EE28" s="70"/>
      <c r="EF28" s="70"/>
      <c r="EG28" s="70"/>
      <c r="EH28" s="70"/>
      <c r="EI28" s="70"/>
      <c r="EJ28" s="70"/>
      <c r="EK28" s="70"/>
      <c r="EL28" s="70"/>
      <c r="EM28" s="70"/>
      <c r="EN28" s="70"/>
      <c r="EO28" s="70"/>
      <c r="EP28" s="70"/>
      <c r="EQ28" s="70"/>
      <c r="ER28" s="70"/>
      <c r="ES28" s="70"/>
      <c r="ET28" s="70"/>
      <c r="EU28" s="70"/>
      <c r="EV28" s="70"/>
      <c r="EW28" s="70"/>
      <c r="EX28" s="70"/>
      <c r="EY28" s="70"/>
      <c r="EZ28" s="70"/>
      <c r="FA28" s="70"/>
      <c r="FB28" s="70"/>
      <c r="FC28" s="70"/>
      <c r="FD28" s="70"/>
      <c r="FE28" s="70"/>
      <c r="FF28" s="70"/>
      <c r="FG28" s="70"/>
      <c r="FH28" s="70"/>
      <c r="FI28" s="70"/>
      <c r="FJ28" s="70"/>
      <c r="FK28" s="70"/>
      <c r="FL28" s="70"/>
      <c r="FM28" s="70"/>
      <c r="FN28" s="70"/>
      <c r="FO28" s="70"/>
      <c r="FP28" s="70"/>
      <c r="FQ28" s="70"/>
      <c r="FR28" s="70"/>
      <c r="FS28" s="70"/>
      <c r="FT28" s="70"/>
      <c r="FU28" s="70"/>
      <c r="FV28" s="70"/>
      <c r="FW28" s="70"/>
      <c r="FX28" s="70"/>
      <c r="FY28" s="70"/>
      <c r="FZ28" s="70"/>
      <c r="GA28" s="70"/>
      <c r="GB28" s="70"/>
      <c r="GC28" s="70"/>
      <c r="GD28" s="70"/>
      <c r="GE28" s="70"/>
      <c r="GF28" s="70"/>
      <c r="GG28" s="70"/>
      <c r="GH28" s="70"/>
      <c r="GI28" s="70"/>
      <c r="GJ28" s="70"/>
      <c r="GK28" s="70"/>
      <c r="GL28" s="70"/>
      <c r="GM28" s="70"/>
      <c r="GN28" s="70"/>
      <c r="GO28" s="70"/>
      <c r="GP28" s="70"/>
      <c r="GQ28" s="70"/>
      <c r="GR28" s="70"/>
      <c r="GS28" s="70"/>
      <c r="GT28" s="70"/>
      <c r="GU28" s="70"/>
      <c r="GV28" s="70"/>
      <c r="GW28" s="70"/>
      <c r="GX28" s="70"/>
      <c r="GY28" s="70"/>
      <c r="GZ28" s="70"/>
      <c r="HA28" s="70"/>
      <c r="HB28" s="70"/>
      <c r="HC28" s="70"/>
      <c r="HD28" s="70"/>
      <c r="HE28" s="70"/>
      <c r="HF28" s="70"/>
      <c r="HG28" s="70"/>
      <c r="HH28" s="70"/>
      <c r="HI28" s="70"/>
      <c r="HJ28" s="70"/>
      <c r="HK28" s="70"/>
      <c r="HL28" s="70"/>
      <c r="HM28" s="70"/>
      <c r="HN28" s="70"/>
      <c r="HO28" s="70"/>
      <c r="HP28" s="70"/>
      <c r="HQ28" s="70"/>
      <c r="HR28" s="70"/>
      <c r="HS28" s="70"/>
      <c r="HT28" s="70"/>
      <c r="HU28" s="70"/>
      <c r="HV28" s="70"/>
      <c r="HW28" s="70"/>
      <c r="HX28" s="70"/>
      <c r="HY28" s="70"/>
      <c r="HZ28" s="70"/>
      <c r="IA28" s="70"/>
      <c r="IB28" s="70"/>
      <c r="IC28" s="70"/>
      <c r="ID28" s="70"/>
      <c r="IE28" s="70"/>
      <c r="IF28" s="70"/>
      <c r="IG28" s="70"/>
      <c r="IH28" s="70"/>
      <c r="II28" s="70"/>
      <c r="IJ28" s="70"/>
      <c r="IK28" s="70"/>
      <c r="IL28" s="70"/>
      <c r="IM28" s="70"/>
      <c r="IN28" s="70"/>
      <c r="IO28" s="70"/>
      <c r="IP28" s="70"/>
      <c r="IQ28" s="70"/>
      <c r="IR28" s="70"/>
      <c r="IS28" s="70"/>
      <c r="IT28" s="70"/>
      <c r="IU28" s="70"/>
      <c r="IV28" s="70"/>
      <c r="IW28" s="70"/>
    </row>
    <row r="29" customFormat="false" ht="12.75" hidden="false" customHeight="false" outlineLevel="0" collapsed="false">
      <c r="A29" s="70"/>
      <c r="B29" s="85"/>
      <c r="C29" s="85"/>
      <c r="D29" s="72"/>
      <c r="E29" s="70"/>
      <c r="F29" s="70"/>
      <c r="G29" s="70"/>
      <c r="H29" s="70"/>
      <c r="I29" s="70"/>
      <c r="J29" s="70"/>
      <c r="K29" s="70"/>
      <c r="L29" s="70"/>
      <c r="M29" s="70"/>
      <c r="N29" s="70"/>
      <c r="O29" s="70"/>
      <c r="P29" s="70"/>
      <c r="Q29" s="70"/>
      <c r="R29" s="70"/>
      <c r="S29" s="70"/>
      <c r="T29" s="70"/>
      <c r="U29" s="70"/>
      <c r="V29" s="70"/>
      <c r="W29" s="70"/>
      <c r="X29" s="70"/>
      <c r="Y29" s="70"/>
      <c r="Z29" s="70"/>
      <c r="AA29" s="70"/>
      <c r="AB29" s="70"/>
      <c r="AC29" s="70"/>
      <c r="AD29" s="70"/>
      <c r="AE29" s="70"/>
      <c r="AF29" s="70"/>
      <c r="AG29" s="70"/>
      <c r="AH29" s="70"/>
      <c r="AI29" s="70"/>
      <c r="AJ29" s="70"/>
      <c r="AK29" s="70"/>
      <c r="AL29" s="70"/>
      <c r="AM29" s="70"/>
      <c r="AN29" s="70"/>
      <c r="AO29" s="70"/>
      <c r="AP29" s="70"/>
      <c r="AQ29" s="70"/>
      <c r="AR29" s="70"/>
      <c r="AS29" s="70"/>
      <c r="AT29" s="70"/>
      <c r="AU29" s="70"/>
      <c r="AV29" s="70"/>
      <c r="AW29" s="70"/>
      <c r="AX29" s="70"/>
      <c r="AY29" s="70"/>
      <c r="AZ29" s="70"/>
      <c r="BA29" s="70"/>
      <c r="BB29" s="70"/>
      <c r="BC29" s="70"/>
      <c r="BD29" s="70"/>
      <c r="BE29" s="70"/>
      <c r="BF29" s="70"/>
      <c r="BG29" s="70"/>
      <c r="BH29" s="70"/>
      <c r="BI29" s="70"/>
      <c r="BJ29" s="70"/>
      <c r="BK29" s="70"/>
      <c r="BL29" s="70"/>
      <c r="BM29" s="70"/>
      <c r="BN29" s="70"/>
      <c r="BO29" s="70"/>
      <c r="BP29" s="70"/>
      <c r="BQ29" s="70"/>
      <c r="BR29" s="70"/>
      <c r="BS29" s="70"/>
      <c r="BT29" s="70"/>
      <c r="BU29" s="70"/>
      <c r="BV29" s="70"/>
      <c r="BW29" s="70"/>
      <c r="BX29" s="70"/>
      <c r="BY29" s="70"/>
      <c r="BZ29" s="70"/>
      <c r="CA29" s="70"/>
      <c r="CB29" s="70"/>
      <c r="CC29" s="70"/>
      <c r="CD29" s="70"/>
      <c r="CE29" s="70"/>
      <c r="CF29" s="70"/>
      <c r="CG29" s="70"/>
      <c r="CH29" s="70"/>
      <c r="CI29" s="70"/>
      <c r="CJ29" s="70"/>
      <c r="CK29" s="70"/>
      <c r="CL29" s="70"/>
      <c r="CM29" s="70"/>
      <c r="CN29" s="70"/>
      <c r="CO29" s="70"/>
      <c r="CP29" s="70"/>
      <c r="CQ29" s="70"/>
      <c r="CR29" s="70"/>
      <c r="CS29" s="70"/>
      <c r="CT29" s="70"/>
      <c r="CU29" s="70"/>
      <c r="CV29" s="70"/>
      <c r="CW29" s="70"/>
      <c r="CX29" s="70"/>
      <c r="CY29" s="70"/>
      <c r="CZ29" s="70"/>
      <c r="DA29" s="70"/>
      <c r="DB29" s="70"/>
      <c r="DC29" s="70"/>
      <c r="DD29" s="70"/>
      <c r="DE29" s="70"/>
      <c r="DF29" s="70"/>
      <c r="DG29" s="70"/>
      <c r="DH29" s="70"/>
      <c r="DI29" s="70"/>
      <c r="DJ29" s="70"/>
      <c r="DK29" s="70"/>
      <c r="DL29" s="70"/>
      <c r="DM29" s="70"/>
      <c r="DN29" s="70"/>
      <c r="DO29" s="70"/>
      <c r="DP29" s="70"/>
      <c r="DQ29" s="70"/>
      <c r="DR29" s="70"/>
      <c r="DS29" s="70"/>
      <c r="DT29" s="70"/>
      <c r="DU29" s="70"/>
      <c r="DV29" s="70"/>
      <c r="DW29" s="70"/>
      <c r="DX29" s="70"/>
      <c r="DY29" s="70"/>
      <c r="DZ29" s="70"/>
      <c r="EA29" s="70"/>
      <c r="EB29" s="70"/>
      <c r="EC29" s="70"/>
      <c r="ED29" s="70"/>
      <c r="EE29" s="70"/>
      <c r="EF29" s="70"/>
      <c r="EG29" s="70"/>
      <c r="EH29" s="70"/>
      <c r="EI29" s="70"/>
      <c r="EJ29" s="70"/>
      <c r="EK29" s="70"/>
      <c r="EL29" s="70"/>
      <c r="EM29" s="70"/>
      <c r="EN29" s="70"/>
      <c r="EO29" s="70"/>
      <c r="EP29" s="70"/>
      <c r="EQ29" s="70"/>
      <c r="ER29" s="70"/>
      <c r="ES29" s="70"/>
      <c r="ET29" s="70"/>
      <c r="EU29" s="70"/>
      <c r="EV29" s="70"/>
      <c r="EW29" s="70"/>
      <c r="EX29" s="70"/>
      <c r="EY29" s="70"/>
      <c r="EZ29" s="70"/>
      <c r="FA29" s="70"/>
      <c r="FB29" s="70"/>
      <c r="FC29" s="70"/>
      <c r="FD29" s="70"/>
      <c r="FE29" s="70"/>
      <c r="FF29" s="70"/>
      <c r="FG29" s="70"/>
      <c r="FH29" s="70"/>
      <c r="FI29" s="70"/>
      <c r="FJ29" s="70"/>
      <c r="FK29" s="70"/>
      <c r="FL29" s="70"/>
      <c r="FM29" s="70"/>
      <c r="FN29" s="70"/>
      <c r="FO29" s="70"/>
      <c r="FP29" s="70"/>
      <c r="FQ29" s="70"/>
      <c r="FR29" s="70"/>
      <c r="FS29" s="70"/>
      <c r="FT29" s="70"/>
      <c r="FU29" s="70"/>
      <c r="FV29" s="70"/>
      <c r="FW29" s="70"/>
      <c r="FX29" s="70"/>
      <c r="FY29" s="70"/>
      <c r="FZ29" s="70"/>
      <c r="GA29" s="70"/>
      <c r="GB29" s="70"/>
      <c r="GC29" s="70"/>
      <c r="GD29" s="70"/>
      <c r="GE29" s="70"/>
      <c r="GF29" s="70"/>
      <c r="GG29" s="70"/>
      <c r="GH29" s="70"/>
      <c r="GI29" s="70"/>
      <c r="GJ29" s="70"/>
      <c r="GK29" s="70"/>
      <c r="GL29" s="70"/>
      <c r="GM29" s="70"/>
      <c r="GN29" s="70"/>
      <c r="GO29" s="70"/>
      <c r="GP29" s="70"/>
      <c r="GQ29" s="70"/>
      <c r="GR29" s="70"/>
      <c r="GS29" s="70"/>
      <c r="GT29" s="70"/>
      <c r="GU29" s="70"/>
      <c r="GV29" s="70"/>
      <c r="GW29" s="70"/>
      <c r="GX29" s="70"/>
      <c r="GY29" s="70"/>
      <c r="GZ29" s="70"/>
      <c r="HA29" s="70"/>
      <c r="HB29" s="70"/>
      <c r="HC29" s="70"/>
      <c r="HD29" s="70"/>
      <c r="HE29" s="70"/>
      <c r="HF29" s="70"/>
      <c r="HG29" s="70"/>
      <c r="HH29" s="70"/>
      <c r="HI29" s="70"/>
      <c r="HJ29" s="70"/>
      <c r="HK29" s="70"/>
      <c r="HL29" s="70"/>
      <c r="HM29" s="70"/>
      <c r="HN29" s="70"/>
      <c r="HO29" s="70"/>
      <c r="HP29" s="70"/>
      <c r="HQ29" s="70"/>
      <c r="HR29" s="70"/>
      <c r="HS29" s="70"/>
      <c r="HT29" s="70"/>
      <c r="HU29" s="70"/>
      <c r="HV29" s="70"/>
      <c r="HW29" s="70"/>
      <c r="HX29" s="70"/>
      <c r="HY29" s="70"/>
      <c r="HZ29" s="70"/>
      <c r="IA29" s="70"/>
      <c r="IB29" s="70"/>
      <c r="IC29" s="70"/>
      <c r="ID29" s="70"/>
      <c r="IE29" s="70"/>
      <c r="IF29" s="70"/>
      <c r="IG29" s="70"/>
      <c r="IH29" s="70"/>
      <c r="II29" s="70"/>
      <c r="IJ29" s="70"/>
      <c r="IK29" s="70"/>
      <c r="IL29" s="70"/>
      <c r="IM29" s="70"/>
      <c r="IN29" s="70"/>
      <c r="IO29" s="70"/>
      <c r="IP29" s="70"/>
      <c r="IQ29" s="70"/>
      <c r="IR29" s="70"/>
      <c r="IS29" s="70"/>
      <c r="IT29" s="70"/>
      <c r="IU29" s="70"/>
      <c r="IV29" s="70"/>
      <c r="IW29" s="70"/>
    </row>
    <row r="30" customFormat="false" ht="12.75" hidden="false" customHeight="false" outlineLevel="0" collapsed="false">
      <c r="A30" s="88" t="s">
        <v>50</v>
      </c>
      <c r="B30" s="70"/>
      <c r="C30" s="70"/>
      <c r="D30" s="72"/>
      <c r="E30" s="70"/>
      <c r="F30" s="70"/>
      <c r="G30" s="70"/>
      <c r="H30" s="70"/>
      <c r="I30" s="70"/>
      <c r="J30" s="70"/>
      <c r="K30" s="70"/>
      <c r="L30" s="70"/>
      <c r="M30" s="70"/>
      <c r="N30" s="70"/>
      <c r="O30" s="70"/>
      <c r="P30" s="70"/>
      <c r="Q30" s="70"/>
      <c r="R30" s="70"/>
      <c r="S30" s="70"/>
      <c r="T30" s="70"/>
      <c r="U30" s="70"/>
      <c r="V30" s="70"/>
      <c r="W30" s="70"/>
      <c r="X30" s="70"/>
      <c r="Y30" s="70"/>
      <c r="Z30" s="70"/>
      <c r="AA30" s="70"/>
      <c r="AB30" s="70"/>
      <c r="AC30" s="70"/>
      <c r="AD30" s="70"/>
      <c r="AE30" s="70"/>
      <c r="AF30" s="70"/>
      <c r="AG30" s="70"/>
      <c r="AH30" s="70"/>
      <c r="AI30" s="70"/>
      <c r="AJ30" s="70"/>
      <c r="AK30" s="70"/>
      <c r="AL30" s="70"/>
      <c r="AM30" s="70"/>
      <c r="AN30" s="70"/>
      <c r="AO30" s="70"/>
      <c r="AP30" s="70"/>
      <c r="AQ30" s="70"/>
      <c r="AR30" s="70"/>
      <c r="AS30" s="70"/>
      <c r="AT30" s="70"/>
      <c r="AU30" s="70"/>
      <c r="AV30" s="70"/>
      <c r="AW30" s="70"/>
      <c r="AX30" s="70"/>
      <c r="AY30" s="70"/>
      <c r="AZ30" s="70"/>
      <c r="BA30" s="70"/>
      <c r="BB30" s="70"/>
      <c r="BC30" s="70"/>
      <c r="BD30" s="70"/>
      <c r="BE30" s="70"/>
      <c r="BF30" s="70"/>
      <c r="BG30" s="70"/>
      <c r="BH30" s="70"/>
      <c r="BI30" s="70"/>
      <c r="BJ30" s="70"/>
      <c r="BK30" s="70"/>
      <c r="BL30" s="70"/>
      <c r="BM30" s="70"/>
      <c r="BN30" s="70"/>
      <c r="BO30" s="70"/>
      <c r="BP30" s="70"/>
      <c r="BQ30" s="70"/>
      <c r="BR30" s="70"/>
      <c r="BS30" s="70"/>
      <c r="BT30" s="70"/>
      <c r="BU30" s="70"/>
      <c r="BV30" s="70"/>
      <c r="BW30" s="70"/>
      <c r="BX30" s="70"/>
      <c r="BY30" s="70"/>
      <c r="BZ30" s="70"/>
      <c r="CA30" s="70"/>
      <c r="CB30" s="70"/>
      <c r="CC30" s="70"/>
      <c r="CD30" s="70"/>
      <c r="CE30" s="70"/>
      <c r="CF30" s="70"/>
      <c r="CG30" s="70"/>
      <c r="CH30" s="70"/>
      <c r="CI30" s="70"/>
      <c r="CJ30" s="70"/>
      <c r="CK30" s="70"/>
      <c r="CL30" s="70"/>
      <c r="CM30" s="70"/>
      <c r="CN30" s="70"/>
      <c r="CO30" s="70"/>
      <c r="CP30" s="70"/>
      <c r="CQ30" s="70"/>
      <c r="CR30" s="70"/>
      <c r="CS30" s="70"/>
      <c r="CT30" s="70"/>
      <c r="CU30" s="70"/>
      <c r="CV30" s="70"/>
      <c r="CW30" s="70"/>
      <c r="CX30" s="70"/>
      <c r="CY30" s="70"/>
      <c r="CZ30" s="70"/>
      <c r="DA30" s="70"/>
      <c r="DB30" s="70"/>
      <c r="DC30" s="70"/>
      <c r="DD30" s="70"/>
      <c r="DE30" s="70"/>
      <c r="DF30" s="70"/>
      <c r="DG30" s="70"/>
      <c r="DH30" s="70"/>
      <c r="DI30" s="70"/>
      <c r="DJ30" s="70"/>
      <c r="DK30" s="70"/>
      <c r="DL30" s="70"/>
      <c r="DM30" s="70"/>
      <c r="DN30" s="70"/>
      <c r="DO30" s="70"/>
      <c r="DP30" s="70"/>
      <c r="DQ30" s="70"/>
      <c r="DR30" s="70"/>
      <c r="DS30" s="70"/>
      <c r="DT30" s="70"/>
      <c r="DU30" s="70"/>
      <c r="DV30" s="70"/>
      <c r="DW30" s="70"/>
      <c r="DX30" s="70"/>
      <c r="DY30" s="70"/>
      <c r="DZ30" s="70"/>
      <c r="EA30" s="70"/>
      <c r="EB30" s="70"/>
      <c r="EC30" s="70"/>
      <c r="ED30" s="70"/>
      <c r="EE30" s="70"/>
      <c r="EF30" s="70"/>
      <c r="EG30" s="70"/>
      <c r="EH30" s="70"/>
      <c r="EI30" s="70"/>
      <c r="EJ30" s="70"/>
      <c r="EK30" s="70"/>
      <c r="EL30" s="70"/>
      <c r="EM30" s="70"/>
      <c r="EN30" s="70"/>
      <c r="EO30" s="70"/>
      <c r="EP30" s="70"/>
      <c r="EQ30" s="70"/>
      <c r="ER30" s="70"/>
      <c r="ES30" s="70"/>
      <c r="ET30" s="70"/>
      <c r="EU30" s="70"/>
      <c r="EV30" s="70"/>
      <c r="EW30" s="70"/>
      <c r="EX30" s="70"/>
      <c r="EY30" s="70"/>
      <c r="EZ30" s="70"/>
      <c r="FA30" s="70"/>
      <c r="FB30" s="70"/>
      <c r="FC30" s="70"/>
      <c r="FD30" s="70"/>
      <c r="FE30" s="70"/>
      <c r="FF30" s="70"/>
      <c r="FG30" s="70"/>
      <c r="FH30" s="70"/>
      <c r="FI30" s="70"/>
      <c r="FJ30" s="70"/>
      <c r="FK30" s="70"/>
      <c r="FL30" s="70"/>
      <c r="FM30" s="70"/>
      <c r="FN30" s="70"/>
      <c r="FO30" s="70"/>
      <c r="FP30" s="70"/>
      <c r="FQ30" s="70"/>
      <c r="FR30" s="70"/>
      <c r="FS30" s="70"/>
      <c r="FT30" s="70"/>
      <c r="FU30" s="70"/>
      <c r="FV30" s="70"/>
      <c r="FW30" s="70"/>
      <c r="FX30" s="70"/>
      <c r="FY30" s="70"/>
      <c r="FZ30" s="70"/>
      <c r="GA30" s="70"/>
      <c r="GB30" s="70"/>
      <c r="GC30" s="70"/>
      <c r="GD30" s="70"/>
      <c r="GE30" s="70"/>
      <c r="GF30" s="70"/>
      <c r="GG30" s="70"/>
      <c r="GH30" s="70"/>
      <c r="GI30" s="70"/>
      <c r="GJ30" s="70"/>
      <c r="GK30" s="70"/>
      <c r="GL30" s="70"/>
      <c r="GM30" s="70"/>
      <c r="GN30" s="70"/>
      <c r="GO30" s="70"/>
      <c r="GP30" s="70"/>
      <c r="GQ30" s="70"/>
      <c r="GR30" s="70"/>
      <c r="GS30" s="70"/>
      <c r="GT30" s="70"/>
      <c r="GU30" s="70"/>
      <c r="GV30" s="70"/>
      <c r="GW30" s="70"/>
      <c r="GX30" s="70"/>
      <c r="GY30" s="70"/>
      <c r="GZ30" s="70"/>
      <c r="HA30" s="70"/>
      <c r="HB30" s="70"/>
      <c r="HC30" s="70"/>
      <c r="HD30" s="70"/>
      <c r="HE30" s="70"/>
      <c r="HF30" s="70"/>
      <c r="HG30" s="70"/>
      <c r="HH30" s="70"/>
      <c r="HI30" s="70"/>
      <c r="HJ30" s="70"/>
      <c r="HK30" s="70"/>
      <c r="HL30" s="70"/>
      <c r="HM30" s="70"/>
      <c r="HN30" s="70"/>
      <c r="HO30" s="70"/>
      <c r="HP30" s="70"/>
      <c r="HQ30" s="70"/>
      <c r="HR30" s="70"/>
      <c r="HS30" s="70"/>
      <c r="HT30" s="70"/>
      <c r="HU30" s="70"/>
      <c r="HV30" s="70"/>
      <c r="HW30" s="70"/>
      <c r="HX30" s="70"/>
      <c r="HY30" s="70"/>
      <c r="HZ30" s="70"/>
      <c r="IA30" s="70"/>
      <c r="IB30" s="70"/>
      <c r="IC30" s="70"/>
      <c r="ID30" s="70"/>
      <c r="IE30" s="70"/>
      <c r="IF30" s="70"/>
      <c r="IG30" s="70"/>
      <c r="IH30" s="70"/>
      <c r="II30" s="70"/>
      <c r="IJ30" s="70"/>
      <c r="IK30" s="70"/>
      <c r="IL30" s="70"/>
      <c r="IM30" s="70"/>
      <c r="IN30" s="70"/>
      <c r="IO30" s="70"/>
      <c r="IP30" s="70"/>
      <c r="IQ30" s="70"/>
      <c r="IR30" s="70"/>
      <c r="IS30" s="70"/>
      <c r="IT30" s="70"/>
      <c r="IU30" s="70"/>
      <c r="IV30" s="70"/>
      <c r="IW30" s="70"/>
    </row>
    <row r="31" customFormat="false" ht="12.75" hidden="false" customHeight="false" outlineLevel="0" collapsed="false">
      <c r="A31" s="70" t="s">
        <v>51</v>
      </c>
      <c r="B31" s="70"/>
      <c r="C31" s="70"/>
      <c r="D31" s="72"/>
      <c r="E31" s="70" t="n">
        <f aca="false">'Cash Flow, DCF, Ratios'!E20</f>
        <v>-33748.2732106667</v>
      </c>
      <c r="F31" s="70" t="n">
        <f aca="false">'Cash Flow, DCF, Ratios'!F20</f>
        <v>-54274.9353226667</v>
      </c>
      <c r="G31" s="70" t="n">
        <f aca="false">'Cash Flow, DCF, Ratios'!G20</f>
        <v>-56465.0903050667</v>
      </c>
      <c r="H31" s="70" t="n">
        <f aca="false">'Cash Flow, DCF, Ratios'!H20</f>
        <v>-43935.5786765867</v>
      </c>
      <c r="I31" s="70" t="n">
        <f aca="false">'Cash Flow, DCF, Ratios'!I20</f>
        <v>11661.9618339253</v>
      </c>
      <c r="J31" s="70" t="n">
        <f aca="false">'Cash Flow, DCF, Ratios'!J20</f>
        <v>39754.1520191845</v>
      </c>
      <c r="K31" s="70" t="n">
        <f aca="false">'Cash Flow, DCF, Ratios'!K20</f>
        <v>43666.4638877695</v>
      </c>
      <c r="L31" s="70" t="n">
        <f aca="false">'Cash Flow, DCF, Ratios'!L20</f>
        <v>47970.0069432133</v>
      </c>
      <c r="M31" s="70" t="n">
        <f aca="false">'Cash Flow, DCF, Ratios'!M20</f>
        <v>52703.9043042012</v>
      </c>
      <c r="N31" s="70" t="n">
        <f aca="false">'Cash Flow, DCF, Ratios'!N20</f>
        <v>57911.191401288</v>
      </c>
      <c r="O31" s="70"/>
      <c r="P31" s="70"/>
      <c r="Q31" s="70"/>
      <c r="R31" s="70"/>
      <c r="S31" s="70"/>
      <c r="T31" s="70"/>
      <c r="U31" s="70"/>
      <c r="V31" s="70"/>
      <c r="W31" s="70"/>
      <c r="X31" s="70"/>
      <c r="Y31" s="70"/>
      <c r="Z31" s="70"/>
      <c r="AA31" s="70"/>
      <c r="AB31" s="70"/>
      <c r="AC31" s="70"/>
      <c r="AD31" s="70"/>
      <c r="AE31" s="70"/>
      <c r="AF31" s="70"/>
      <c r="AG31" s="70"/>
      <c r="AH31" s="70"/>
      <c r="AI31" s="70"/>
      <c r="AJ31" s="70"/>
      <c r="AK31" s="70"/>
      <c r="AL31" s="70"/>
      <c r="AM31" s="70"/>
      <c r="AN31" s="70"/>
      <c r="AO31" s="70"/>
      <c r="AP31" s="70"/>
      <c r="AQ31" s="70"/>
      <c r="AR31" s="70"/>
      <c r="AS31" s="70"/>
      <c r="AT31" s="70"/>
      <c r="AU31" s="70"/>
      <c r="AV31" s="70"/>
      <c r="AW31" s="70"/>
      <c r="AX31" s="70"/>
      <c r="AY31" s="70"/>
      <c r="AZ31" s="70"/>
      <c r="BA31" s="70"/>
      <c r="BB31" s="70"/>
      <c r="BC31" s="70"/>
      <c r="BD31" s="70"/>
      <c r="BE31" s="70"/>
      <c r="BF31" s="70"/>
      <c r="BG31" s="70"/>
      <c r="BH31" s="70"/>
      <c r="BI31" s="70"/>
      <c r="BJ31" s="70"/>
      <c r="BK31" s="70"/>
      <c r="BL31" s="70"/>
      <c r="BM31" s="70"/>
      <c r="BN31" s="70"/>
      <c r="BO31" s="70"/>
      <c r="BP31" s="70"/>
      <c r="BQ31" s="70"/>
      <c r="BR31" s="70"/>
      <c r="BS31" s="70"/>
      <c r="BT31" s="70"/>
      <c r="BU31" s="70"/>
      <c r="BV31" s="70"/>
      <c r="BW31" s="70"/>
      <c r="BX31" s="70"/>
      <c r="BY31" s="70"/>
      <c r="BZ31" s="70"/>
      <c r="CA31" s="70"/>
      <c r="CB31" s="70"/>
      <c r="CC31" s="70"/>
      <c r="CD31" s="70"/>
      <c r="CE31" s="70"/>
      <c r="CF31" s="70"/>
      <c r="CG31" s="70"/>
      <c r="CH31" s="70"/>
      <c r="CI31" s="70"/>
      <c r="CJ31" s="70"/>
      <c r="CK31" s="70"/>
      <c r="CL31" s="70"/>
      <c r="CM31" s="70"/>
      <c r="CN31" s="70"/>
      <c r="CO31" s="70"/>
      <c r="CP31" s="70"/>
      <c r="CQ31" s="70"/>
      <c r="CR31" s="70"/>
      <c r="CS31" s="70"/>
      <c r="CT31" s="70"/>
      <c r="CU31" s="70"/>
      <c r="CV31" s="70"/>
      <c r="CW31" s="70"/>
      <c r="CX31" s="70"/>
      <c r="CY31" s="70"/>
      <c r="CZ31" s="70"/>
      <c r="DA31" s="70"/>
      <c r="DB31" s="70"/>
      <c r="DC31" s="70"/>
      <c r="DD31" s="70"/>
      <c r="DE31" s="70"/>
      <c r="DF31" s="70"/>
      <c r="DG31" s="70"/>
      <c r="DH31" s="70"/>
      <c r="DI31" s="70"/>
      <c r="DJ31" s="70"/>
      <c r="DK31" s="70"/>
      <c r="DL31" s="70"/>
      <c r="DM31" s="70"/>
      <c r="DN31" s="70"/>
      <c r="DO31" s="70"/>
      <c r="DP31" s="70"/>
      <c r="DQ31" s="70"/>
      <c r="DR31" s="70"/>
      <c r="DS31" s="70"/>
      <c r="DT31" s="70"/>
      <c r="DU31" s="70"/>
      <c r="DV31" s="70"/>
      <c r="DW31" s="70"/>
      <c r="DX31" s="70"/>
      <c r="DY31" s="70"/>
      <c r="DZ31" s="70"/>
      <c r="EA31" s="70"/>
      <c r="EB31" s="70"/>
      <c r="EC31" s="70"/>
      <c r="ED31" s="70"/>
      <c r="EE31" s="70"/>
      <c r="EF31" s="70"/>
      <c r="EG31" s="70"/>
      <c r="EH31" s="70"/>
      <c r="EI31" s="70"/>
      <c r="EJ31" s="70"/>
      <c r="EK31" s="70"/>
      <c r="EL31" s="70"/>
      <c r="EM31" s="70"/>
      <c r="EN31" s="70"/>
      <c r="EO31" s="70"/>
      <c r="EP31" s="70"/>
      <c r="EQ31" s="70"/>
      <c r="ER31" s="70"/>
      <c r="ES31" s="70"/>
      <c r="ET31" s="70"/>
      <c r="EU31" s="70"/>
      <c r="EV31" s="70"/>
      <c r="EW31" s="70"/>
      <c r="EX31" s="70"/>
      <c r="EY31" s="70"/>
      <c r="EZ31" s="70"/>
      <c r="FA31" s="70"/>
      <c r="FB31" s="70"/>
      <c r="FC31" s="70"/>
      <c r="FD31" s="70"/>
      <c r="FE31" s="70"/>
      <c r="FF31" s="70"/>
      <c r="FG31" s="70"/>
      <c r="FH31" s="70"/>
      <c r="FI31" s="70"/>
      <c r="FJ31" s="70"/>
      <c r="FK31" s="70"/>
      <c r="FL31" s="70"/>
      <c r="FM31" s="70"/>
      <c r="FN31" s="70"/>
      <c r="FO31" s="70"/>
      <c r="FP31" s="70"/>
      <c r="FQ31" s="70"/>
      <c r="FR31" s="70"/>
      <c r="FS31" s="70"/>
      <c r="FT31" s="70"/>
      <c r="FU31" s="70"/>
      <c r="FV31" s="70"/>
      <c r="FW31" s="70"/>
      <c r="FX31" s="70"/>
      <c r="FY31" s="70"/>
      <c r="FZ31" s="70"/>
      <c r="GA31" s="70"/>
      <c r="GB31" s="70"/>
      <c r="GC31" s="70"/>
      <c r="GD31" s="70"/>
      <c r="GE31" s="70"/>
      <c r="GF31" s="70"/>
      <c r="GG31" s="70"/>
      <c r="GH31" s="70"/>
      <c r="GI31" s="70"/>
      <c r="GJ31" s="70"/>
      <c r="GK31" s="70"/>
      <c r="GL31" s="70"/>
      <c r="GM31" s="70"/>
      <c r="GN31" s="70"/>
      <c r="GO31" s="70"/>
      <c r="GP31" s="70"/>
      <c r="GQ31" s="70"/>
      <c r="GR31" s="70"/>
      <c r="GS31" s="70"/>
      <c r="GT31" s="70"/>
      <c r="GU31" s="70"/>
      <c r="GV31" s="70"/>
      <c r="GW31" s="70"/>
      <c r="GX31" s="70"/>
      <c r="GY31" s="70"/>
      <c r="GZ31" s="70"/>
      <c r="HA31" s="70"/>
      <c r="HB31" s="70"/>
      <c r="HC31" s="70"/>
      <c r="HD31" s="70"/>
      <c r="HE31" s="70"/>
      <c r="HF31" s="70"/>
      <c r="HG31" s="70"/>
      <c r="HH31" s="70"/>
      <c r="HI31" s="70"/>
      <c r="HJ31" s="70"/>
      <c r="HK31" s="70"/>
      <c r="HL31" s="70"/>
      <c r="HM31" s="70"/>
      <c r="HN31" s="70"/>
      <c r="HO31" s="70"/>
      <c r="HP31" s="70"/>
      <c r="HQ31" s="70"/>
      <c r="HR31" s="70"/>
      <c r="HS31" s="70"/>
      <c r="HT31" s="70"/>
      <c r="HU31" s="70"/>
      <c r="HV31" s="70"/>
      <c r="HW31" s="70"/>
      <c r="HX31" s="70"/>
      <c r="HY31" s="70"/>
      <c r="HZ31" s="70"/>
      <c r="IA31" s="70"/>
      <c r="IB31" s="70"/>
      <c r="IC31" s="70"/>
      <c r="ID31" s="70"/>
      <c r="IE31" s="70"/>
      <c r="IF31" s="70"/>
      <c r="IG31" s="70"/>
      <c r="IH31" s="70"/>
      <c r="II31" s="70"/>
      <c r="IJ31" s="70"/>
      <c r="IK31" s="70"/>
      <c r="IL31" s="70"/>
      <c r="IM31" s="70"/>
      <c r="IN31" s="70"/>
      <c r="IO31" s="70"/>
      <c r="IP31" s="70"/>
      <c r="IQ31" s="70"/>
      <c r="IR31" s="70"/>
      <c r="IS31" s="70"/>
      <c r="IT31" s="70"/>
      <c r="IU31" s="70"/>
      <c r="IV31" s="70"/>
      <c r="IW31" s="70"/>
    </row>
    <row r="32" customFormat="false" ht="12.75" hidden="false" customHeight="false" outlineLevel="0" collapsed="false">
      <c r="A32" s="70" t="s">
        <v>52</v>
      </c>
      <c r="B32" s="70"/>
      <c r="C32" s="70"/>
      <c r="D32" s="89" t="s">
        <v>53</v>
      </c>
      <c r="E32" s="70" t="n">
        <f aca="false">-('Income Statement'!E18*(1-'Income Statement'!$D$20))</f>
        <v>-4137.23634070768</v>
      </c>
      <c r="F32" s="70" t="n">
        <f aca="false">-('Income Statement'!F18*(1-'Income Statement'!$D$20))</f>
        <v>-6176.9421833592</v>
      </c>
      <c r="G32" s="70" t="n">
        <f aca="false">-('Income Statement'!G18*(1-'Income Statement'!$D$20))</f>
        <v>-8739.14550167965</v>
      </c>
      <c r="H32" s="70" t="n">
        <f aca="false">-('Income Statement'!H18*(1-'Income Statement'!$D$20))</f>
        <v>-11605.5132447627</v>
      </c>
      <c r="I32" s="70" t="n">
        <f aca="false">-('Income Statement'!I18*(1-'Income Statement'!$D$20))</f>
        <v>-14026.1631192513</v>
      </c>
      <c r="J32" s="70" t="n">
        <f aca="false">-('Income Statement'!J18*(1-'Income Statement'!$D$20))</f>
        <v>-15707.3424826152</v>
      </c>
      <c r="K32" s="70" t="n">
        <f aca="false">-('Income Statement'!K18*(1-'Income Statement'!$D$20))</f>
        <v>-17238.4167023587</v>
      </c>
      <c r="L32" s="70" t="n">
        <f aca="false">-('Income Statement'!L18*(1-'Income Statement'!$D$20))</f>
        <v>-18923.7479101206</v>
      </c>
      <c r="M32" s="70" t="n">
        <f aca="false">-('Income Statement'!M18*(1-'Income Statement'!$D$20))</f>
        <v>-20778.7618047026</v>
      </c>
      <c r="N32" s="70" t="n">
        <f aca="false">-('Income Statement'!N18*(1-'Income Statement'!$D$20))</f>
        <v>-22820.4266547869</v>
      </c>
      <c r="O32" s="70"/>
      <c r="P32" s="70"/>
      <c r="Q32" s="70"/>
      <c r="R32" s="70"/>
      <c r="S32" s="70"/>
      <c r="T32" s="70"/>
      <c r="U32" s="70"/>
      <c r="V32" s="70"/>
      <c r="W32" s="70"/>
      <c r="X32" s="70"/>
      <c r="Y32" s="70"/>
      <c r="Z32" s="70"/>
      <c r="AA32" s="70"/>
      <c r="AB32" s="70"/>
      <c r="AC32" s="70"/>
      <c r="AD32" s="70"/>
      <c r="AE32" s="70"/>
      <c r="AF32" s="70"/>
      <c r="AG32" s="70"/>
      <c r="AH32" s="70"/>
      <c r="AI32" s="70"/>
      <c r="AJ32" s="70"/>
      <c r="AK32" s="70"/>
      <c r="AL32" s="70"/>
      <c r="AM32" s="70"/>
      <c r="AN32" s="70"/>
      <c r="AO32" s="70"/>
      <c r="AP32" s="70"/>
      <c r="AQ32" s="70"/>
      <c r="AR32" s="70"/>
      <c r="AS32" s="70"/>
      <c r="AT32" s="70"/>
      <c r="AU32" s="70"/>
      <c r="AV32" s="70"/>
      <c r="AW32" s="70"/>
      <c r="AX32" s="70"/>
      <c r="AY32" s="70"/>
      <c r="AZ32" s="70"/>
      <c r="BA32" s="70"/>
      <c r="BB32" s="70"/>
      <c r="BC32" s="70"/>
      <c r="BD32" s="70"/>
      <c r="BE32" s="70"/>
      <c r="BF32" s="70"/>
      <c r="BG32" s="70"/>
      <c r="BH32" s="70"/>
      <c r="BI32" s="70"/>
      <c r="BJ32" s="70"/>
      <c r="BK32" s="70"/>
      <c r="BL32" s="70"/>
      <c r="BM32" s="70"/>
      <c r="BN32" s="70"/>
      <c r="BO32" s="70"/>
      <c r="BP32" s="70"/>
      <c r="BQ32" s="70"/>
      <c r="BR32" s="70"/>
      <c r="BS32" s="70"/>
      <c r="BT32" s="70"/>
      <c r="BU32" s="70"/>
      <c r="BV32" s="70"/>
      <c r="BW32" s="70"/>
      <c r="BX32" s="70"/>
      <c r="BY32" s="70"/>
      <c r="BZ32" s="70"/>
      <c r="CA32" s="70"/>
      <c r="CB32" s="70"/>
      <c r="CC32" s="70"/>
      <c r="CD32" s="70"/>
      <c r="CE32" s="70"/>
      <c r="CF32" s="70"/>
      <c r="CG32" s="70"/>
      <c r="CH32" s="70"/>
      <c r="CI32" s="70"/>
      <c r="CJ32" s="70"/>
      <c r="CK32" s="70"/>
      <c r="CL32" s="70"/>
      <c r="CM32" s="70"/>
      <c r="CN32" s="70"/>
      <c r="CO32" s="70"/>
      <c r="CP32" s="70"/>
      <c r="CQ32" s="70"/>
      <c r="CR32" s="70"/>
      <c r="CS32" s="70"/>
      <c r="CT32" s="70"/>
      <c r="CU32" s="70"/>
      <c r="CV32" s="70"/>
      <c r="CW32" s="70"/>
      <c r="CX32" s="70"/>
      <c r="CY32" s="70"/>
      <c r="CZ32" s="70"/>
      <c r="DA32" s="70"/>
      <c r="DB32" s="70"/>
      <c r="DC32" s="70"/>
      <c r="DD32" s="70"/>
      <c r="DE32" s="70"/>
      <c r="DF32" s="70"/>
      <c r="DG32" s="70"/>
      <c r="DH32" s="70"/>
      <c r="DI32" s="70"/>
      <c r="DJ32" s="70"/>
      <c r="DK32" s="70"/>
      <c r="DL32" s="70"/>
      <c r="DM32" s="70"/>
      <c r="DN32" s="70"/>
      <c r="DO32" s="70"/>
      <c r="DP32" s="70"/>
      <c r="DQ32" s="70"/>
      <c r="DR32" s="70"/>
      <c r="DS32" s="70"/>
      <c r="DT32" s="70"/>
      <c r="DU32" s="70"/>
      <c r="DV32" s="70"/>
      <c r="DW32" s="70"/>
      <c r="DX32" s="70"/>
      <c r="DY32" s="70"/>
      <c r="DZ32" s="70"/>
      <c r="EA32" s="70"/>
      <c r="EB32" s="70"/>
      <c r="EC32" s="70"/>
      <c r="ED32" s="70"/>
      <c r="EE32" s="70"/>
      <c r="EF32" s="70"/>
      <c r="EG32" s="70"/>
      <c r="EH32" s="70"/>
      <c r="EI32" s="70"/>
      <c r="EJ32" s="70"/>
      <c r="EK32" s="70"/>
      <c r="EL32" s="70"/>
      <c r="EM32" s="70"/>
      <c r="EN32" s="70"/>
      <c r="EO32" s="70"/>
      <c r="EP32" s="70"/>
      <c r="EQ32" s="70"/>
      <c r="ER32" s="70"/>
      <c r="ES32" s="70"/>
      <c r="ET32" s="70"/>
      <c r="EU32" s="70"/>
      <c r="EV32" s="70"/>
      <c r="EW32" s="70"/>
      <c r="EX32" s="70"/>
      <c r="EY32" s="70"/>
      <c r="EZ32" s="70"/>
      <c r="FA32" s="70"/>
      <c r="FB32" s="70"/>
      <c r="FC32" s="70"/>
      <c r="FD32" s="70"/>
      <c r="FE32" s="70"/>
      <c r="FF32" s="70"/>
      <c r="FG32" s="70"/>
      <c r="FH32" s="70"/>
      <c r="FI32" s="70"/>
      <c r="FJ32" s="70"/>
      <c r="FK32" s="70"/>
      <c r="FL32" s="70"/>
      <c r="FM32" s="70"/>
      <c r="FN32" s="70"/>
      <c r="FO32" s="70"/>
      <c r="FP32" s="70"/>
      <c r="FQ32" s="70"/>
      <c r="FR32" s="70"/>
      <c r="FS32" s="70"/>
      <c r="FT32" s="70"/>
      <c r="FU32" s="70"/>
      <c r="FV32" s="70"/>
      <c r="FW32" s="70"/>
      <c r="FX32" s="70"/>
      <c r="FY32" s="70"/>
      <c r="FZ32" s="70"/>
      <c r="GA32" s="70"/>
      <c r="GB32" s="70"/>
      <c r="GC32" s="70"/>
      <c r="GD32" s="70"/>
      <c r="GE32" s="70"/>
      <c r="GF32" s="70"/>
      <c r="GG32" s="70"/>
      <c r="GH32" s="70"/>
      <c r="GI32" s="70"/>
      <c r="GJ32" s="70"/>
      <c r="GK32" s="70"/>
      <c r="GL32" s="70"/>
      <c r="GM32" s="70"/>
      <c r="GN32" s="70"/>
      <c r="GO32" s="70"/>
      <c r="GP32" s="70"/>
      <c r="GQ32" s="70"/>
      <c r="GR32" s="70"/>
      <c r="GS32" s="70"/>
      <c r="GT32" s="70"/>
      <c r="GU32" s="70"/>
      <c r="GV32" s="70"/>
      <c r="GW32" s="70"/>
      <c r="GX32" s="70"/>
      <c r="GY32" s="70"/>
      <c r="GZ32" s="70"/>
      <c r="HA32" s="70"/>
      <c r="HB32" s="70"/>
      <c r="HC32" s="70"/>
      <c r="HD32" s="70"/>
      <c r="HE32" s="70"/>
      <c r="HF32" s="70"/>
      <c r="HG32" s="70"/>
      <c r="HH32" s="70"/>
      <c r="HI32" s="70"/>
      <c r="HJ32" s="70"/>
      <c r="HK32" s="70"/>
      <c r="HL32" s="70"/>
      <c r="HM32" s="70"/>
      <c r="HN32" s="70"/>
      <c r="HO32" s="70"/>
      <c r="HP32" s="70"/>
      <c r="HQ32" s="70"/>
      <c r="HR32" s="70"/>
      <c r="HS32" s="70"/>
      <c r="HT32" s="70"/>
      <c r="HU32" s="70"/>
      <c r="HV32" s="70"/>
      <c r="HW32" s="70"/>
      <c r="HX32" s="70"/>
      <c r="HY32" s="70"/>
      <c r="HZ32" s="70"/>
      <c r="IA32" s="70"/>
      <c r="IB32" s="70"/>
      <c r="IC32" s="70"/>
      <c r="ID32" s="70"/>
      <c r="IE32" s="70"/>
      <c r="IF32" s="70"/>
      <c r="IG32" s="70"/>
      <c r="IH32" s="70"/>
      <c r="II32" s="70"/>
      <c r="IJ32" s="70"/>
      <c r="IK32" s="70"/>
      <c r="IL32" s="70"/>
      <c r="IM32" s="70"/>
      <c r="IN32" s="70"/>
      <c r="IO32" s="70"/>
      <c r="IP32" s="70"/>
      <c r="IQ32" s="70"/>
      <c r="IR32" s="70"/>
      <c r="IS32" s="70"/>
      <c r="IT32" s="70"/>
      <c r="IU32" s="70"/>
      <c r="IV32" s="70"/>
      <c r="IW32" s="70"/>
    </row>
    <row r="33" customFormat="false" ht="12.75" hidden="false" customHeight="false" outlineLevel="0" collapsed="false">
      <c r="A33" s="70" t="s">
        <v>54</v>
      </c>
      <c r="B33" s="70"/>
      <c r="C33" s="70"/>
      <c r="D33" s="89"/>
      <c r="E33" s="70" t="n">
        <f aca="false">E31+E32</f>
        <v>-37885.5095513744</v>
      </c>
      <c r="F33" s="70" t="n">
        <f aca="false">F31+F32</f>
        <v>-60451.8775060259</v>
      </c>
      <c r="G33" s="70" t="n">
        <f aca="false">G31+G32</f>
        <v>-65204.2358067463</v>
      </c>
      <c r="H33" s="70" t="n">
        <f aca="false">H31+H32</f>
        <v>-55541.0919213494</v>
      </c>
      <c r="I33" s="70" t="n">
        <f aca="false">I31+I32</f>
        <v>-2364.20128532598</v>
      </c>
      <c r="J33" s="70" t="n">
        <f aca="false">J31+J32</f>
        <v>24046.8095365693</v>
      </c>
      <c r="K33" s="70" t="n">
        <f aca="false">K31+K32</f>
        <v>26428.0471854108</v>
      </c>
      <c r="L33" s="70" t="n">
        <f aca="false">L31+L32</f>
        <v>29046.2590330927</v>
      </c>
      <c r="M33" s="70" t="n">
        <f aca="false">M31+M32</f>
        <v>31925.1424994985</v>
      </c>
      <c r="N33" s="70" t="n">
        <f aca="false">N31+N32</f>
        <v>35090.7647465011</v>
      </c>
      <c r="O33" s="70"/>
      <c r="P33" s="70"/>
      <c r="Q33" s="70"/>
      <c r="R33" s="70"/>
      <c r="S33" s="70"/>
      <c r="T33" s="70"/>
      <c r="U33" s="70"/>
      <c r="V33" s="70"/>
      <c r="W33" s="70"/>
      <c r="X33" s="70"/>
      <c r="Y33" s="70"/>
      <c r="Z33" s="70"/>
      <c r="AA33" s="70"/>
      <c r="AB33" s="70"/>
      <c r="AC33" s="70"/>
      <c r="AD33" s="70"/>
      <c r="AE33" s="70"/>
      <c r="AF33" s="70"/>
      <c r="AG33" s="70"/>
      <c r="AH33" s="70"/>
      <c r="AI33" s="70"/>
      <c r="AJ33" s="70"/>
      <c r="AK33" s="70"/>
      <c r="AL33" s="70"/>
      <c r="AM33" s="70"/>
      <c r="AN33" s="70"/>
      <c r="AO33" s="70"/>
      <c r="AP33" s="70"/>
      <c r="AQ33" s="70"/>
      <c r="AR33" s="70"/>
      <c r="AS33" s="70"/>
      <c r="AT33" s="70"/>
      <c r="AU33" s="70"/>
      <c r="AV33" s="70"/>
      <c r="AW33" s="70"/>
      <c r="AX33" s="70"/>
      <c r="AY33" s="70"/>
      <c r="AZ33" s="70"/>
      <c r="BA33" s="70"/>
      <c r="BB33" s="70"/>
      <c r="BC33" s="70"/>
      <c r="BD33" s="70"/>
      <c r="BE33" s="70"/>
      <c r="BF33" s="70"/>
      <c r="BG33" s="70"/>
      <c r="BH33" s="70"/>
      <c r="BI33" s="70"/>
      <c r="BJ33" s="70"/>
      <c r="BK33" s="70"/>
      <c r="BL33" s="70"/>
      <c r="BM33" s="70"/>
      <c r="BN33" s="70"/>
      <c r="BO33" s="70"/>
      <c r="BP33" s="70"/>
      <c r="BQ33" s="70"/>
      <c r="BR33" s="70"/>
      <c r="BS33" s="70"/>
      <c r="BT33" s="70"/>
      <c r="BU33" s="70"/>
      <c r="BV33" s="70"/>
      <c r="BW33" s="70"/>
      <c r="BX33" s="70"/>
      <c r="BY33" s="70"/>
      <c r="BZ33" s="70"/>
      <c r="CA33" s="70"/>
      <c r="CB33" s="70"/>
      <c r="CC33" s="70"/>
      <c r="CD33" s="70"/>
      <c r="CE33" s="70"/>
      <c r="CF33" s="70"/>
      <c r="CG33" s="70"/>
      <c r="CH33" s="70"/>
      <c r="CI33" s="70"/>
      <c r="CJ33" s="70"/>
      <c r="CK33" s="70"/>
      <c r="CL33" s="70"/>
      <c r="CM33" s="70"/>
      <c r="CN33" s="70"/>
      <c r="CO33" s="70"/>
      <c r="CP33" s="70"/>
      <c r="CQ33" s="70"/>
      <c r="CR33" s="70"/>
      <c r="CS33" s="70"/>
      <c r="CT33" s="70"/>
      <c r="CU33" s="70"/>
      <c r="CV33" s="70"/>
      <c r="CW33" s="70"/>
      <c r="CX33" s="70"/>
      <c r="CY33" s="70"/>
      <c r="CZ33" s="70"/>
      <c r="DA33" s="70"/>
      <c r="DB33" s="70"/>
      <c r="DC33" s="70"/>
      <c r="DD33" s="70"/>
      <c r="DE33" s="70"/>
      <c r="DF33" s="70"/>
      <c r="DG33" s="70"/>
      <c r="DH33" s="70"/>
      <c r="DI33" s="70"/>
      <c r="DJ33" s="70"/>
      <c r="DK33" s="70"/>
      <c r="DL33" s="70"/>
      <c r="DM33" s="70"/>
      <c r="DN33" s="70"/>
      <c r="DO33" s="70"/>
      <c r="DP33" s="70"/>
      <c r="DQ33" s="70"/>
      <c r="DR33" s="70"/>
      <c r="DS33" s="70"/>
      <c r="DT33" s="70"/>
      <c r="DU33" s="70"/>
      <c r="DV33" s="70"/>
      <c r="DW33" s="70"/>
      <c r="DX33" s="70"/>
      <c r="DY33" s="70"/>
      <c r="DZ33" s="70"/>
      <c r="EA33" s="70"/>
      <c r="EB33" s="70"/>
      <c r="EC33" s="70"/>
      <c r="ED33" s="70"/>
      <c r="EE33" s="70"/>
      <c r="EF33" s="70"/>
      <c r="EG33" s="70"/>
      <c r="EH33" s="70"/>
      <c r="EI33" s="70"/>
      <c r="EJ33" s="70"/>
      <c r="EK33" s="70"/>
      <c r="EL33" s="70"/>
      <c r="EM33" s="70"/>
      <c r="EN33" s="70"/>
      <c r="EO33" s="70"/>
      <c r="EP33" s="70"/>
      <c r="EQ33" s="70"/>
      <c r="ER33" s="70"/>
      <c r="ES33" s="70"/>
      <c r="ET33" s="70"/>
      <c r="EU33" s="70"/>
      <c r="EV33" s="70"/>
      <c r="EW33" s="70"/>
      <c r="EX33" s="70"/>
      <c r="EY33" s="70"/>
      <c r="EZ33" s="70"/>
      <c r="FA33" s="70"/>
      <c r="FB33" s="70"/>
      <c r="FC33" s="70"/>
      <c r="FD33" s="70"/>
      <c r="FE33" s="70"/>
      <c r="FF33" s="70"/>
      <c r="FG33" s="70"/>
      <c r="FH33" s="70"/>
      <c r="FI33" s="70"/>
      <c r="FJ33" s="70"/>
      <c r="FK33" s="70"/>
      <c r="FL33" s="70"/>
      <c r="FM33" s="70"/>
      <c r="FN33" s="70"/>
      <c r="FO33" s="70"/>
      <c r="FP33" s="70"/>
      <c r="FQ33" s="70"/>
      <c r="FR33" s="70"/>
      <c r="FS33" s="70"/>
      <c r="FT33" s="70"/>
      <c r="FU33" s="70"/>
      <c r="FV33" s="70"/>
      <c r="FW33" s="70"/>
      <c r="FX33" s="70"/>
      <c r="FY33" s="70"/>
      <c r="FZ33" s="70"/>
      <c r="GA33" s="70"/>
      <c r="GB33" s="70"/>
      <c r="GC33" s="70"/>
      <c r="GD33" s="70"/>
      <c r="GE33" s="70"/>
      <c r="GF33" s="70"/>
      <c r="GG33" s="70"/>
      <c r="GH33" s="70"/>
      <c r="GI33" s="70"/>
      <c r="GJ33" s="70"/>
      <c r="GK33" s="70"/>
      <c r="GL33" s="70"/>
      <c r="GM33" s="70"/>
      <c r="GN33" s="70"/>
      <c r="GO33" s="70"/>
      <c r="GP33" s="70"/>
      <c r="GQ33" s="70"/>
      <c r="GR33" s="70"/>
      <c r="GS33" s="70"/>
      <c r="GT33" s="70"/>
      <c r="GU33" s="70"/>
      <c r="GV33" s="70"/>
      <c r="GW33" s="70"/>
      <c r="GX33" s="70"/>
      <c r="GY33" s="70"/>
      <c r="GZ33" s="70"/>
      <c r="HA33" s="70"/>
      <c r="HB33" s="70"/>
      <c r="HC33" s="70"/>
      <c r="HD33" s="70"/>
      <c r="HE33" s="70"/>
      <c r="HF33" s="70"/>
      <c r="HG33" s="70"/>
      <c r="HH33" s="70"/>
      <c r="HI33" s="70"/>
      <c r="HJ33" s="70"/>
      <c r="HK33" s="70"/>
      <c r="HL33" s="70"/>
      <c r="HM33" s="70"/>
      <c r="HN33" s="70"/>
      <c r="HO33" s="70"/>
      <c r="HP33" s="70"/>
      <c r="HQ33" s="70"/>
      <c r="HR33" s="70"/>
      <c r="HS33" s="70"/>
      <c r="HT33" s="70"/>
      <c r="HU33" s="70"/>
      <c r="HV33" s="70"/>
      <c r="HW33" s="70"/>
      <c r="HX33" s="70"/>
      <c r="HY33" s="70"/>
      <c r="HZ33" s="70"/>
      <c r="IA33" s="70"/>
      <c r="IB33" s="70"/>
      <c r="IC33" s="70"/>
      <c r="ID33" s="70"/>
      <c r="IE33" s="70"/>
      <c r="IF33" s="70"/>
      <c r="IG33" s="70"/>
      <c r="IH33" s="70"/>
      <c r="II33" s="70"/>
      <c r="IJ33" s="70"/>
      <c r="IK33" s="70"/>
      <c r="IL33" s="70"/>
      <c r="IM33" s="70"/>
      <c r="IN33" s="70"/>
      <c r="IO33" s="70"/>
      <c r="IP33" s="70"/>
      <c r="IQ33" s="70"/>
      <c r="IR33" s="70"/>
      <c r="IS33" s="70"/>
      <c r="IT33" s="70"/>
      <c r="IU33" s="70"/>
      <c r="IV33" s="70"/>
      <c r="IW33" s="70"/>
    </row>
    <row r="34" customFormat="false" ht="12.75" hidden="false" customHeight="false" outlineLevel="0" collapsed="false">
      <c r="A34" s="70" t="s">
        <v>55</v>
      </c>
      <c r="B34" s="70"/>
      <c r="C34" s="70"/>
      <c r="D34" s="90" t="s">
        <v>56</v>
      </c>
      <c r="E34" s="70" t="n">
        <f aca="false">(E20+E15)-(C20+C15)</f>
        <v>27396.448708</v>
      </c>
      <c r="F34" s="70" t="n">
        <f aca="false">(F20+F15)-(E20+E15)</f>
        <v>36424.134604</v>
      </c>
      <c r="G34" s="70" t="n">
        <f aca="false">(G20+G15)-(F20+F15)</f>
        <v>43744.9304248</v>
      </c>
      <c r="H34" s="70" t="n">
        <f aca="false">(H20+H15)-(G20+G15)</f>
        <v>45941.16917104</v>
      </c>
      <c r="I34" s="70" t="n">
        <f aca="false">(I20+I15)-(H20+H15)</f>
        <v>29798.8143861759</v>
      </c>
      <c r="J34" s="70" t="n">
        <f aca="false">(J20+J15)-(I20+I15)</f>
        <v>22803.7939794016</v>
      </c>
      <c r="K34" s="70" t="n">
        <f aca="false">(K20+K15)-(J20+J15)</f>
        <v>25102.1578273418</v>
      </c>
      <c r="L34" s="70" t="n">
        <f aca="false">(L20+L15)-(K20+K15)</f>
        <v>27630.358060076</v>
      </c>
      <c r="M34" s="70" t="n">
        <f aca="false">(M20+M15)-(L20+L15)</f>
        <v>30411.3783160836</v>
      </c>
      <c r="N34" s="70" t="n">
        <f aca="false">(N20+N15)-(M20+M15)</f>
        <v>33470.500597692</v>
      </c>
      <c r="O34" s="70"/>
      <c r="P34" s="70"/>
      <c r="Q34" s="70"/>
      <c r="R34" s="70"/>
      <c r="S34" s="70"/>
      <c r="T34" s="70"/>
      <c r="U34" s="70"/>
      <c r="V34" s="70"/>
      <c r="W34" s="70"/>
      <c r="X34" s="70"/>
      <c r="Y34" s="70"/>
      <c r="Z34" s="70"/>
      <c r="AA34" s="70"/>
      <c r="AB34" s="70"/>
      <c r="AC34" s="70"/>
      <c r="AD34" s="70"/>
      <c r="AE34" s="70"/>
      <c r="AF34" s="70"/>
      <c r="AG34" s="70"/>
      <c r="AH34" s="70"/>
      <c r="AI34" s="70"/>
      <c r="AJ34" s="70"/>
      <c r="AK34" s="70"/>
      <c r="AL34" s="70"/>
      <c r="AM34" s="70"/>
      <c r="AN34" s="70"/>
      <c r="AO34" s="70"/>
      <c r="AP34" s="70"/>
      <c r="AQ34" s="70"/>
      <c r="AR34" s="70"/>
      <c r="AS34" s="70"/>
      <c r="AT34" s="70"/>
      <c r="AU34" s="70"/>
      <c r="AV34" s="70"/>
      <c r="AW34" s="70"/>
      <c r="AX34" s="70"/>
      <c r="AY34" s="70"/>
      <c r="AZ34" s="70"/>
      <c r="BA34" s="70"/>
      <c r="BB34" s="70"/>
      <c r="BC34" s="70"/>
      <c r="BD34" s="70"/>
      <c r="BE34" s="70"/>
      <c r="BF34" s="70"/>
      <c r="BG34" s="70"/>
      <c r="BH34" s="70"/>
      <c r="BI34" s="70"/>
      <c r="BJ34" s="70"/>
      <c r="BK34" s="70"/>
      <c r="BL34" s="70"/>
      <c r="BM34" s="70"/>
      <c r="BN34" s="70"/>
      <c r="BO34" s="70"/>
      <c r="BP34" s="70"/>
      <c r="BQ34" s="70"/>
      <c r="BR34" s="70"/>
      <c r="BS34" s="70"/>
      <c r="BT34" s="70"/>
      <c r="BU34" s="70"/>
      <c r="BV34" s="70"/>
      <c r="BW34" s="70"/>
      <c r="BX34" s="70"/>
      <c r="BY34" s="70"/>
      <c r="BZ34" s="70"/>
      <c r="CA34" s="70"/>
      <c r="CB34" s="70"/>
      <c r="CC34" s="70"/>
      <c r="CD34" s="70"/>
      <c r="CE34" s="70"/>
      <c r="CF34" s="70"/>
      <c r="CG34" s="70"/>
      <c r="CH34" s="70"/>
      <c r="CI34" s="70"/>
      <c r="CJ34" s="70"/>
      <c r="CK34" s="70"/>
      <c r="CL34" s="70"/>
      <c r="CM34" s="70"/>
      <c r="CN34" s="70"/>
      <c r="CO34" s="70"/>
      <c r="CP34" s="70"/>
      <c r="CQ34" s="70"/>
      <c r="CR34" s="70"/>
      <c r="CS34" s="70"/>
      <c r="CT34" s="70"/>
      <c r="CU34" s="70"/>
      <c r="CV34" s="70"/>
      <c r="CW34" s="70"/>
      <c r="CX34" s="70"/>
      <c r="CY34" s="70"/>
      <c r="CZ34" s="70"/>
      <c r="DA34" s="70"/>
      <c r="DB34" s="70"/>
      <c r="DC34" s="70"/>
      <c r="DD34" s="70"/>
      <c r="DE34" s="70"/>
      <c r="DF34" s="70"/>
      <c r="DG34" s="70"/>
      <c r="DH34" s="70"/>
      <c r="DI34" s="70"/>
      <c r="DJ34" s="70"/>
      <c r="DK34" s="70"/>
      <c r="DL34" s="70"/>
      <c r="DM34" s="70"/>
      <c r="DN34" s="70"/>
      <c r="DO34" s="70"/>
      <c r="DP34" s="70"/>
      <c r="DQ34" s="70"/>
      <c r="DR34" s="70"/>
      <c r="DS34" s="70"/>
      <c r="DT34" s="70"/>
      <c r="DU34" s="70"/>
      <c r="DV34" s="70"/>
      <c r="DW34" s="70"/>
      <c r="DX34" s="70"/>
      <c r="DY34" s="70"/>
      <c r="DZ34" s="70"/>
      <c r="EA34" s="70"/>
      <c r="EB34" s="70"/>
      <c r="EC34" s="70"/>
      <c r="ED34" s="70"/>
      <c r="EE34" s="70"/>
      <c r="EF34" s="70"/>
      <c r="EG34" s="70"/>
      <c r="EH34" s="70"/>
      <c r="EI34" s="70"/>
      <c r="EJ34" s="70"/>
      <c r="EK34" s="70"/>
      <c r="EL34" s="70"/>
      <c r="EM34" s="70"/>
      <c r="EN34" s="70"/>
      <c r="EO34" s="70"/>
      <c r="EP34" s="70"/>
      <c r="EQ34" s="70"/>
      <c r="ER34" s="70"/>
      <c r="ES34" s="70"/>
      <c r="ET34" s="70"/>
      <c r="EU34" s="70"/>
      <c r="EV34" s="70"/>
      <c r="EW34" s="70"/>
      <c r="EX34" s="70"/>
      <c r="EY34" s="70"/>
      <c r="EZ34" s="70"/>
      <c r="FA34" s="70"/>
      <c r="FB34" s="70"/>
      <c r="FC34" s="70"/>
      <c r="FD34" s="70"/>
      <c r="FE34" s="70"/>
      <c r="FF34" s="70"/>
      <c r="FG34" s="70"/>
      <c r="FH34" s="70"/>
      <c r="FI34" s="70"/>
      <c r="FJ34" s="70"/>
      <c r="FK34" s="70"/>
      <c r="FL34" s="70"/>
      <c r="FM34" s="70"/>
      <c r="FN34" s="70"/>
      <c r="FO34" s="70"/>
      <c r="FP34" s="70"/>
      <c r="FQ34" s="70"/>
      <c r="FR34" s="70"/>
      <c r="FS34" s="70"/>
      <c r="FT34" s="70"/>
      <c r="FU34" s="70"/>
      <c r="FV34" s="70"/>
      <c r="FW34" s="70"/>
      <c r="FX34" s="70"/>
      <c r="FY34" s="70"/>
      <c r="FZ34" s="70"/>
      <c r="GA34" s="70"/>
      <c r="GB34" s="70"/>
      <c r="GC34" s="70"/>
      <c r="GD34" s="70"/>
      <c r="GE34" s="70"/>
      <c r="GF34" s="70"/>
      <c r="GG34" s="70"/>
      <c r="GH34" s="70"/>
      <c r="GI34" s="70"/>
      <c r="GJ34" s="70"/>
      <c r="GK34" s="70"/>
      <c r="GL34" s="70"/>
      <c r="GM34" s="70"/>
      <c r="GN34" s="70"/>
      <c r="GO34" s="70"/>
      <c r="GP34" s="70"/>
      <c r="GQ34" s="70"/>
      <c r="GR34" s="70"/>
      <c r="GS34" s="70"/>
      <c r="GT34" s="70"/>
      <c r="GU34" s="70"/>
      <c r="GV34" s="70"/>
      <c r="GW34" s="70"/>
      <c r="GX34" s="70"/>
      <c r="GY34" s="70"/>
      <c r="GZ34" s="70"/>
      <c r="HA34" s="70"/>
      <c r="HB34" s="70"/>
      <c r="HC34" s="70"/>
      <c r="HD34" s="70"/>
      <c r="HE34" s="70"/>
      <c r="HF34" s="70"/>
      <c r="HG34" s="70"/>
      <c r="HH34" s="70"/>
      <c r="HI34" s="70"/>
      <c r="HJ34" s="70"/>
      <c r="HK34" s="70"/>
      <c r="HL34" s="70"/>
      <c r="HM34" s="70"/>
      <c r="HN34" s="70"/>
      <c r="HO34" s="70"/>
      <c r="HP34" s="70"/>
      <c r="HQ34" s="70"/>
      <c r="HR34" s="70"/>
      <c r="HS34" s="70"/>
      <c r="HT34" s="70"/>
      <c r="HU34" s="70"/>
      <c r="HV34" s="70"/>
      <c r="HW34" s="70"/>
      <c r="HX34" s="70"/>
      <c r="HY34" s="70"/>
      <c r="HZ34" s="70"/>
      <c r="IA34" s="70"/>
      <c r="IB34" s="70"/>
      <c r="IC34" s="70"/>
      <c r="ID34" s="70"/>
      <c r="IE34" s="70"/>
      <c r="IF34" s="70"/>
      <c r="IG34" s="70"/>
      <c r="IH34" s="70"/>
      <c r="II34" s="70"/>
      <c r="IJ34" s="70"/>
      <c r="IK34" s="70"/>
      <c r="IL34" s="70"/>
      <c r="IM34" s="70"/>
      <c r="IN34" s="70"/>
      <c r="IO34" s="70"/>
      <c r="IP34" s="70"/>
      <c r="IQ34" s="70"/>
      <c r="IR34" s="70"/>
      <c r="IS34" s="70"/>
      <c r="IT34" s="70"/>
      <c r="IU34" s="70"/>
      <c r="IV34" s="70"/>
      <c r="IW34" s="70"/>
    </row>
    <row r="35" customFormat="false" ht="12.75" hidden="false" customHeight="false" outlineLevel="0" collapsed="false">
      <c r="A35" s="70" t="s">
        <v>57</v>
      </c>
      <c r="B35" s="70"/>
      <c r="C35" s="70"/>
      <c r="D35" s="90" t="s">
        <v>58</v>
      </c>
      <c r="E35" s="70" t="n">
        <f aca="false">(E26-C26)-'Income Statement'!E21</f>
        <v>12648.9296433744</v>
      </c>
      <c r="F35" s="70" t="n">
        <f aca="false">(F26-E26)-'Income Statement'!F21</f>
        <v>25717.6773020259</v>
      </c>
      <c r="G35" s="70" t="n">
        <f aca="false">(G26-F26)-'Income Statement'!G21</f>
        <v>23487.2266619463</v>
      </c>
      <c r="H35" s="70" t="n">
        <f aca="false">(H26-G26)-'Income Statement'!H21</f>
        <v>11729.2400943094</v>
      </c>
      <c r="I35" s="70" t="n">
        <f aca="false">(I26-H26)-'Income Statement'!I21</f>
        <v>-26050.5568272501</v>
      </c>
      <c r="J35" s="70" t="n">
        <f aca="false">(J26-I26)-'Income Statement'!J21</f>
        <v>-45789.4937062108</v>
      </c>
      <c r="K35" s="70" t="n">
        <f aca="false">(K26-J26)-'Income Statement'!K21</f>
        <v>-50362.9842220167</v>
      </c>
      <c r="L35" s="70" t="n">
        <f aca="false">(L26-K26)-'Income Statement'!L21</f>
        <v>-55392.674223359</v>
      </c>
      <c r="M35" s="70" t="n">
        <f aca="false">(M26-L26)-'Income Statement'!M21</f>
        <v>-60924.1836587915</v>
      </c>
      <c r="N35" s="70" t="n">
        <f aca="false">(N26-M26)-'Income Statement'!N21</f>
        <v>-67007.6944717233</v>
      </c>
      <c r="O35" s="70"/>
      <c r="P35" s="70"/>
      <c r="Q35" s="70"/>
      <c r="R35" s="70"/>
      <c r="S35" s="70"/>
      <c r="T35" s="70"/>
      <c r="U35" s="70"/>
      <c r="V35" s="70"/>
      <c r="W35" s="70"/>
      <c r="X35" s="70"/>
      <c r="Y35" s="70"/>
      <c r="Z35" s="70"/>
      <c r="AA35" s="70"/>
      <c r="AB35" s="70"/>
      <c r="AC35" s="70"/>
      <c r="AD35" s="70"/>
      <c r="AE35" s="70"/>
      <c r="AF35" s="70"/>
      <c r="AG35" s="70"/>
      <c r="AH35" s="70"/>
      <c r="AI35" s="70"/>
      <c r="AJ35" s="70"/>
      <c r="AK35" s="70"/>
      <c r="AL35" s="70"/>
      <c r="AM35" s="70"/>
      <c r="AN35" s="70"/>
      <c r="AO35" s="70"/>
      <c r="AP35" s="70"/>
      <c r="AQ35" s="70"/>
      <c r="AR35" s="70"/>
      <c r="AS35" s="70"/>
      <c r="AT35" s="70"/>
      <c r="AU35" s="70"/>
      <c r="AV35" s="70"/>
      <c r="AW35" s="70"/>
      <c r="AX35" s="70"/>
      <c r="AY35" s="70"/>
      <c r="AZ35" s="70"/>
      <c r="BA35" s="70"/>
      <c r="BB35" s="70"/>
      <c r="BC35" s="70"/>
      <c r="BD35" s="70"/>
      <c r="BE35" s="70"/>
      <c r="BF35" s="70"/>
      <c r="BG35" s="70"/>
      <c r="BH35" s="70"/>
      <c r="BI35" s="70"/>
      <c r="BJ35" s="70"/>
      <c r="BK35" s="70"/>
      <c r="BL35" s="70"/>
      <c r="BM35" s="70"/>
      <c r="BN35" s="70"/>
      <c r="BO35" s="70"/>
      <c r="BP35" s="70"/>
      <c r="BQ35" s="70"/>
      <c r="BR35" s="70"/>
      <c r="BS35" s="70"/>
      <c r="BT35" s="70"/>
      <c r="BU35" s="70"/>
      <c r="BV35" s="70"/>
      <c r="BW35" s="70"/>
      <c r="BX35" s="70"/>
      <c r="BY35" s="70"/>
      <c r="BZ35" s="70"/>
      <c r="CA35" s="70"/>
      <c r="CB35" s="70"/>
      <c r="CC35" s="70"/>
      <c r="CD35" s="70"/>
      <c r="CE35" s="70"/>
      <c r="CF35" s="70"/>
      <c r="CG35" s="70"/>
      <c r="CH35" s="70"/>
      <c r="CI35" s="70"/>
      <c r="CJ35" s="70"/>
      <c r="CK35" s="70"/>
      <c r="CL35" s="70"/>
      <c r="CM35" s="70"/>
      <c r="CN35" s="70"/>
      <c r="CO35" s="70"/>
      <c r="CP35" s="70"/>
      <c r="CQ35" s="70"/>
      <c r="CR35" s="70"/>
      <c r="CS35" s="70"/>
      <c r="CT35" s="70"/>
      <c r="CU35" s="70"/>
      <c r="CV35" s="70"/>
      <c r="CW35" s="70"/>
      <c r="CX35" s="70"/>
      <c r="CY35" s="70"/>
      <c r="CZ35" s="70"/>
      <c r="DA35" s="70"/>
      <c r="DB35" s="70"/>
      <c r="DC35" s="70"/>
      <c r="DD35" s="70"/>
      <c r="DE35" s="70"/>
      <c r="DF35" s="70"/>
      <c r="DG35" s="70"/>
      <c r="DH35" s="70"/>
      <c r="DI35" s="70"/>
      <c r="DJ35" s="70"/>
      <c r="DK35" s="70"/>
      <c r="DL35" s="70"/>
      <c r="DM35" s="70"/>
      <c r="DN35" s="70"/>
      <c r="DO35" s="70"/>
      <c r="DP35" s="70"/>
      <c r="DQ35" s="70"/>
      <c r="DR35" s="70"/>
      <c r="DS35" s="70"/>
      <c r="DT35" s="70"/>
      <c r="DU35" s="70"/>
      <c r="DV35" s="70"/>
      <c r="DW35" s="70"/>
      <c r="DX35" s="70"/>
      <c r="DY35" s="70"/>
      <c r="DZ35" s="70"/>
      <c r="EA35" s="70"/>
      <c r="EB35" s="70"/>
      <c r="EC35" s="70"/>
      <c r="ED35" s="70"/>
      <c r="EE35" s="70"/>
      <c r="EF35" s="70"/>
      <c r="EG35" s="70"/>
      <c r="EH35" s="70"/>
      <c r="EI35" s="70"/>
      <c r="EJ35" s="70"/>
      <c r="EK35" s="70"/>
      <c r="EL35" s="70"/>
      <c r="EM35" s="70"/>
      <c r="EN35" s="70"/>
      <c r="EO35" s="70"/>
      <c r="EP35" s="70"/>
      <c r="EQ35" s="70"/>
      <c r="ER35" s="70"/>
      <c r="ES35" s="70"/>
      <c r="ET35" s="70"/>
      <c r="EU35" s="70"/>
      <c r="EV35" s="70"/>
      <c r="EW35" s="70"/>
      <c r="EX35" s="70"/>
      <c r="EY35" s="70"/>
      <c r="EZ35" s="70"/>
      <c r="FA35" s="70"/>
      <c r="FB35" s="70"/>
      <c r="FC35" s="70"/>
      <c r="FD35" s="70"/>
      <c r="FE35" s="70"/>
      <c r="FF35" s="70"/>
      <c r="FG35" s="70"/>
      <c r="FH35" s="70"/>
      <c r="FI35" s="70"/>
      <c r="FJ35" s="70"/>
      <c r="FK35" s="70"/>
      <c r="FL35" s="70"/>
      <c r="FM35" s="70"/>
      <c r="FN35" s="70"/>
      <c r="FO35" s="70"/>
      <c r="FP35" s="70"/>
      <c r="FQ35" s="70"/>
      <c r="FR35" s="70"/>
      <c r="FS35" s="70"/>
      <c r="FT35" s="70"/>
      <c r="FU35" s="70"/>
      <c r="FV35" s="70"/>
      <c r="FW35" s="70"/>
      <c r="FX35" s="70"/>
      <c r="FY35" s="70"/>
      <c r="FZ35" s="70"/>
      <c r="GA35" s="70"/>
      <c r="GB35" s="70"/>
      <c r="GC35" s="70"/>
      <c r="GD35" s="70"/>
      <c r="GE35" s="70"/>
      <c r="GF35" s="70"/>
      <c r="GG35" s="70"/>
      <c r="GH35" s="70"/>
      <c r="GI35" s="70"/>
      <c r="GJ35" s="70"/>
      <c r="GK35" s="70"/>
      <c r="GL35" s="70"/>
      <c r="GM35" s="70"/>
      <c r="GN35" s="70"/>
      <c r="GO35" s="70"/>
      <c r="GP35" s="70"/>
      <c r="GQ35" s="70"/>
      <c r="GR35" s="70"/>
      <c r="GS35" s="70"/>
      <c r="GT35" s="70"/>
      <c r="GU35" s="70"/>
      <c r="GV35" s="70"/>
      <c r="GW35" s="70"/>
      <c r="GX35" s="70"/>
      <c r="GY35" s="70"/>
      <c r="GZ35" s="70"/>
      <c r="HA35" s="70"/>
      <c r="HB35" s="70"/>
      <c r="HC35" s="70"/>
      <c r="HD35" s="70"/>
      <c r="HE35" s="70"/>
      <c r="HF35" s="70"/>
      <c r="HG35" s="70"/>
      <c r="HH35" s="70"/>
      <c r="HI35" s="70"/>
      <c r="HJ35" s="70"/>
      <c r="HK35" s="70"/>
      <c r="HL35" s="70"/>
      <c r="HM35" s="70"/>
      <c r="HN35" s="70"/>
      <c r="HO35" s="70"/>
      <c r="HP35" s="70"/>
      <c r="HQ35" s="70"/>
      <c r="HR35" s="70"/>
      <c r="HS35" s="70"/>
      <c r="HT35" s="70"/>
      <c r="HU35" s="70"/>
      <c r="HV35" s="70"/>
      <c r="HW35" s="70"/>
      <c r="HX35" s="70"/>
      <c r="HY35" s="70"/>
      <c r="HZ35" s="70"/>
      <c r="IA35" s="70"/>
      <c r="IB35" s="70"/>
      <c r="IC35" s="70"/>
      <c r="ID35" s="70"/>
      <c r="IE35" s="70"/>
      <c r="IF35" s="70"/>
      <c r="IG35" s="70"/>
      <c r="IH35" s="70"/>
      <c r="II35" s="70"/>
      <c r="IJ35" s="70"/>
      <c r="IK35" s="70"/>
      <c r="IL35" s="70"/>
      <c r="IM35" s="70"/>
      <c r="IN35" s="70"/>
      <c r="IO35" s="70"/>
      <c r="IP35" s="70"/>
      <c r="IQ35" s="70"/>
      <c r="IR35" s="70"/>
      <c r="IS35" s="70"/>
      <c r="IT35" s="70"/>
      <c r="IU35" s="70"/>
      <c r="IV35" s="70"/>
      <c r="IW35" s="70"/>
    </row>
    <row r="36" customFormat="false" ht="12.75" hidden="false" customHeight="false" outlineLevel="0" collapsed="false">
      <c r="A36" s="70" t="s">
        <v>59</v>
      </c>
      <c r="B36" s="70"/>
      <c r="C36" s="70"/>
      <c r="D36" s="90"/>
      <c r="E36" s="70" t="n">
        <f aca="false">E34+E35</f>
        <v>40045.3783513744</v>
      </c>
      <c r="F36" s="70" t="n">
        <f aca="false">F34+F35</f>
        <v>62141.8119060259</v>
      </c>
      <c r="G36" s="70" t="n">
        <f aca="false">G34+G35</f>
        <v>67232.1570867463</v>
      </c>
      <c r="H36" s="70" t="n">
        <f aca="false">H34+H35</f>
        <v>57670.4092653494</v>
      </c>
      <c r="I36" s="70" t="n">
        <f aca="false">I34+I35</f>
        <v>3748.25755892583</v>
      </c>
      <c r="J36" s="70" t="n">
        <f aca="false">J34+J35</f>
        <v>-22985.6997268092</v>
      </c>
      <c r="K36" s="70" t="n">
        <f aca="false">K34+K35</f>
        <v>-25260.8263946749</v>
      </c>
      <c r="L36" s="70" t="n">
        <f aca="false">L34+L35</f>
        <v>-27762.316163283</v>
      </c>
      <c r="M36" s="70" t="n">
        <f aca="false">M34+M35</f>
        <v>-30512.8053427079</v>
      </c>
      <c r="N36" s="70" t="n">
        <f aca="false">N34+N35</f>
        <v>-33537.1938740313</v>
      </c>
      <c r="O36" s="70"/>
      <c r="P36" s="70"/>
      <c r="Q36" s="70"/>
      <c r="R36" s="70"/>
      <c r="S36" s="70"/>
      <c r="T36" s="70"/>
      <c r="U36" s="70"/>
      <c r="V36" s="70"/>
      <c r="W36" s="70"/>
      <c r="X36" s="70"/>
      <c r="Y36" s="70"/>
      <c r="Z36" s="70"/>
      <c r="AA36" s="70"/>
      <c r="AB36" s="70"/>
      <c r="AC36" s="70"/>
      <c r="AD36" s="70"/>
      <c r="AE36" s="70"/>
      <c r="AF36" s="70"/>
      <c r="AG36" s="70"/>
      <c r="AH36" s="70"/>
      <c r="AI36" s="70"/>
      <c r="AJ36" s="70"/>
      <c r="AK36" s="70"/>
      <c r="AL36" s="70"/>
      <c r="AM36" s="70"/>
      <c r="AN36" s="70"/>
      <c r="AO36" s="70"/>
      <c r="AP36" s="70"/>
      <c r="AQ36" s="70"/>
      <c r="AR36" s="70"/>
      <c r="AS36" s="70"/>
      <c r="AT36" s="70"/>
      <c r="AU36" s="70"/>
      <c r="AV36" s="70"/>
      <c r="AW36" s="70"/>
      <c r="AX36" s="70"/>
      <c r="AY36" s="70"/>
      <c r="AZ36" s="70"/>
      <c r="BA36" s="70"/>
      <c r="BB36" s="70"/>
      <c r="BC36" s="70"/>
      <c r="BD36" s="70"/>
      <c r="BE36" s="70"/>
      <c r="BF36" s="70"/>
      <c r="BG36" s="70"/>
      <c r="BH36" s="70"/>
      <c r="BI36" s="70"/>
      <c r="BJ36" s="70"/>
      <c r="BK36" s="70"/>
      <c r="BL36" s="70"/>
      <c r="BM36" s="70"/>
      <c r="BN36" s="70"/>
      <c r="BO36" s="70"/>
      <c r="BP36" s="70"/>
      <c r="BQ36" s="70"/>
      <c r="BR36" s="70"/>
      <c r="BS36" s="70"/>
      <c r="BT36" s="70"/>
      <c r="BU36" s="70"/>
      <c r="BV36" s="70"/>
      <c r="BW36" s="70"/>
      <c r="BX36" s="70"/>
      <c r="BY36" s="70"/>
      <c r="BZ36" s="70"/>
      <c r="CA36" s="70"/>
      <c r="CB36" s="70"/>
      <c r="CC36" s="70"/>
      <c r="CD36" s="70"/>
      <c r="CE36" s="70"/>
      <c r="CF36" s="70"/>
      <c r="CG36" s="70"/>
      <c r="CH36" s="70"/>
      <c r="CI36" s="70"/>
      <c r="CJ36" s="70"/>
      <c r="CK36" s="70"/>
      <c r="CL36" s="70"/>
      <c r="CM36" s="70"/>
      <c r="CN36" s="70"/>
      <c r="CO36" s="70"/>
      <c r="CP36" s="70"/>
      <c r="CQ36" s="70"/>
      <c r="CR36" s="70"/>
      <c r="CS36" s="70"/>
      <c r="CT36" s="70"/>
      <c r="CU36" s="70"/>
      <c r="CV36" s="70"/>
      <c r="CW36" s="70"/>
      <c r="CX36" s="70"/>
      <c r="CY36" s="70"/>
      <c r="CZ36" s="70"/>
      <c r="DA36" s="70"/>
      <c r="DB36" s="70"/>
      <c r="DC36" s="70"/>
      <c r="DD36" s="70"/>
      <c r="DE36" s="70"/>
      <c r="DF36" s="70"/>
      <c r="DG36" s="70"/>
      <c r="DH36" s="70"/>
      <c r="DI36" s="70"/>
      <c r="DJ36" s="70"/>
      <c r="DK36" s="70"/>
      <c r="DL36" s="70"/>
      <c r="DM36" s="70"/>
      <c r="DN36" s="70"/>
      <c r="DO36" s="70"/>
      <c r="DP36" s="70"/>
      <c r="DQ36" s="70"/>
      <c r="DR36" s="70"/>
      <c r="DS36" s="70"/>
      <c r="DT36" s="70"/>
      <c r="DU36" s="70"/>
      <c r="DV36" s="70"/>
      <c r="DW36" s="70"/>
      <c r="DX36" s="70"/>
      <c r="DY36" s="70"/>
      <c r="DZ36" s="70"/>
      <c r="EA36" s="70"/>
      <c r="EB36" s="70"/>
      <c r="EC36" s="70"/>
      <c r="ED36" s="70"/>
      <c r="EE36" s="70"/>
      <c r="EF36" s="70"/>
      <c r="EG36" s="70"/>
      <c r="EH36" s="70"/>
      <c r="EI36" s="70"/>
      <c r="EJ36" s="70"/>
      <c r="EK36" s="70"/>
      <c r="EL36" s="70"/>
      <c r="EM36" s="70"/>
      <c r="EN36" s="70"/>
      <c r="EO36" s="70"/>
      <c r="EP36" s="70"/>
      <c r="EQ36" s="70"/>
      <c r="ER36" s="70"/>
      <c r="ES36" s="70"/>
      <c r="ET36" s="70"/>
      <c r="EU36" s="70"/>
      <c r="EV36" s="70"/>
      <c r="EW36" s="70"/>
      <c r="EX36" s="70"/>
      <c r="EY36" s="70"/>
      <c r="EZ36" s="70"/>
      <c r="FA36" s="70"/>
      <c r="FB36" s="70"/>
      <c r="FC36" s="70"/>
      <c r="FD36" s="70"/>
      <c r="FE36" s="70"/>
      <c r="FF36" s="70"/>
      <c r="FG36" s="70"/>
      <c r="FH36" s="70"/>
      <c r="FI36" s="70"/>
      <c r="FJ36" s="70"/>
      <c r="FK36" s="70"/>
      <c r="FL36" s="70"/>
      <c r="FM36" s="70"/>
      <c r="FN36" s="70"/>
      <c r="FO36" s="70"/>
      <c r="FP36" s="70"/>
      <c r="FQ36" s="70"/>
      <c r="FR36" s="70"/>
      <c r="FS36" s="70"/>
      <c r="FT36" s="70"/>
      <c r="FU36" s="70"/>
      <c r="FV36" s="70"/>
      <c r="FW36" s="70"/>
      <c r="FX36" s="70"/>
      <c r="FY36" s="70"/>
      <c r="FZ36" s="70"/>
      <c r="GA36" s="70"/>
      <c r="GB36" s="70"/>
      <c r="GC36" s="70"/>
      <c r="GD36" s="70"/>
      <c r="GE36" s="70"/>
      <c r="GF36" s="70"/>
      <c r="GG36" s="70"/>
      <c r="GH36" s="70"/>
      <c r="GI36" s="70"/>
      <c r="GJ36" s="70"/>
      <c r="GK36" s="70"/>
      <c r="GL36" s="70"/>
      <c r="GM36" s="70"/>
      <c r="GN36" s="70"/>
      <c r="GO36" s="70"/>
      <c r="GP36" s="70"/>
      <c r="GQ36" s="70"/>
      <c r="GR36" s="70"/>
      <c r="GS36" s="70"/>
      <c r="GT36" s="70"/>
      <c r="GU36" s="70"/>
      <c r="GV36" s="70"/>
      <c r="GW36" s="70"/>
      <c r="GX36" s="70"/>
      <c r="GY36" s="70"/>
      <c r="GZ36" s="70"/>
      <c r="HA36" s="70"/>
      <c r="HB36" s="70"/>
      <c r="HC36" s="70"/>
      <c r="HD36" s="70"/>
      <c r="HE36" s="70"/>
      <c r="HF36" s="70"/>
      <c r="HG36" s="70"/>
      <c r="HH36" s="70"/>
      <c r="HI36" s="70"/>
      <c r="HJ36" s="70"/>
      <c r="HK36" s="70"/>
      <c r="HL36" s="70"/>
      <c r="HM36" s="70"/>
      <c r="HN36" s="70"/>
      <c r="HO36" s="70"/>
      <c r="HP36" s="70"/>
      <c r="HQ36" s="70"/>
      <c r="HR36" s="70"/>
      <c r="HS36" s="70"/>
      <c r="HT36" s="70"/>
      <c r="HU36" s="70"/>
      <c r="HV36" s="70"/>
      <c r="HW36" s="70"/>
      <c r="HX36" s="70"/>
      <c r="HY36" s="70"/>
      <c r="HZ36" s="70"/>
      <c r="IA36" s="70"/>
      <c r="IB36" s="70"/>
      <c r="IC36" s="70"/>
      <c r="ID36" s="70"/>
      <c r="IE36" s="70"/>
      <c r="IF36" s="70"/>
      <c r="IG36" s="70"/>
      <c r="IH36" s="70"/>
      <c r="II36" s="70"/>
      <c r="IJ36" s="70"/>
      <c r="IK36" s="70"/>
      <c r="IL36" s="70"/>
      <c r="IM36" s="70"/>
      <c r="IN36" s="70"/>
      <c r="IO36" s="70"/>
      <c r="IP36" s="70"/>
      <c r="IQ36" s="70"/>
      <c r="IR36" s="70"/>
      <c r="IS36" s="70"/>
      <c r="IT36" s="70"/>
      <c r="IU36" s="70"/>
      <c r="IV36" s="70"/>
      <c r="IW36" s="70"/>
    </row>
    <row r="37" customFormat="false" ht="12.75" hidden="false" customHeight="false" outlineLevel="0" collapsed="false">
      <c r="A37" s="70" t="s">
        <v>60</v>
      </c>
      <c r="B37" s="70"/>
      <c r="C37" s="70"/>
      <c r="D37" s="90"/>
      <c r="E37" s="70" t="n">
        <f aca="false">E33+E36</f>
        <v>2159.86880000001</v>
      </c>
      <c r="F37" s="70" t="n">
        <f aca="false">F33+F36</f>
        <v>1689.93440000002</v>
      </c>
      <c r="G37" s="70" t="n">
        <f aca="false">G33+G36</f>
        <v>2027.92127999999</v>
      </c>
      <c r="H37" s="70" t="n">
        <f aca="false">H33+H36</f>
        <v>2129.31734400003</v>
      </c>
      <c r="I37" s="70" t="n">
        <f aca="false">I33+I36</f>
        <v>1384.05627359986</v>
      </c>
      <c r="J37" s="70" t="n">
        <f aca="false">J33+J36</f>
        <v>1061.10980976011</v>
      </c>
      <c r="K37" s="70" t="n">
        <f aca="false">K33+K36</f>
        <v>1167.22079073594</v>
      </c>
      <c r="L37" s="70" t="n">
        <f aca="false">L33+L36</f>
        <v>1283.94286980972</v>
      </c>
      <c r="M37" s="70" t="n">
        <f aca="false">M33+M36</f>
        <v>1412.33715679062</v>
      </c>
      <c r="N37" s="70" t="n">
        <f aca="false">N33+N36</f>
        <v>1553.57087246977</v>
      </c>
      <c r="O37" s="70"/>
      <c r="P37" s="70"/>
      <c r="Q37" s="70"/>
      <c r="R37" s="70"/>
      <c r="S37" s="70"/>
      <c r="T37" s="70"/>
      <c r="U37" s="70"/>
      <c r="V37" s="70"/>
      <c r="W37" s="70"/>
      <c r="X37" s="70"/>
      <c r="Y37" s="70"/>
      <c r="Z37" s="70"/>
      <c r="AA37" s="70"/>
      <c r="AB37" s="70"/>
      <c r="AC37" s="70"/>
      <c r="AD37" s="70"/>
      <c r="AE37" s="70"/>
      <c r="AF37" s="70"/>
      <c r="AG37" s="70"/>
      <c r="AH37" s="70"/>
      <c r="AI37" s="70"/>
      <c r="AJ37" s="70"/>
      <c r="AK37" s="70"/>
      <c r="AL37" s="70"/>
      <c r="AM37" s="70"/>
      <c r="AN37" s="70"/>
      <c r="AO37" s="70"/>
      <c r="AP37" s="70"/>
      <c r="AQ37" s="70"/>
      <c r="AR37" s="70"/>
      <c r="AS37" s="70"/>
      <c r="AT37" s="70"/>
      <c r="AU37" s="70"/>
      <c r="AV37" s="70"/>
      <c r="AW37" s="70"/>
      <c r="AX37" s="70"/>
      <c r="AY37" s="70"/>
      <c r="AZ37" s="70"/>
      <c r="BA37" s="70"/>
      <c r="BB37" s="70"/>
      <c r="BC37" s="70"/>
      <c r="BD37" s="70"/>
      <c r="BE37" s="70"/>
      <c r="BF37" s="70"/>
      <c r="BG37" s="70"/>
      <c r="BH37" s="70"/>
      <c r="BI37" s="70"/>
      <c r="BJ37" s="70"/>
      <c r="BK37" s="70"/>
      <c r="BL37" s="70"/>
      <c r="BM37" s="70"/>
      <c r="BN37" s="70"/>
      <c r="BO37" s="70"/>
      <c r="BP37" s="70"/>
      <c r="BQ37" s="70"/>
      <c r="BR37" s="70"/>
      <c r="BS37" s="70"/>
      <c r="BT37" s="70"/>
      <c r="BU37" s="70"/>
      <c r="BV37" s="70"/>
      <c r="BW37" s="70"/>
      <c r="BX37" s="70"/>
      <c r="BY37" s="70"/>
      <c r="BZ37" s="70"/>
      <c r="CA37" s="70"/>
      <c r="CB37" s="70"/>
      <c r="CC37" s="70"/>
      <c r="CD37" s="70"/>
      <c r="CE37" s="70"/>
      <c r="CF37" s="70"/>
      <c r="CG37" s="70"/>
      <c r="CH37" s="70"/>
      <c r="CI37" s="70"/>
      <c r="CJ37" s="70"/>
      <c r="CK37" s="70"/>
      <c r="CL37" s="70"/>
      <c r="CM37" s="70"/>
      <c r="CN37" s="70"/>
      <c r="CO37" s="70"/>
      <c r="CP37" s="70"/>
      <c r="CQ37" s="70"/>
      <c r="CR37" s="70"/>
      <c r="CS37" s="70"/>
      <c r="CT37" s="70"/>
      <c r="CU37" s="70"/>
      <c r="CV37" s="70"/>
      <c r="CW37" s="70"/>
      <c r="CX37" s="70"/>
      <c r="CY37" s="70"/>
      <c r="CZ37" s="70"/>
      <c r="DA37" s="70"/>
      <c r="DB37" s="70"/>
      <c r="DC37" s="70"/>
      <c r="DD37" s="70"/>
      <c r="DE37" s="70"/>
      <c r="DF37" s="70"/>
      <c r="DG37" s="70"/>
      <c r="DH37" s="70"/>
      <c r="DI37" s="70"/>
      <c r="DJ37" s="70"/>
      <c r="DK37" s="70"/>
      <c r="DL37" s="70"/>
      <c r="DM37" s="70"/>
      <c r="DN37" s="70"/>
      <c r="DO37" s="70"/>
      <c r="DP37" s="70"/>
      <c r="DQ37" s="70"/>
      <c r="DR37" s="70"/>
      <c r="DS37" s="70"/>
      <c r="DT37" s="70"/>
      <c r="DU37" s="70"/>
      <c r="DV37" s="70"/>
      <c r="DW37" s="70"/>
      <c r="DX37" s="70"/>
      <c r="DY37" s="70"/>
      <c r="DZ37" s="70"/>
      <c r="EA37" s="70"/>
      <c r="EB37" s="70"/>
      <c r="EC37" s="70"/>
      <c r="ED37" s="70"/>
      <c r="EE37" s="70"/>
      <c r="EF37" s="70"/>
      <c r="EG37" s="70"/>
      <c r="EH37" s="70"/>
      <c r="EI37" s="70"/>
      <c r="EJ37" s="70"/>
      <c r="EK37" s="70"/>
      <c r="EL37" s="70"/>
      <c r="EM37" s="70"/>
      <c r="EN37" s="70"/>
      <c r="EO37" s="70"/>
      <c r="EP37" s="70"/>
      <c r="EQ37" s="70"/>
      <c r="ER37" s="70"/>
      <c r="ES37" s="70"/>
      <c r="ET37" s="70"/>
      <c r="EU37" s="70"/>
      <c r="EV37" s="70"/>
      <c r="EW37" s="70"/>
      <c r="EX37" s="70"/>
      <c r="EY37" s="70"/>
      <c r="EZ37" s="70"/>
      <c r="FA37" s="70"/>
      <c r="FB37" s="70"/>
      <c r="FC37" s="70"/>
      <c r="FD37" s="70"/>
      <c r="FE37" s="70"/>
      <c r="FF37" s="70"/>
      <c r="FG37" s="70"/>
      <c r="FH37" s="70"/>
      <c r="FI37" s="70"/>
      <c r="FJ37" s="70"/>
      <c r="FK37" s="70"/>
      <c r="FL37" s="70"/>
      <c r="FM37" s="70"/>
      <c r="FN37" s="70"/>
      <c r="FO37" s="70"/>
      <c r="FP37" s="70"/>
      <c r="FQ37" s="70"/>
      <c r="FR37" s="70"/>
      <c r="FS37" s="70"/>
      <c r="FT37" s="70"/>
      <c r="FU37" s="70"/>
      <c r="FV37" s="70"/>
      <c r="FW37" s="70"/>
      <c r="FX37" s="70"/>
      <c r="FY37" s="70"/>
      <c r="FZ37" s="70"/>
      <c r="GA37" s="70"/>
      <c r="GB37" s="70"/>
      <c r="GC37" s="70"/>
      <c r="GD37" s="70"/>
      <c r="GE37" s="70"/>
      <c r="GF37" s="70"/>
      <c r="GG37" s="70"/>
      <c r="GH37" s="70"/>
      <c r="GI37" s="70"/>
      <c r="GJ37" s="70"/>
      <c r="GK37" s="70"/>
      <c r="GL37" s="70"/>
      <c r="GM37" s="70"/>
      <c r="GN37" s="70"/>
      <c r="GO37" s="70"/>
      <c r="GP37" s="70"/>
      <c r="GQ37" s="70"/>
      <c r="GR37" s="70"/>
      <c r="GS37" s="70"/>
      <c r="GT37" s="70"/>
      <c r="GU37" s="70"/>
      <c r="GV37" s="70"/>
      <c r="GW37" s="70"/>
      <c r="GX37" s="70"/>
      <c r="GY37" s="70"/>
      <c r="GZ37" s="70"/>
      <c r="HA37" s="70"/>
      <c r="HB37" s="70"/>
      <c r="HC37" s="70"/>
      <c r="HD37" s="70"/>
      <c r="HE37" s="70"/>
      <c r="HF37" s="70"/>
      <c r="HG37" s="70"/>
      <c r="HH37" s="70"/>
      <c r="HI37" s="70"/>
      <c r="HJ37" s="70"/>
      <c r="HK37" s="70"/>
      <c r="HL37" s="70"/>
      <c r="HM37" s="70"/>
      <c r="HN37" s="70"/>
      <c r="HO37" s="70"/>
      <c r="HP37" s="70"/>
      <c r="HQ37" s="70"/>
      <c r="HR37" s="70"/>
      <c r="HS37" s="70"/>
      <c r="HT37" s="70"/>
      <c r="HU37" s="70"/>
      <c r="HV37" s="70"/>
      <c r="HW37" s="70"/>
      <c r="HX37" s="70"/>
      <c r="HY37" s="70"/>
      <c r="HZ37" s="70"/>
      <c r="IA37" s="70"/>
      <c r="IB37" s="70"/>
      <c r="IC37" s="70"/>
      <c r="ID37" s="70"/>
      <c r="IE37" s="70"/>
      <c r="IF37" s="70"/>
      <c r="IG37" s="70"/>
      <c r="IH37" s="70"/>
      <c r="II37" s="70"/>
      <c r="IJ37" s="70"/>
      <c r="IK37" s="70"/>
      <c r="IL37" s="70"/>
      <c r="IM37" s="70"/>
      <c r="IN37" s="70"/>
      <c r="IO37" s="70"/>
      <c r="IP37" s="70"/>
      <c r="IQ37" s="70"/>
      <c r="IR37" s="70"/>
      <c r="IS37" s="70"/>
      <c r="IT37" s="70"/>
      <c r="IU37" s="70"/>
      <c r="IV37" s="70"/>
      <c r="IW37" s="70"/>
    </row>
    <row r="38" customFormat="false" ht="12.75" hidden="false" customHeight="false" outlineLevel="0" collapsed="false">
      <c r="A38" s="38" t="s">
        <v>61</v>
      </c>
      <c r="B38" s="38"/>
      <c r="C38" s="38"/>
      <c r="D38" s="91" t="s">
        <v>56</v>
      </c>
      <c r="E38" s="38" t="n">
        <f aca="false">E5-C5</f>
        <v>2159.8688</v>
      </c>
      <c r="F38" s="38" t="n">
        <f aca="false">F5-E5</f>
        <v>1689.9344</v>
      </c>
      <c r="G38" s="38" t="n">
        <f aca="false">G5-F5</f>
        <v>2027.92128</v>
      </c>
      <c r="H38" s="38" t="n">
        <f aca="false">H5-G5</f>
        <v>2129.317344</v>
      </c>
      <c r="I38" s="38" t="n">
        <f aca="false">I5-H5</f>
        <v>1384.0562736</v>
      </c>
      <c r="J38" s="38" t="n">
        <f aca="false">J5-I5</f>
        <v>1061.10980976</v>
      </c>
      <c r="K38" s="38" t="n">
        <f aca="false">K5-J5</f>
        <v>1167.220790736</v>
      </c>
      <c r="L38" s="38" t="n">
        <f aca="false">L5-K5</f>
        <v>1283.9428698096</v>
      </c>
      <c r="M38" s="38" t="n">
        <f aca="false">M5-L5</f>
        <v>1412.33715679056</v>
      </c>
      <c r="N38" s="38" t="n">
        <f aca="false">N5-M5</f>
        <v>1553.57087246962</v>
      </c>
    </row>
    <row r="39" customFormat="false" ht="12.75" hidden="false" customHeight="false" outlineLevel="0" collapsed="false">
      <c r="D39" s="92" t="s">
        <v>49</v>
      </c>
      <c r="E39" s="93" t="n">
        <f aca="false">E37-E38</f>
        <v>1.13686837721616E-011</v>
      </c>
      <c r="F39" s="93" t="n">
        <f aca="false">F37-F38</f>
        <v>2.04636307898909E-011</v>
      </c>
      <c r="G39" s="93" t="n">
        <f aca="false">G37-G38</f>
        <v>-1.18234311230481E-011</v>
      </c>
      <c r="H39" s="93" t="n">
        <f aca="false">H37-H38</f>
        <v>3.09228198602796E-011</v>
      </c>
      <c r="I39" s="93" t="n">
        <f aca="false">I37-I38</f>
        <v>-1.43700162880123E-010</v>
      </c>
      <c r="J39" s="93" t="n">
        <f aca="false">J37-J38</f>
        <v>1.0550138540566E-010</v>
      </c>
      <c r="K39" s="93" t="n">
        <f aca="false">K37-K38</f>
        <v>-6.00266503170133E-011</v>
      </c>
      <c r="L39" s="93" t="n">
        <f aca="false">L37-L38</f>
        <v>1.16415321826935E-010</v>
      </c>
      <c r="M39" s="93" t="n">
        <f aca="false">M37-M38</f>
        <v>5.63886715099216E-011</v>
      </c>
      <c r="N39" s="93" t="n">
        <f aca="false">N37-N38</f>
        <v>1.4915713109076E-010</v>
      </c>
    </row>
    <row r="41" customFormat="false" ht="12.75" hidden="false" customHeight="false" outlineLevel="0" collapsed="false">
      <c r="D41" s="67"/>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45"/>
  <sheetViews>
    <sheetView showFormulas="false" showGridLines="true" showRowColHeaders="true" showZeros="true" rightToLeft="false" tabSelected="true" showOutlineSymbols="true" defaultGridColor="true" view="normal" topLeftCell="A1" colorId="64" zoomScale="90" zoomScaleNormal="90" zoomScalePageLayoutView="100" workbookViewId="0">
      <selection pane="topLeft" activeCell="D26" activeCellId="0" sqref="D26"/>
    </sheetView>
  </sheetViews>
  <sheetFormatPr defaultColWidth="10.3515625" defaultRowHeight="12.75" customHeight="true" zeroHeight="false" outlineLevelRow="0" outlineLevelCol="0"/>
  <cols>
    <col collapsed="false" customWidth="true" hidden="false" outlineLevel="0" max="1" min="1" style="2" width="38.65"/>
    <col collapsed="false" customWidth="true" hidden="false" outlineLevel="0" max="3" min="2" style="2" width="12.01"/>
    <col collapsed="false" customWidth="true" hidden="false" outlineLevel="0" max="4" min="4" style="94" width="44.95"/>
    <col collapsed="false" customWidth="true" hidden="false" outlineLevel="0" max="14" min="5" style="2" width="13.12"/>
    <col collapsed="false" customWidth="true" hidden="false" outlineLevel="0" max="15" min="15" style="2" width="12.01"/>
    <col collapsed="false" customWidth="false" hidden="false" outlineLevel="0" max="257" min="16" style="2" width="10.35"/>
  </cols>
  <sheetData>
    <row r="1" customFormat="false" ht="18" hidden="false" customHeight="false" outlineLevel="0" collapsed="false">
      <c r="A1" s="4" t="s">
        <v>0</v>
      </c>
    </row>
    <row r="2" customFormat="false" ht="12.75" hidden="false" customHeight="false" outlineLevel="0" collapsed="false">
      <c r="A2" s="5" t="s">
        <v>62</v>
      </c>
    </row>
    <row r="3" customFormat="false" ht="12.75" hidden="false" customHeight="false" outlineLevel="0" collapsed="false">
      <c r="A3" s="42"/>
      <c r="B3" s="7" t="s">
        <v>2</v>
      </c>
      <c r="C3" s="7" t="s">
        <v>2</v>
      </c>
      <c r="D3" s="8" t="s">
        <v>3</v>
      </c>
      <c r="E3" s="7" t="s">
        <v>4</v>
      </c>
      <c r="F3" s="7" t="s">
        <v>4</v>
      </c>
      <c r="G3" s="7" t="s">
        <v>4</v>
      </c>
      <c r="H3" s="7" t="s">
        <v>4</v>
      </c>
      <c r="I3" s="7" t="s">
        <v>4</v>
      </c>
      <c r="J3" s="7" t="s">
        <v>4</v>
      </c>
      <c r="K3" s="7" t="s">
        <v>4</v>
      </c>
      <c r="L3" s="7" t="s">
        <v>4</v>
      </c>
      <c r="M3" s="7" t="s">
        <v>4</v>
      </c>
      <c r="N3" s="7" t="s">
        <v>4</v>
      </c>
    </row>
    <row r="4" customFormat="false" ht="12.75" hidden="false" customHeight="false" outlineLevel="0" collapsed="false">
      <c r="A4" s="9" t="s">
        <v>5</v>
      </c>
      <c r="B4" s="12" t="n">
        <v>1991</v>
      </c>
      <c r="C4" s="12" t="n">
        <v>1992</v>
      </c>
      <c r="D4" s="61"/>
      <c r="E4" s="12" t="n">
        <f aca="false">C4+1</f>
        <v>1993</v>
      </c>
      <c r="F4" s="12" t="n">
        <f aca="false">E4+1</f>
        <v>1994</v>
      </c>
      <c r="G4" s="12" t="n">
        <f aca="false">F4+1</f>
        <v>1995</v>
      </c>
      <c r="H4" s="12" t="n">
        <f aca="false">G4+1</f>
        <v>1996</v>
      </c>
      <c r="I4" s="12" t="n">
        <f aca="false">H4+1</f>
        <v>1997</v>
      </c>
      <c r="J4" s="12" t="n">
        <f aca="false">I4+1</f>
        <v>1998</v>
      </c>
      <c r="K4" s="12" t="n">
        <f aca="false">J4+1</f>
        <v>1999</v>
      </c>
      <c r="L4" s="12" t="n">
        <f aca="false">K4+1</f>
        <v>2000</v>
      </c>
      <c r="M4" s="12" t="n">
        <f aca="false">L4+1</f>
        <v>2001</v>
      </c>
      <c r="N4" s="12" t="n">
        <f aca="false">M4+1</f>
        <v>2002</v>
      </c>
      <c r="O4" s="13"/>
      <c r="P4" s="13"/>
      <c r="Q4" s="13"/>
      <c r="R4" s="13"/>
      <c r="S4" s="13"/>
      <c r="T4" s="13"/>
      <c r="U4" s="13"/>
      <c r="V4" s="13"/>
      <c r="W4" s="13"/>
      <c r="X4" s="13"/>
      <c r="Y4" s="13"/>
      <c r="Z4" s="13"/>
      <c r="AA4" s="13"/>
      <c r="AB4" s="13"/>
      <c r="AC4" s="13"/>
      <c r="AD4" s="13"/>
      <c r="AE4" s="13"/>
      <c r="AF4" s="13"/>
      <c r="AG4" s="13"/>
      <c r="AH4" s="13"/>
      <c r="AI4" s="13"/>
      <c r="AJ4" s="13"/>
      <c r="AK4" s="13"/>
      <c r="AL4" s="13"/>
      <c r="AM4" s="13"/>
      <c r="AN4" s="13"/>
      <c r="AO4" s="13"/>
      <c r="AP4" s="13"/>
      <c r="AQ4" s="13"/>
      <c r="AR4" s="13"/>
      <c r="AS4" s="13"/>
      <c r="AT4" s="13"/>
      <c r="AU4" s="13"/>
      <c r="AV4" s="13"/>
      <c r="AW4" s="13"/>
      <c r="AX4" s="13"/>
      <c r="AY4" s="13"/>
      <c r="AZ4" s="13"/>
      <c r="BA4" s="13"/>
      <c r="BB4" s="13"/>
      <c r="BC4" s="13"/>
      <c r="BD4" s="13"/>
      <c r="BE4" s="13"/>
      <c r="BF4" s="13"/>
      <c r="BG4" s="13"/>
      <c r="BH4" s="13"/>
      <c r="BI4" s="13"/>
      <c r="BJ4" s="13"/>
      <c r="BK4" s="13"/>
      <c r="BL4" s="13"/>
      <c r="BM4" s="13"/>
      <c r="BN4" s="13"/>
      <c r="BO4" s="13"/>
      <c r="BP4" s="13"/>
      <c r="BQ4" s="13"/>
      <c r="BR4" s="13"/>
      <c r="BS4" s="13"/>
      <c r="BT4" s="13"/>
      <c r="BU4" s="13"/>
      <c r="BV4" s="13"/>
      <c r="BW4" s="13"/>
      <c r="BX4" s="13"/>
      <c r="BY4" s="13"/>
      <c r="BZ4" s="13"/>
      <c r="CA4" s="13"/>
      <c r="CB4" s="13"/>
      <c r="CC4" s="13"/>
      <c r="CD4" s="13"/>
      <c r="CE4" s="13"/>
      <c r="CF4" s="13"/>
      <c r="CG4" s="13"/>
      <c r="CH4" s="13"/>
      <c r="CI4" s="13"/>
      <c r="CJ4" s="13"/>
      <c r="CK4" s="13"/>
      <c r="CL4" s="13"/>
      <c r="CM4" s="13"/>
      <c r="CN4" s="13"/>
      <c r="CO4" s="13"/>
      <c r="CP4" s="13"/>
      <c r="CQ4" s="13"/>
      <c r="CR4" s="13"/>
      <c r="CS4" s="13"/>
      <c r="CT4" s="13"/>
      <c r="CU4" s="13"/>
      <c r="CV4" s="13"/>
      <c r="CW4" s="13"/>
      <c r="CX4" s="13"/>
      <c r="CY4" s="13"/>
      <c r="CZ4" s="13"/>
      <c r="DA4" s="13"/>
      <c r="DB4" s="13"/>
      <c r="DC4" s="13"/>
      <c r="DD4" s="13"/>
      <c r="DE4" s="13"/>
      <c r="DF4" s="13"/>
      <c r="DG4" s="13"/>
      <c r="DH4" s="13"/>
      <c r="DI4" s="13"/>
      <c r="DJ4" s="13"/>
      <c r="DK4" s="13"/>
      <c r="DL4" s="13"/>
      <c r="DM4" s="13"/>
      <c r="DN4" s="13"/>
      <c r="DO4" s="13"/>
      <c r="DP4" s="13"/>
      <c r="DQ4" s="13"/>
      <c r="DR4" s="13"/>
      <c r="DS4" s="13"/>
      <c r="DT4" s="13"/>
      <c r="DU4" s="13"/>
      <c r="DV4" s="13"/>
      <c r="DW4" s="13"/>
      <c r="DX4" s="13"/>
      <c r="DY4" s="13"/>
      <c r="DZ4" s="13"/>
      <c r="EA4" s="13"/>
      <c r="EB4" s="13"/>
      <c r="EC4" s="13"/>
      <c r="ED4" s="13"/>
      <c r="EE4" s="13"/>
      <c r="EF4" s="13"/>
      <c r="EG4" s="13"/>
      <c r="EH4" s="13"/>
      <c r="EI4" s="13"/>
      <c r="EJ4" s="13"/>
      <c r="EK4" s="13"/>
      <c r="EL4" s="13"/>
      <c r="EM4" s="13"/>
      <c r="EN4" s="13"/>
      <c r="EO4" s="13"/>
      <c r="EP4" s="13"/>
      <c r="EQ4" s="13"/>
      <c r="ER4" s="13"/>
      <c r="ES4" s="13"/>
      <c r="ET4" s="13"/>
      <c r="EU4" s="13"/>
      <c r="EV4" s="13"/>
      <c r="EW4" s="13"/>
      <c r="EX4" s="13"/>
      <c r="EY4" s="13"/>
      <c r="EZ4" s="13"/>
      <c r="FA4" s="13"/>
      <c r="FB4" s="13"/>
      <c r="FC4" s="13"/>
      <c r="FD4" s="13"/>
      <c r="FE4" s="13"/>
      <c r="FF4" s="13"/>
      <c r="FG4" s="13"/>
      <c r="FH4" s="13"/>
      <c r="FI4" s="13"/>
      <c r="FJ4" s="13"/>
      <c r="FK4" s="13"/>
      <c r="FL4" s="13"/>
      <c r="FM4" s="13"/>
      <c r="FN4" s="13"/>
      <c r="FO4" s="13"/>
      <c r="FP4" s="13"/>
      <c r="FQ4" s="13"/>
      <c r="FR4" s="13"/>
      <c r="FS4" s="13"/>
      <c r="FT4" s="13"/>
      <c r="FU4" s="13"/>
      <c r="FV4" s="13"/>
      <c r="FW4" s="13"/>
      <c r="FX4" s="13"/>
      <c r="FY4" s="13"/>
      <c r="FZ4" s="13"/>
      <c r="GA4" s="13"/>
      <c r="GB4" s="13"/>
      <c r="GC4" s="13"/>
      <c r="GD4" s="13"/>
      <c r="GE4" s="13"/>
      <c r="GF4" s="13"/>
      <c r="GG4" s="13"/>
      <c r="GH4" s="13"/>
      <c r="GI4" s="13"/>
      <c r="GJ4" s="13"/>
      <c r="GK4" s="13"/>
      <c r="GL4" s="13"/>
      <c r="GM4" s="13"/>
      <c r="GN4" s="13"/>
      <c r="GO4" s="13"/>
      <c r="GP4" s="13"/>
      <c r="GQ4" s="13"/>
      <c r="GR4" s="13"/>
      <c r="GS4" s="13"/>
      <c r="GT4" s="13"/>
      <c r="GU4" s="13"/>
      <c r="GV4" s="13"/>
      <c r="GW4" s="13"/>
      <c r="GX4" s="13"/>
      <c r="GY4" s="13"/>
      <c r="GZ4" s="13"/>
      <c r="HA4" s="13"/>
      <c r="HB4" s="13"/>
      <c r="HC4" s="13"/>
      <c r="HD4" s="13"/>
      <c r="HE4" s="13"/>
      <c r="HF4" s="13"/>
      <c r="HG4" s="13"/>
      <c r="HH4" s="13"/>
      <c r="HI4" s="13"/>
      <c r="HJ4" s="13"/>
      <c r="HK4" s="13"/>
      <c r="HL4" s="13"/>
      <c r="HM4" s="13"/>
      <c r="HN4" s="13"/>
      <c r="HO4" s="13"/>
      <c r="HP4" s="13"/>
      <c r="HQ4" s="13"/>
      <c r="HR4" s="13"/>
      <c r="HS4" s="13"/>
      <c r="HT4" s="13"/>
      <c r="HU4" s="13"/>
      <c r="HV4" s="13"/>
      <c r="HW4" s="13"/>
      <c r="HX4" s="13"/>
      <c r="HY4" s="13"/>
      <c r="HZ4" s="13"/>
      <c r="IA4" s="13"/>
      <c r="IB4" s="13"/>
      <c r="IC4" s="13"/>
      <c r="ID4" s="13"/>
      <c r="IE4" s="13"/>
      <c r="IF4" s="13"/>
      <c r="IG4" s="13"/>
      <c r="IH4" s="13"/>
      <c r="II4" s="13"/>
      <c r="IJ4" s="13"/>
      <c r="IK4" s="13"/>
      <c r="IL4" s="13"/>
      <c r="IM4" s="13"/>
      <c r="IN4" s="13"/>
      <c r="IO4" s="13"/>
      <c r="IP4" s="13"/>
      <c r="IQ4" s="13"/>
      <c r="IR4" s="13"/>
      <c r="IS4" s="13"/>
      <c r="IT4" s="13"/>
      <c r="IU4" s="13"/>
      <c r="IV4" s="13"/>
      <c r="IW4" s="13"/>
    </row>
    <row r="5" customFormat="false" ht="12.75" hidden="false" customHeight="false" outlineLevel="0" collapsed="false">
      <c r="A5" s="88" t="s">
        <v>16</v>
      </c>
      <c r="B5" s="2" t="n">
        <f aca="false">'Income Statement'!B16</f>
        <v>17539</v>
      </c>
      <c r="C5" s="2" t="n">
        <f aca="false">'Income Statement'!C16</f>
        <v>24527</v>
      </c>
      <c r="D5" s="67" t="s">
        <v>63</v>
      </c>
      <c r="E5" s="2" t="n">
        <f aca="false">'Income Statement'!E16</f>
        <v>40980.9092</v>
      </c>
      <c r="F5" s="2" t="n">
        <f aca="false">'Income Statement'!F16</f>
        <v>64639.9908</v>
      </c>
      <c r="G5" s="2" t="n">
        <f aca="false">'Income Statement'!G16</f>
        <v>90495.98712</v>
      </c>
      <c r="H5" s="2" t="n">
        <f aca="false">'Income Statement'!H16</f>
        <v>117644.783256</v>
      </c>
      <c r="I5" s="2" t="n">
        <f aca="false">'Income Statement'!I16</f>
        <v>135291.5007444</v>
      </c>
      <c r="J5" s="2" t="n">
        <f aca="false">'Income Statement'!J16</f>
        <v>148820.65081884</v>
      </c>
      <c r="K5" s="2" t="n">
        <f aca="false">'Income Statement'!K16</f>
        <v>163702.715900724</v>
      </c>
      <c r="L5" s="2" t="n">
        <f aca="false">'Income Statement'!L16</f>
        <v>180072.987490796</v>
      </c>
      <c r="M5" s="2" t="n">
        <f aca="false">'Income Statement'!M16</f>
        <v>198080.286239876</v>
      </c>
      <c r="N5" s="2" t="n">
        <f aca="false">'Income Statement'!N16</f>
        <v>217888.314863864</v>
      </c>
    </row>
    <row r="6" customFormat="false" ht="12.75" hidden="false" customHeight="false" outlineLevel="0" collapsed="false">
      <c r="A6" s="38" t="s">
        <v>64</v>
      </c>
      <c r="B6" s="38" t="n">
        <f aca="false">B5*('Income Statement'!B20/'Income Statement'!B19)</f>
        <v>5436.6858410856</v>
      </c>
      <c r="C6" s="38" t="n">
        <f aca="false">C5*('Income Statement'!C20/'Income Statement'!C19)</f>
        <v>7849.05310805832</v>
      </c>
      <c r="D6" s="95" t="n">
        <f aca="false">'Income Statement'!D20</f>
        <v>0.32</v>
      </c>
      <c r="E6" s="38" t="n">
        <f aca="false">$D$6*E5</f>
        <v>13113.890944</v>
      </c>
      <c r="F6" s="38" t="n">
        <f aca="false">$D$6*F5</f>
        <v>20684.797056</v>
      </c>
      <c r="G6" s="38" t="n">
        <f aca="false">$D$6*G5</f>
        <v>28958.7158784</v>
      </c>
      <c r="H6" s="38" t="n">
        <f aca="false">$D$6*H5</f>
        <v>37646.33064192</v>
      </c>
      <c r="I6" s="38" t="n">
        <f aca="false">$D$6*I5</f>
        <v>43293.280238208</v>
      </c>
      <c r="J6" s="38" t="n">
        <f aca="false">$D$6*J5</f>
        <v>47622.6082620288</v>
      </c>
      <c r="K6" s="38" t="n">
        <f aca="false">$D$6*K5</f>
        <v>52384.8690882317</v>
      </c>
      <c r="L6" s="38" t="n">
        <f aca="false">$D$6*L5</f>
        <v>57623.3559970549</v>
      </c>
      <c r="M6" s="38" t="n">
        <f aca="false">$D$6*M5</f>
        <v>63385.6915967603</v>
      </c>
      <c r="N6" s="38" t="n">
        <f aca="false">$D$6*N5</f>
        <v>69724.2607564364</v>
      </c>
    </row>
    <row r="7" customFormat="false" ht="12.75" hidden="false" customHeight="false" outlineLevel="0" collapsed="false">
      <c r="A7" s="88" t="s">
        <v>65</v>
      </c>
      <c r="B7" s="88" t="n">
        <f aca="false">B5-B6</f>
        <v>12102.3141589144</v>
      </c>
      <c r="C7" s="88" t="n">
        <f aca="false">C5-C6</f>
        <v>16677.9468919417</v>
      </c>
      <c r="D7" s="96"/>
      <c r="E7" s="2" t="n">
        <f aca="false">E5-E6</f>
        <v>27867.018256</v>
      </c>
      <c r="F7" s="2" t="n">
        <f aca="false">F5-F6</f>
        <v>43955.193744</v>
      </c>
      <c r="G7" s="2" t="n">
        <f aca="false">G5-G6</f>
        <v>61537.2712416</v>
      </c>
      <c r="H7" s="2" t="n">
        <f aca="false">H5-H6</f>
        <v>79998.45261408</v>
      </c>
      <c r="I7" s="2" t="n">
        <f aca="false">I5-I6</f>
        <v>91998.220506192</v>
      </c>
      <c r="J7" s="2" t="n">
        <f aca="false">J5-J6</f>
        <v>101198.042556811</v>
      </c>
      <c r="K7" s="2" t="n">
        <f aca="false">K5-K6</f>
        <v>111317.846812492</v>
      </c>
      <c r="L7" s="2" t="n">
        <f aca="false">L5-L6</f>
        <v>122449.631493742</v>
      </c>
      <c r="M7" s="2" t="n">
        <f aca="false">M5-M6</f>
        <v>134694.594643116</v>
      </c>
      <c r="N7" s="2" t="n">
        <f aca="false">N5-N6</f>
        <v>148164.054107427</v>
      </c>
    </row>
    <row r="8" customFormat="false" ht="12.75" hidden="false" customHeight="false" outlineLevel="0" collapsed="false">
      <c r="A8" s="88"/>
      <c r="B8" s="88"/>
      <c r="C8" s="88"/>
      <c r="D8" s="96"/>
    </row>
    <row r="9" customFormat="false" ht="12.75" hidden="false" customHeight="false" outlineLevel="0" collapsed="false">
      <c r="A9" s="2" t="s">
        <v>66</v>
      </c>
      <c r="B9" s="2" t="n">
        <v>6304</v>
      </c>
      <c r="C9" s="2" t="n">
        <v>7959</v>
      </c>
      <c r="D9" s="97" t="n">
        <v>0.2</v>
      </c>
      <c r="E9" s="2" t="n">
        <f aca="false">(D9*'Balance Sheet'!C10)+('Balance Sheet'!C11-'Balance Sheet'!E11)</f>
        <v>7164.83333333333</v>
      </c>
      <c r="F9" s="2" t="n">
        <f aca="false">($D$9*'Balance Sheet'!E10)+('Balance Sheet'!E11-'Balance Sheet'!F11)</f>
        <v>9925.67253333333</v>
      </c>
      <c r="G9" s="2" t="n">
        <f aca="false">($D$9*'Balance Sheet'!F10)+('Balance Sheet'!F11-'Balance Sheet'!G11)</f>
        <v>14572.9921333333</v>
      </c>
      <c r="H9" s="2" t="n">
        <f aca="false">($D$9*'Balance Sheet'!G10)+('Balance Sheet'!G11-'Balance Sheet'!H11)</f>
        <v>20149.7756533333</v>
      </c>
      <c r="I9" s="2" t="n">
        <f aca="false">($D$9*'Balance Sheet'!H10)+('Balance Sheet'!H11-'Balance Sheet'!I11)</f>
        <v>26005.3983493333</v>
      </c>
      <c r="J9" s="2" t="n">
        <f aca="false">($D$9*'Balance Sheet'!I10)+('Balance Sheet'!I11-'Balance Sheet'!J11)</f>
        <v>29811.5531017333</v>
      </c>
      <c r="K9" s="2" t="n">
        <f aca="false">($D$9*'Balance Sheet'!J10)+('Balance Sheet'!J11-'Balance Sheet'!K11)</f>
        <v>32729.6050785733</v>
      </c>
      <c r="L9" s="2" t="n">
        <f aca="false">($D$9*'Balance Sheet'!K10)+('Balance Sheet'!K11-'Balance Sheet'!L11)</f>
        <v>35939.4622530973</v>
      </c>
      <c r="M9" s="2" t="n">
        <f aca="false">($D$9*'Balance Sheet'!L10)+('Balance Sheet'!L11-'Balance Sheet'!M11)</f>
        <v>39470.3051450737</v>
      </c>
      <c r="N9" s="2" t="n">
        <f aca="false">($D$9*'Balance Sheet'!M10)+('Balance Sheet'!M11-'Balance Sheet'!N11)</f>
        <v>43354.2323262478</v>
      </c>
    </row>
    <row r="10" customFormat="false" ht="12.75" hidden="false" customHeight="false" outlineLevel="0" collapsed="false">
      <c r="A10" s="2" t="s">
        <v>67</v>
      </c>
      <c r="B10" s="2" t="n">
        <v>0</v>
      </c>
      <c r="C10" s="2" t="n">
        <v>0</v>
      </c>
      <c r="D10" s="67" t="s">
        <v>56</v>
      </c>
      <c r="E10" s="2" t="n">
        <f aca="false">-('Balance Sheet'!E12-'Balance Sheet'!C12)</f>
        <v>-1690.254</v>
      </c>
      <c r="F10" s="2" t="n">
        <f aca="false">-('Balance Sheet'!F12-'Balance Sheet'!E12)</f>
        <v>-3168.627</v>
      </c>
      <c r="G10" s="2" t="n">
        <f aca="false">-('Balance Sheet'!G12-'Balance Sheet'!F12)</f>
        <v>-3802.3524</v>
      </c>
      <c r="H10" s="2" t="n">
        <f aca="false">-('Balance Sheet'!H12-'Balance Sheet'!G12)</f>
        <v>-3992.47002</v>
      </c>
      <c r="I10" s="2" t="n">
        <f aca="false">-('Balance Sheet'!I12-'Balance Sheet'!H12)</f>
        <v>-2595.105513</v>
      </c>
      <c r="J10" s="2" t="n">
        <f aca="false">-('Balance Sheet'!J12-'Balance Sheet'!I12)</f>
        <v>-1989.5808933</v>
      </c>
      <c r="K10" s="2" t="n">
        <f aca="false">-('Balance Sheet'!K12-'Balance Sheet'!J12)</f>
        <v>-2188.53898263</v>
      </c>
      <c r="L10" s="2" t="n">
        <f aca="false">-('Balance Sheet'!L12-'Balance Sheet'!K12)</f>
        <v>-2407.392880893</v>
      </c>
      <c r="M10" s="2" t="n">
        <f aca="false">-('Balance Sheet'!M12-'Balance Sheet'!L12)</f>
        <v>-2648.1321689823</v>
      </c>
      <c r="N10" s="2" t="n">
        <f aca="false">-('Balance Sheet'!N12-'Balance Sheet'!M12)</f>
        <v>-2912.94538588054</v>
      </c>
    </row>
    <row r="11" customFormat="false" ht="12.75" hidden="false" customHeight="false" outlineLevel="0" collapsed="false">
      <c r="A11" s="23" t="s">
        <v>68</v>
      </c>
      <c r="B11" s="23" t="n">
        <v>-3748</v>
      </c>
      <c r="C11" s="23" t="n">
        <v>119</v>
      </c>
      <c r="D11" s="67" t="s">
        <v>56</v>
      </c>
      <c r="E11" s="23" t="n">
        <f aca="false">'Balance Sheet'!E19-'Balance Sheet'!C19</f>
        <v>3908.672</v>
      </c>
      <c r="F11" s="2" t="n">
        <f aca="false">'Balance Sheet'!F19-'Balance Sheet'!E19</f>
        <v>4224.836</v>
      </c>
      <c r="G11" s="2" t="n">
        <f aca="false">'Balance Sheet'!G19-'Balance Sheet'!F19</f>
        <v>5069.8032</v>
      </c>
      <c r="H11" s="2" t="n">
        <f aca="false">'Balance Sheet'!H19-'Balance Sheet'!G19</f>
        <v>5323.29336</v>
      </c>
      <c r="I11" s="2" t="n">
        <f aca="false">'Balance Sheet'!I19-'Balance Sheet'!H19</f>
        <v>3460.14068399999</v>
      </c>
      <c r="J11" s="2" t="n">
        <f aca="false">'Balance Sheet'!J19-'Balance Sheet'!I19</f>
        <v>2652.7745244</v>
      </c>
      <c r="K11" s="2" t="n">
        <f aca="false">'Balance Sheet'!K19-'Balance Sheet'!J19</f>
        <v>2918.05197684</v>
      </c>
      <c r="L11" s="2" t="n">
        <f aca="false">'Balance Sheet'!L19-'Balance Sheet'!K19</f>
        <v>3209.857174524</v>
      </c>
      <c r="M11" s="2" t="n">
        <f aca="false">'Balance Sheet'!M19-'Balance Sheet'!L19</f>
        <v>3530.8428919764</v>
      </c>
      <c r="N11" s="2" t="n">
        <f aca="false">'Balance Sheet'!N19-'Balance Sheet'!M19</f>
        <v>3883.92718117405</v>
      </c>
    </row>
    <row r="12" customFormat="false" ht="12.75" hidden="false" customHeight="false" outlineLevel="0" collapsed="false">
      <c r="A12" s="98" t="s">
        <v>69</v>
      </c>
      <c r="B12" s="2" t="n">
        <v>-6499</v>
      </c>
      <c r="C12" s="2" t="n">
        <v>-6210</v>
      </c>
      <c r="D12" s="67" t="s">
        <v>56</v>
      </c>
      <c r="E12" s="2" t="n">
        <f aca="false">-('Balance Sheet'!E6-'Balance Sheet'!C6)</f>
        <v>-30355.72</v>
      </c>
      <c r="F12" s="2" t="n">
        <f aca="false">-('Balance Sheet'!F6-'Balance Sheet'!E6)</f>
        <v>-42248.36</v>
      </c>
      <c r="G12" s="2" t="n">
        <f aca="false">-('Balance Sheet'!G6-'Balance Sheet'!F6)</f>
        <v>-50698.032</v>
      </c>
      <c r="H12" s="2" t="n">
        <f aca="false">-('Balance Sheet'!H6-'Balance Sheet'!G6)</f>
        <v>-53232.9336</v>
      </c>
      <c r="I12" s="2" t="n">
        <f aca="false">-('Balance Sheet'!I6-'Balance Sheet'!H6)</f>
        <v>-34601.40684</v>
      </c>
      <c r="J12" s="2" t="n">
        <f aca="false">-('Balance Sheet'!J6-'Balance Sheet'!I6)</f>
        <v>-26527.745244</v>
      </c>
      <c r="K12" s="2" t="n">
        <f aca="false">-('Balance Sheet'!K6-'Balance Sheet'!J6)</f>
        <v>-29180.5197684001</v>
      </c>
      <c r="L12" s="2" t="n">
        <f aca="false">-('Balance Sheet'!L6-'Balance Sheet'!K6)</f>
        <v>-32098.57174524</v>
      </c>
      <c r="M12" s="2" t="n">
        <f aca="false">-('Balance Sheet'!M6-'Balance Sheet'!L6)</f>
        <v>-35308.4289197641</v>
      </c>
      <c r="N12" s="2" t="n">
        <f aca="false">-('Balance Sheet'!N6-'Balance Sheet'!M6)</f>
        <v>-38839.2718117405</v>
      </c>
    </row>
    <row r="13" customFormat="false" ht="12.75" hidden="false" customHeight="false" outlineLevel="0" collapsed="false">
      <c r="A13" s="98" t="s">
        <v>70</v>
      </c>
      <c r="B13" s="2" t="n">
        <v>10607</v>
      </c>
      <c r="C13" s="2" t="n">
        <v>-13892</v>
      </c>
      <c r="D13" s="67" t="s">
        <v>56</v>
      </c>
      <c r="E13" s="2" t="n">
        <f aca="false">-('Balance Sheet'!E7-'Balance Sheet'!C7)</f>
        <v>-30854.064</v>
      </c>
      <c r="F13" s="2" t="n">
        <f aca="false">-('Balance Sheet'!F7-'Balance Sheet'!E7)</f>
        <v>-50698.032</v>
      </c>
      <c r="G13" s="2" t="n">
        <f aca="false">-('Balance Sheet'!G7-'Balance Sheet'!F7)</f>
        <v>-60837.6384</v>
      </c>
      <c r="H13" s="2" t="n">
        <f aca="false">-('Balance Sheet'!H7-'Balance Sheet'!G7)</f>
        <v>-63879.52032</v>
      </c>
      <c r="I13" s="2" t="n">
        <f aca="false">-('Balance Sheet'!I7-'Balance Sheet'!H7)</f>
        <v>-41521.688208</v>
      </c>
      <c r="J13" s="2" t="n">
        <f aca="false">-('Balance Sheet'!J7-'Balance Sheet'!I7)</f>
        <v>-31833.2942928</v>
      </c>
      <c r="K13" s="2" t="n">
        <f aca="false">-('Balance Sheet'!K7-'Balance Sheet'!J7)</f>
        <v>-35016.62372208</v>
      </c>
      <c r="L13" s="2" t="n">
        <f aca="false">-('Balance Sheet'!L7-'Balance Sheet'!K7)</f>
        <v>-38518.2860942881</v>
      </c>
      <c r="M13" s="2" t="n">
        <f aca="false">-('Balance Sheet'!M7-'Balance Sheet'!L7)</f>
        <v>-42370.1147037168</v>
      </c>
      <c r="N13" s="2" t="n">
        <f aca="false">-('Balance Sheet'!N7-'Balance Sheet'!M7)</f>
        <v>-46607.1261740886</v>
      </c>
    </row>
    <row r="14" customFormat="false" ht="12.75" hidden="false" customHeight="false" outlineLevel="0" collapsed="false">
      <c r="A14" s="98" t="s">
        <v>71</v>
      </c>
      <c r="B14" s="2" t="n">
        <v>4826</v>
      </c>
      <c r="C14" s="2" t="n">
        <v>-6440</v>
      </c>
      <c r="D14" s="67" t="s">
        <v>56</v>
      </c>
      <c r="E14" s="2" t="n">
        <f aca="false">-('Balance Sheet'!E8-'Balance Sheet'!C8)</f>
        <v>-2819.926</v>
      </c>
      <c r="F14" s="2" t="n">
        <f aca="false">-('Balance Sheet'!F8-'Balance Sheet'!E8)</f>
        <v>-7393.463</v>
      </c>
      <c r="G14" s="2" t="n">
        <f aca="false">-('Balance Sheet'!G8-'Balance Sheet'!F8)</f>
        <v>-8872.1556</v>
      </c>
      <c r="H14" s="2" t="n">
        <f aca="false">-('Balance Sheet'!H8-'Balance Sheet'!G8)</f>
        <v>-9315.76338</v>
      </c>
      <c r="I14" s="2" t="n">
        <f aca="false">-('Balance Sheet'!I8-'Balance Sheet'!H8)</f>
        <v>-6055.246197</v>
      </c>
      <c r="J14" s="2" t="n">
        <f aca="false">-('Balance Sheet'!J8-'Balance Sheet'!I8)</f>
        <v>-4642.3554177</v>
      </c>
      <c r="K14" s="2" t="n">
        <f aca="false">-('Balance Sheet'!K8-'Balance Sheet'!J8)</f>
        <v>-5106.59095947</v>
      </c>
      <c r="L14" s="2" t="n">
        <f aca="false">-('Balance Sheet'!L8-'Balance Sheet'!K8)</f>
        <v>-5617.25005541701</v>
      </c>
      <c r="M14" s="2" t="n">
        <f aca="false">-('Balance Sheet'!M8-'Balance Sheet'!L8)</f>
        <v>-6178.97506095871</v>
      </c>
      <c r="N14" s="2" t="n">
        <f aca="false">-('Balance Sheet'!N8-'Balance Sheet'!M8)</f>
        <v>-6796.87256705458</v>
      </c>
    </row>
    <row r="15" customFormat="false" ht="12.75" hidden="false" customHeight="false" outlineLevel="0" collapsed="false">
      <c r="A15" s="98" t="s">
        <v>72</v>
      </c>
      <c r="B15" s="2" t="n">
        <v>5724</v>
      </c>
      <c r="C15" s="2" t="n">
        <v>1841</v>
      </c>
      <c r="D15" s="67" t="s">
        <v>56</v>
      </c>
      <c r="E15" s="2" t="n">
        <f aca="false">'Balance Sheet'!E16-'Balance Sheet'!C16</f>
        <v>11228.016</v>
      </c>
      <c r="F15" s="2" t="n">
        <f aca="false">'Balance Sheet'!F16-'Balance Sheet'!E16</f>
        <v>12674.508</v>
      </c>
      <c r="G15" s="2" t="n">
        <f aca="false">'Balance Sheet'!G16-'Balance Sheet'!F16</f>
        <v>15209.4096</v>
      </c>
      <c r="H15" s="2" t="n">
        <f aca="false">'Balance Sheet'!H16-'Balance Sheet'!G16</f>
        <v>15969.88008</v>
      </c>
      <c r="I15" s="2" t="n">
        <f aca="false">'Balance Sheet'!I16-'Balance Sheet'!H16</f>
        <v>10380.422052</v>
      </c>
      <c r="J15" s="2" t="n">
        <f aca="false">'Balance Sheet'!J16-'Balance Sheet'!I16</f>
        <v>7958.3235732</v>
      </c>
      <c r="K15" s="2" t="n">
        <f aca="false">'Balance Sheet'!K16-'Balance Sheet'!J16</f>
        <v>8754.15593052001</v>
      </c>
      <c r="L15" s="2" t="n">
        <f aca="false">'Balance Sheet'!L16-'Balance Sheet'!K16</f>
        <v>9629.57152357201</v>
      </c>
      <c r="M15" s="2" t="n">
        <f aca="false">'Balance Sheet'!M16-'Balance Sheet'!L16</f>
        <v>10592.5286759292</v>
      </c>
      <c r="N15" s="2" t="n">
        <f aca="false">'Balance Sheet'!N16-'Balance Sheet'!M16</f>
        <v>11651.7815435221</v>
      </c>
    </row>
    <row r="16" customFormat="false" ht="12.75" hidden="false" customHeight="false" outlineLevel="0" collapsed="false">
      <c r="A16" s="65" t="s">
        <v>73</v>
      </c>
      <c r="B16" s="38" t="n">
        <v>2326</v>
      </c>
      <c r="C16" s="38" t="n">
        <v>3712</v>
      </c>
      <c r="D16" s="99" t="s">
        <v>56</v>
      </c>
      <c r="E16" s="38" t="n">
        <f aca="false">'Balance Sheet'!E17-'Balance Sheet'!C17</f>
        <v>2141.1472</v>
      </c>
      <c r="F16" s="38" t="n">
        <f aca="false">'Balance Sheet'!F17-'Balance Sheet'!E17</f>
        <v>10984.5736</v>
      </c>
      <c r="G16" s="38" t="n">
        <f aca="false">'Balance Sheet'!G17-'Balance Sheet'!F17</f>
        <v>13181.48832</v>
      </c>
      <c r="H16" s="38" t="n">
        <f aca="false">'Balance Sheet'!H17-'Balance Sheet'!G17</f>
        <v>13840.562736</v>
      </c>
      <c r="I16" s="38" t="n">
        <f aca="false">'Balance Sheet'!I17-'Balance Sheet'!H17</f>
        <v>8996.3657784</v>
      </c>
      <c r="J16" s="38" t="n">
        <f aca="false">'Balance Sheet'!J17-'Balance Sheet'!I17</f>
        <v>6897.21376344</v>
      </c>
      <c r="K16" s="38" t="n">
        <f aca="false">'Balance Sheet'!K17-'Balance Sheet'!J17</f>
        <v>7586.93513978401</v>
      </c>
      <c r="L16" s="38" t="n">
        <f aca="false">'Balance Sheet'!L17-'Balance Sheet'!K17</f>
        <v>8345.62865376241</v>
      </c>
      <c r="M16" s="38" t="n">
        <f aca="false">'Balance Sheet'!M17-'Balance Sheet'!L17</f>
        <v>9180.19151913865</v>
      </c>
      <c r="N16" s="38" t="n">
        <f aca="false">'Balance Sheet'!N17-'Balance Sheet'!M17</f>
        <v>10098.2106710525</v>
      </c>
      <c r="O16" s="23"/>
    </row>
    <row r="17" customFormat="false" ht="12.75" hidden="false" customHeight="false" outlineLevel="0" collapsed="false">
      <c r="A17" s="88" t="s">
        <v>74</v>
      </c>
      <c r="B17" s="88" t="n">
        <f aca="false">SUM(B7:B16)</f>
        <v>31642.3141589144</v>
      </c>
      <c r="C17" s="88" t="n">
        <f aca="false">SUM(C7:C16)</f>
        <v>3766.94689194168</v>
      </c>
      <c r="D17" s="96"/>
      <c r="E17" s="2" t="n">
        <f aca="false">SUM(E7:E16)</f>
        <v>-13410.2772106667</v>
      </c>
      <c r="F17" s="2" t="n">
        <f aca="false">SUM(F7:F16)</f>
        <v>-21743.6981226667</v>
      </c>
      <c r="G17" s="2" t="n">
        <f aca="false">SUM(G7:G16)</f>
        <v>-14639.2139050667</v>
      </c>
      <c r="H17" s="2" t="n">
        <f aca="false">SUM(H7:H16)</f>
        <v>4861.27712341332</v>
      </c>
      <c r="I17" s="2" t="n">
        <f aca="false">SUM(I7:I16)</f>
        <v>56067.1006119253</v>
      </c>
      <c r="J17" s="2" t="n">
        <f aca="false">SUM(J7:J16)</f>
        <v>83524.9316717845</v>
      </c>
      <c r="K17" s="2" t="n">
        <f aca="false">SUM(K7:K16)</f>
        <v>91814.3215056295</v>
      </c>
      <c r="L17" s="2" t="n">
        <f aca="false">SUM(L7:L16)</f>
        <v>100932.650322859</v>
      </c>
      <c r="M17" s="2" t="n">
        <f aca="false">SUM(M7:M16)</f>
        <v>110962.812021812</v>
      </c>
      <c r="N17" s="2" t="n">
        <f aca="false">SUM(N7:N16)</f>
        <v>121995.98989066</v>
      </c>
    </row>
    <row r="18" customFormat="false" ht="12.75" hidden="false" customHeight="false" outlineLevel="0" collapsed="false">
      <c r="A18" s="88"/>
      <c r="B18" s="88"/>
      <c r="C18" s="88"/>
      <c r="D18" s="96"/>
    </row>
    <row r="19" customFormat="false" ht="12.75" hidden="false" customHeight="false" outlineLevel="0" collapsed="false">
      <c r="A19" s="38" t="s">
        <v>75</v>
      </c>
      <c r="B19" s="38"/>
      <c r="C19" s="38"/>
      <c r="D19" s="99" t="s">
        <v>76</v>
      </c>
      <c r="E19" s="38" t="n">
        <f aca="false">('Balance Sheet'!E10-'Balance Sheet'!C10)+(D9*'Balance Sheet'!C10)</f>
        <v>20337.996</v>
      </c>
      <c r="F19" s="38" t="n">
        <f aca="false">('Balance Sheet'!F10-'Balance Sheet'!E10)+($D$9*'Balance Sheet'!E10)</f>
        <v>32531.2372</v>
      </c>
      <c r="G19" s="38" t="n">
        <f aca="false">('Balance Sheet'!G10-'Balance Sheet'!F10)+($D$9*'Balance Sheet'!F10)</f>
        <v>41825.8764</v>
      </c>
      <c r="H19" s="38" t="n">
        <f aca="false">('Balance Sheet'!H10-'Balance Sheet'!G10)+($D$9*'Balance Sheet'!G10)</f>
        <v>48796.8558</v>
      </c>
      <c r="I19" s="38" t="n">
        <f aca="false">('Balance Sheet'!I10-'Balance Sheet'!H10)+($D$9*'Balance Sheet'!H10)</f>
        <v>44405.138778</v>
      </c>
      <c r="J19" s="38" t="n">
        <f aca="false">('Balance Sheet'!J10-'Balance Sheet'!I10)+($D$9*'Balance Sheet'!I10)</f>
        <v>43770.7796526</v>
      </c>
      <c r="K19" s="38" t="n">
        <f aca="false">('Balance Sheet'!K10-'Balance Sheet'!J10)+($D$9*'Balance Sheet'!J10)</f>
        <v>48147.85761786</v>
      </c>
      <c r="L19" s="38" t="n">
        <f aca="false">('Balance Sheet'!L10-'Balance Sheet'!K10)+($D$9*'Balance Sheet'!K10)</f>
        <v>52962.643379646</v>
      </c>
      <c r="M19" s="38" t="n">
        <f aca="false">('Balance Sheet'!M10-'Balance Sheet'!L10)+($D$9*'Balance Sheet'!L10)</f>
        <v>58258.9077176106</v>
      </c>
      <c r="N19" s="38" t="n">
        <f aca="false">('Balance Sheet'!N10-'Balance Sheet'!M10)+($D$9*'Balance Sheet'!M10)</f>
        <v>64084.7984893717</v>
      </c>
    </row>
    <row r="20" customFormat="false" ht="12.75" hidden="false" customHeight="false" outlineLevel="0" collapsed="false">
      <c r="A20" s="88" t="s">
        <v>77</v>
      </c>
      <c r="B20" s="88"/>
      <c r="C20" s="88"/>
      <c r="D20" s="96"/>
      <c r="E20" s="2" t="n">
        <f aca="false">E17-E19</f>
        <v>-33748.2732106667</v>
      </c>
      <c r="F20" s="2" t="n">
        <f aca="false">F17-F19</f>
        <v>-54274.9353226667</v>
      </c>
      <c r="G20" s="2" t="n">
        <f aca="false">G17-G19</f>
        <v>-56465.0903050667</v>
      </c>
      <c r="H20" s="2" t="n">
        <f aca="false">H17-H19</f>
        <v>-43935.5786765867</v>
      </c>
      <c r="I20" s="2" t="n">
        <f aca="false">I17-I19</f>
        <v>11661.9618339253</v>
      </c>
      <c r="J20" s="2" t="n">
        <f aca="false">J17-J19</f>
        <v>39754.1520191845</v>
      </c>
      <c r="K20" s="2" t="n">
        <f aca="false">K17-K19</f>
        <v>43666.4638877695</v>
      </c>
      <c r="L20" s="2" t="n">
        <f aca="false">L17-L19</f>
        <v>47970.0069432133</v>
      </c>
      <c r="M20" s="2" t="n">
        <f aca="false">M17-M19</f>
        <v>52703.9043042012</v>
      </c>
      <c r="N20" s="2" t="n">
        <f aca="false">N17-N19</f>
        <v>57911.191401288</v>
      </c>
    </row>
    <row r="21" customFormat="false" ht="12.75" hidden="false" customHeight="false" outlineLevel="0" collapsed="false">
      <c r="A21" s="88"/>
      <c r="B21" s="88"/>
      <c r="C21" s="88"/>
      <c r="D21" s="96"/>
    </row>
    <row r="22" customFormat="false" ht="12.75" hidden="false" customHeight="false" outlineLevel="0" collapsed="false">
      <c r="A22" s="38" t="s">
        <v>78</v>
      </c>
      <c r="B22" s="100"/>
      <c r="C22" s="100"/>
      <c r="D22" s="101" t="n">
        <v>0</v>
      </c>
      <c r="E22" s="38"/>
      <c r="F22" s="38"/>
      <c r="G22" s="38"/>
      <c r="H22" s="38"/>
      <c r="I22" s="38"/>
      <c r="J22" s="38"/>
      <c r="K22" s="38"/>
      <c r="L22" s="38"/>
      <c r="M22" s="38"/>
      <c r="N22" s="38" t="n">
        <f aca="false">N7/(D25-D22)</f>
        <v>1139723.49313406</v>
      </c>
    </row>
    <row r="23" customFormat="false" ht="12.75" hidden="false" customHeight="false" outlineLevel="0" collapsed="false">
      <c r="A23" s="2" t="s">
        <v>79</v>
      </c>
      <c r="B23" s="88"/>
      <c r="C23" s="88"/>
      <c r="D23" s="102"/>
      <c r="E23" s="2" t="n">
        <f aca="false">E20+E22</f>
        <v>-33748.2732106667</v>
      </c>
      <c r="F23" s="2" t="n">
        <f aca="false">F20+F22</f>
        <v>-54274.9353226667</v>
      </c>
      <c r="G23" s="2" t="n">
        <f aca="false">G20+G22</f>
        <v>-56465.0903050667</v>
      </c>
      <c r="H23" s="2" t="n">
        <f aca="false">H20+H22</f>
        <v>-43935.5786765867</v>
      </c>
      <c r="I23" s="2" t="n">
        <f aca="false">I20+I22</f>
        <v>11661.9618339253</v>
      </c>
      <c r="J23" s="2" t="n">
        <f aca="false">J20+J22</f>
        <v>39754.1520191845</v>
      </c>
      <c r="K23" s="2" t="n">
        <f aca="false">K20+K22</f>
        <v>43666.4638877695</v>
      </c>
      <c r="L23" s="2" t="n">
        <f aca="false">L20+L22</f>
        <v>47970.0069432133</v>
      </c>
      <c r="M23" s="2" t="n">
        <f aca="false">M20+M22</f>
        <v>52703.9043042012</v>
      </c>
      <c r="N23" s="2" t="n">
        <f aca="false">N20+N22</f>
        <v>1197634.68453534</v>
      </c>
    </row>
    <row r="24" customFormat="false" ht="12.75" hidden="false" customHeight="false" outlineLevel="0" collapsed="false">
      <c r="B24" s="88"/>
      <c r="C24" s="88"/>
      <c r="D24" s="102"/>
    </row>
    <row r="25" customFormat="false" ht="12.75" hidden="false" customHeight="false" outlineLevel="0" collapsed="false">
      <c r="A25" s="103" t="s">
        <v>80</v>
      </c>
      <c r="B25" s="103"/>
      <c r="C25" s="103"/>
      <c r="D25" s="104" t="n">
        <v>0.13</v>
      </c>
      <c r="E25" s="105" t="n">
        <f aca="false">1/((1+$D$25)^(E4-$C$4))</f>
        <v>0.884955752212389</v>
      </c>
      <c r="F25" s="105" t="n">
        <f aca="false">1/((1+$D$25)^(F4-$C$4))</f>
        <v>0.783146683373796</v>
      </c>
      <c r="G25" s="105" t="n">
        <f aca="false">1/((1+$D$25)^(G4-$C$4))</f>
        <v>0.693050162277696</v>
      </c>
      <c r="H25" s="105" t="n">
        <f aca="false">1/((1+$D$25)^(H4-$C$4))</f>
        <v>0.613318727679377</v>
      </c>
      <c r="I25" s="105" t="n">
        <f aca="false">1/((1+$D$25)^(I4-$C$4))</f>
        <v>0.542759935999449</v>
      </c>
      <c r="J25" s="105" t="n">
        <f aca="false">1/((1+$D$25)^(J4-$C$4))</f>
        <v>0.48031852743314</v>
      </c>
      <c r="K25" s="105" t="n">
        <f aca="false">1/((1+$D$25)^(K4-$C$4))</f>
        <v>0.425060643746142</v>
      </c>
      <c r="L25" s="105" t="n">
        <f aca="false">1/((1+$D$25)^(L4-$C$4))</f>
        <v>0.37615986172225</v>
      </c>
      <c r="M25" s="105" t="n">
        <f aca="false">1/((1+$D$25)^(M4-$C$4))</f>
        <v>0.332884833382522</v>
      </c>
      <c r="N25" s="105" t="n">
        <f aca="false">1/((1+$D$25)^(N4-$C$4))</f>
        <v>0.294588348126126</v>
      </c>
    </row>
    <row r="26" customFormat="false" ht="12.75" hidden="false" customHeight="false" outlineLevel="0" collapsed="false">
      <c r="A26" s="106" t="s">
        <v>81</v>
      </c>
      <c r="D26" s="58"/>
      <c r="E26" s="2" t="n">
        <f aca="false">E23*E25</f>
        <v>-29865.7285050148</v>
      </c>
      <c r="F26" s="2" t="n">
        <f aca="false">F23*F25</f>
        <v>-42505.2355882737</v>
      </c>
      <c r="G26" s="2" t="n">
        <f aca="false">G23*G25</f>
        <v>-39133.1399989512</v>
      </c>
      <c r="H26" s="2" t="n">
        <f aca="false">H23*H25</f>
        <v>-26946.5132137813</v>
      </c>
      <c r="I26" s="2" t="n">
        <f aca="false">I23*I25</f>
        <v>6329.64565860933</v>
      </c>
      <c r="J26" s="2" t="n">
        <f aca="false">J23*J25</f>
        <v>19094.6557572079</v>
      </c>
      <c r="K26" s="2" t="n">
        <f aca="false">K23*K25</f>
        <v>18560.895250253</v>
      </c>
      <c r="L26" s="2" t="n">
        <f aca="false">L23*L25</f>
        <v>18044.3911785745</v>
      </c>
      <c r="M26" s="2" t="n">
        <f aca="false">M23*M25</f>
        <v>17544.3304029124</v>
      </c>
      <c r="N26" s="2" t="n">
        <f aca="false">N23*N25</f>
        <v>352809.223375821</v>
      </c>
    </row>
    <row r="27" customFormat="false" ht="12.75" hidden="false" customHeight="false" outlineLevel="0" collapsed="false">
      <c r="A27" s="106"/>
      <c r="D27" s="58"/>
    </row>
    <row r="28" customFormat="false" ht="12.75" hidden="false" customHeight="false" outlineLevel="0" collapsed="false">
      <c r="A28" s="107" t="s">
        <v>82</v>
      </c>
      <c r="B28" s="108" t="n">
        <f aca="false">SUM(E26:N26)</f>
        <v>293932.524317357</v>
      </c>
      <c r="C28" s="80"/>
      <c r="D28" s="2"/>
    </row>
    <row r="29" customFormat="false" ht="12.75" hidden="false" customHeight="false" outlineLevel="0" collapsed="false">
      <c r="A29" s="109" t="s">
        <v>83</v>
      </c>
      <c r="B29" s="110" t="n">
        <f aca="false">-('Balance Sheet'!C20+'Balance Sheet'!C15)</f>
        <v>-51027</v>
      </c>
      <c r="C29" s="80"/>
      <c r="D29" s="2"/>
    </row>
    <row r="30" customFormat="false" ht="12.75" hidden="false" customHeight="false" outlineLevel="0" collapsed="false">
      <c r="A30" s="109" t="s">
        <v>84</v>
      </c>
      <c r="B30" s="111" t="n">
        <v>0</v>
      </c>
      <c r="C30" s="80"/>
      <c r="D30" s="2"/>
    </row>
    <row r="31" customFormat="false" ht="12.75" hidden="false" customHeight="false" outlineLevel="0" collapsed="false">
      <c r="A31" s="109" t="s">
        <v>85</v>
      </c>
      <c r="B31" s="110" t="n">
        <f aca="false">SUM(B28:B30)</f>
        <v>242905.524317357</v>
      </c>
      <c r="C31" s="80"/>
      <c r="D31" s="2"/>
    </row>
    <row r="32" customFormat="false" ht="12.75" hidden="false" customHeight="false" outlineLevel="0" collapsed="false">
      <c r="A32" s="112" t="s">
        <v>86</v>
      </c>
      <c r="B32" s="110" t="n">
        <v>11241</v>
      </c>
      <c r="C32" s="80"/>
      <c r="D32" s="2"/>
    </row>
    <row r="33" customFormat="false" ht="12.75" hidden="false" customHeight="false" outlineLevel="0" collapsed="false">
      <c r="A33" s="113" t="s">
        <v>87</v>
      </c>
      <c r="B33" s="114" t="n">
        <f aca="false">B31/B32</f>
        <v>21.6088892729612</v>
      </c>
      <c r="C33" s="80"/>
      <c r="D33" s="2"/>
    </row>
    <row r="34" customFormat="false" ht="12.75" hidden="false" customHeight="false" outlineLevel="0" collapsed="false">
      <c r="B34" s="23"/>
      <c r="C34" s="23"/>
      <c r="D34" s="33"/>
    </row>
    <row r="35" customFormat="false" ht="12.75" hidden="false" customHeight="false" outlineLevel="0" collapsed="false">
      <c r="D35" s="58"/>
    </row>
    <row r="36" customFormat="false" ht="12.75" hidden="false" customHeight="false" outlineLevel="0" collapsed="false">
      <c r="A36" s="59" t="s">
        <v>88</v>
      </c>
      <c r="B36" s="12" t="n">
        <v>1991</v>
      </c>
      <c r="C36" s="12" t="n">
        <v>1992</v>
      </c>
      <c r="D36" s="115"/>
      <c r="E36" s="12" t="n">
        <f aca="false">C36+1</f>
        <v>1993</v>
      </c>
      <c r="F36" s="12" t="n">
        <f aca="false">E36+1</f>
        <v>1994</v>
      </c>
      <c r="G36" s="12" t="n">
        <f aca="false">F36+1</f>
        <v>1995</v>
      </c>
      <c r="H36" s="12" t="n">
        <f aca="false">G36+1</f>
        <v>1996</v>
      </c>
      <c r="I36" s="12" t="n">
        <f aca="false">H36+1</f>
        <v>1997</v>
      </c>
      <c r="J36" s="12" t="n">
        <f aca="false">I36+1</f>
        <v>1998</v>
      </c>
      <c r="K36" s="12" t="n">
        <f aca="false">J36+1</f>
        <v>1999</v>
      </c>
      <c r="L36" s="12" t="n">
        <f aca="false">K36+1</f>
        <v>2000</v>
      </c>
      <c r="M36" s="12" t="n">
        <f aca="false">L36+1</f>
        <v>2001</v>
      </c>
      <c r="N36" s="12" t="n">
        <f aca="false">M36+1</f>
        <v>2002</v>
      </c>
      <c r="O36" s="13"/>
      <c r="P36" s="13"/>
      <c r="Q36" s="13"/>
      <c r="R36" s="13"/>
      <c r="S36" s="13"/>
      <c r="T36" s="13"/>
      <c r="U36" s="13"/>
      <c r="V36" s="13"/>
      <c r="W36" s="13"/>
      <c r="X36" s="13"/>
      <c r="Y36" s="13"/>
      <c r="Z36" s="13"/>
      <c r="AA36" s="13"/>
      <c r="AB36" s="13"/>
      <c r="AC36" s="13"/>
      <c r="AD36" s="13"/>
      <c r="AE36" s="13"/>
      <c r="AF36" s="13"/>
      <c r="AG36" s="13"/>
      <c r="AH36" s="13"/>
      <c r="AI36" s="13"/>
      <c r="AJ36" s="13"/>
      <c r="AK36" s="13"/>
      <c r="AL36" s="13"/>
      <c r="AM36" s="13"/>
      <c r="AN36" s="13"/>
      <c r="AO36" s="13"/>
      <c r="AP36" s="13"/>
      <c r="AQ36" s="13"/>
      <c r="AR36" s="13"/>
      <c r="AS36" s="13"/>
      <c r="AT36" s="13"/>
      <c r="AU36" s="13"/>
      <c r="AV36" s="13"/>
      <c r="AW36" s="13"/>
      <c r="AX36" s="13"/>
      <c r="AY36" s="13"/>
      <c r="AZ36" s="13"/>
      <c r="BA36" s="13"/>
      <c r="BB36" s="13"/>
      <c r="BC36" s="13"/>
      <c r="BD36" s="13"/>
      <c r="BE36" s="13"/>
      <c r="BF36" s="13"/>
      <c r="BG36" s="13"/>
      <c r="BH36" s="13"/>
      <c r="BI36" s="13"/>
      <c r="BJ36" s="13"/>
      <c r="BK36" s="13"/>
      <c r="BL36" s="13"/>
      <c r="BM36" s="13"/>
      <c r="BN36" s="13"/>
      <c r="BO36" s="13"/>
      <c r="BP36" s="13"/>
      <c r="BQ36" s="13"/>
      <c r="BR36" s="13"/>
      <c r="BS36" s="13"/>
      <c r="BT36" s="13"/>
      <c r="BU36" s="13"/>
      <c r="BV36" s="13"/>
      <c r="BW36" s="13"/>
      <c r="BX36" s="13"/>
      <c r="BY36" s="13"/>
      <c r="BZ36" s="13"/>
      <c r="CA36" s="13"/>
      <c r="CB36" s="13"/>
      <c r="CC36" s="13"/>
      <c r="CD36" s="13"/>
      <c r="CE36" s="13"/>
      <c r="CF36" s="13"/>
      <c r="CG36" s="13"/>
      <c r="CH36" s="13"/>
      <c r="CI36" s="13"/>
      <c r="CJ36" s="13"/>
      <c r="CK36" s="13"/>
      <c r="CL36" s="13"/>
      <c r="CM36" s="13"/>
      <c r="CN36" s="13"/>
      <c r="CO36" s="13"/>
      <c r="CP36" s="13"/>
      <c r="CQ36" s="13"/>
      <c r="CR36" s="13"/>
      <c r="CS36" s="13"/>
      <c r="CT36" s="13"/>
      <c r="CU36" s="13"/>
      <c r="CV36" s="13"/>
      <c r="CW36" s="13"/>
      <c r="CX36" s="13"/>
      <c r="CY36" s="13"/>
      <c r="CZ36" s="13"/>
      <c r="DA36" s="13"/>
      <c r="DB36" s="13"/>
      <c r="DC36" s="13"/>
      <c r="DD36" s="13"/>
      <c r="DE36" s="13"/>
      <c r="DF36" s="13"/>
      <c r="DG36" s="13"/>
      <c r="DH36" s="13"/>
      <c r="DI36" s="13"/>
      <c r="DJ36" s="13"/>
      <c r="DK36" s="13"/>
      <c r="DL36" s="13"/>
      <c r="DM36" s="13"/>
      <c r="DN36" s="13"/>
      <c r="DO36" s="13"/>
      <c r="DP36" s="13"/>
      <c r="DQ36" s="13"/>
      <c r="DR36" s="13"/>
      <c r="DS36" s="13"/>
      <c r="DT36" s="13"/>
      <c r="DU36" s="13"/>
      <c r="DV36" s="13"/>
      <c r="DW36" s="13"/>
      <c r="DX36" s="13"/>
      <c r="DY36" s="13"/>
      <c r="DZ36" s="13"/>
      <c r="EA36" s="13"/>
      <c r="EB36" s="13"/>
      <c r="EC36" s="13"/>
      <c r="ED36" s="13"/>
      <c r="EE36" s="13"/>
      <c r="EF36" s="13"/>
      <c r="EG36" s="13"/>
      <c r="EH36" s="13"/>
      <c r="EI36" s="13"/>
      <c r="EJ36" s="13"/>
      <c r="EK36" s="13"/>
      <c r="EL36" s="13"/>
      <c r="EM36" s="13"/>
      <c r="EN36" s="13"/>
      <c r="EO36" s="13"/>
      <c r="EP36" s="13"/>
      <c r="EQ36" s="13"/>
      <c r="ER36" s="13"/>
      <c r="ES36" s="13"/>
      <c r="ET36" s="13"/>
      <c r="EU36" s="13"/>
      <c r="EV36" s="13"/>
      <c r="EW36" s="13"/>
      <c r="EX36" s="13"/>
      <c r="EY36" s="13"/>
      <c r="EZ36" s="13"/>
      <c r="FA36" s="13"/>
      <c r="FB36" s="13"/>
      <c r="FC36" s="13"/>
      <c r="FD36" s="13"/>
      <c r="FE36" s="13"/>
      <c r="FF36" s="13"/>
      <c r="FG36" s="13"/>
      <c r="FH36" s="13"/>
      <c r="FI36" s="13"/>
      <c r="FJ36" s="13"/>
      <c r="FK36" s="13"/>
      <c r="FL36" s="13"/>
      <c r="FM36" s="13"/>
      <c r="FN36" s="13"/>
      <c r="FO36" s="13"/>
      <c r="FP36" s="13"/>
      <c r="FQ36" s="13"/>
      <c r="FR36" s="13"/>
      <c r="FS36" s="13"/>
      <c r="FT36" s="13"/>
      <c r="FU36" s="13"/>
      <c r="FV36" s="13"/>
      <c r="FW36" s="13"/>
      <c r="FX36" s="13"/>
      <c r="FY36" s="13"/>
      <c r="FZ36" s="13"/>
      <c r="GA36" s="13"/>
      <c r="GB36" s="13"/>
      <c r="GC36" s="13"/>
      <c r="GD36" s="13"/>
      <c r="GE36" s="13"/>
      <c r="GF36" s="13"/>
      <c r="GG36" s="13"/>
      <c r="GH36" s="13"/>
      <c r="GI36" s="13"/>
      <c r="GJ36" s="13"/>
      <c r="GK36" s="13"/>
      <c r="GL36" s="13"/>
      <c r="GM36" s="13"/>
      <c r="GN36" s="13"/>
      <c r="GO36" s="13"/>
      <c r="GP36" s="13"/>
      <c r="GQ36" s="13"/>
      <c r="GR36" s="13"/>
      <c r="GS36" s="13"/>
      <c r="GT36" s="13"/>
      <c r="GU36" s="13"/>
      <c r="GV36" s="13"/>
      <c r="GW36" s="13"/>
      <c r="GX36" s="13"/>
      <c r="GY36" s="13"/>
      <c r="GZ36" s="13"/>
      <c r="HA36" s="13"/>
      <c r="HB36" s="13"/>
      <c r="HC36" s="13"/>
      <c r="HD36" s="13"/>
      <c r="HE36" s="13"/>
      <c r="HF36" s="13"/>
      <c r="HG36" s="13"/>
      <c r="HH36" s="13"/>
      <c r="HI36" s="13"/>
      <c r="HJ36" s="13"/>
      <c r="HK36" s="13"/>
      <c r="HL36" s="13"/>
      <c r="HM36" s="13"/>
      <c r="HN36" s="13"/>
      <c r="HO36" s="13"/>
      <c r="HP36" s="13"/>
      <c r="HQ36" s="13"/>
      <c r="HR36" s="13"/>
      <c r="HS36" s="13"/>
      <c r="HT36" s="13"/>
      <c r="HU36" s="13"/>
      <c r="HV36" s="13"/>
      <c r="HW36" s="13"/>
      <c r="HX36" s="13"/>
      <c r="HY36" s="13"/>
      <c r="HZ36" s="13"/>
      <c r="IA36" s="13"/>
      <c r="IB36" s="13"/>
      <c r="IC36" s="13"/>
      <c r="ID36" s="13"/>
      <c r="IE36" s="13"/>
      <c r="IF36" s="13"/>
      <c r="IG36" s="13"/>
      <c r="IH36" s="13"/>
      <c r="II36" s="13"/>
      <c r="IJ36" s="13"/>
      <c r="IK36" s="13"/>
      <c r="IL36" s="13"/>
      <c r="IM36" s="13"/>
      <c r="IN36" s="13"/>
      <c r="IO36" s="13"/>
      <c r="IP36" s="13"/>
      <c r="IQ36" s="13"/>
      <c r="IR36" s="13"/>
      <c r="IS36" s="13"/>
      <c r="IT36" s="13"/>
      <c r="IU36" s="13"/>
      <c r="IV36" s="13"/>
      <c r="IW36" s="13"/>
    </row>
    <row r="37" customFormat="false" ht="12.75" hidden="false" customHeight="false" outlineLevel="0" collapsed="false">
      <c r="A37" s="2" t="s">
        <v>89</v>
      </c>
      <c r="B37" s="116"/>
      <c r="C37" s="116" t="n">
        <f aca="false">C7/'Income Statement'!C5</f>
        <v>0.0572401461105601</v>
      </c>
      <c r="D37" s="117" t="s">
        <v>90</v>
      </c>
      <c r="E37" s="118" t="n">
        <f aca="false">E7/'Income Statement'!E5</f>
        <v>0.0659599999999999</v>
      </c>
      <c r="F37" s="118" t="n">
        <f aca="false">F7/'Income Statement'!F5</f>
        <v>0.06936</v>
      </c>
      <c r="G37" s="118" t="n">
        <f aca="false">G7/'Income Statement'!G5</f>
        <v>0.06936</v>
      </c>
      <c r="H37" s="118" t="n">
        <f aca="false">H7/'Income Statement'!H5</f>
        <v>0.06936</v>
      </c>
      <c r="I37" s="118" t="n">
        <f aca="false">I7/'Income Statement'!I5</f>
        <v>0.06936</v>
      </c>
      <c r="J37" s="118" t="n">
        <f aca="false">J7/'Income Statement'!J5</f>
        <v>0.06936</v>
      </c>
      <c r="K37" s="118" t="n">
        <f aca="false">K7/'Income Statement'!K5</f>
        <v>0.06936</v>
      </c>
      <c r="L37" s="118" t="n">
        <f aca="false">L7/'Income Statement'!L5</f>
        <v>0.06936</v>
      </c>
      <c r="M37" s="118" t="n">
        <f aca="false">M7/'Income Statement'!M5</f>
        <v>0.06936</v>
      </c>
      <c r="N37" s="118" t="n">
        <f aca="false">N7/'Income Statement'!N5</f>
        <v>0.06936</v>
      </c>
    </row>
    <row r="38" customFormat="false" ht="12.75" hidden="false" customHeight="false" outlineLevel="0" collapsed="false">
      <c r="A38" s="2" t="s">
        <v>91</v>
      </c>
      <c r="B38" s="119"/>
      <c r="C38" s="119" t="n">
        <f aca="false">'Income Statement'!C5/(('Balance Sheet'!B13+'Balance Sheet'!C13)/2)</f>
        <v>1.56823570254072</v>
      </c>
      <c r="D38" s="117" t="s">
        <v>92</v>
      </c>
      <c r="E38" s="119" t="n">
        <f aca="false">'Income Statement'!E5/(('Balance Sheet'!C13+'Balance Sheet'!E13)/2)</f>
        <v>1.80053401897436</v>
      </c>
      <c r="F38" s="119" t="n">
        <f aca="false">'Income Statement'!F5/(('Balance Sheet'!E13+'Balance Sheet'!F13)/2)</f>
        <v>1.86899958169944</v>
      </c>
      <c r="G38" s="119" t="n">
        <f aca="false">'Income Statement'!G5/(('Balance Sheet'!F13+'Balance Sheet'!G13)/2)</f>
        <v>1.84944664172551</v>
      </c>
      <c r="H38" s="119" t="n">
        <f aca="false">'Income Statement'!H5/(('Balance Sheet'!G13+'Balance Sheet'!H13)/2)</f>
        <v>1.81046351388238</v>
      </c>
      <c r="I38" s="119" t="n">
        <f aca="false">'Income Statement'!I5/(('Balance Sheet'!H13+'Balance Sheet'!I13)/2)</f>
        <v>1.72271360510454</v>
      </c>
      <c r="J38" s="119" t="n">
        <f aca="false">'Income Statement'!J5/(('Balance Sheet'!I13+'Balance Sheet'!J13)/2)</f>
        <v>1.69216201057962</v>
      </c>
      <c r="K38" s="119" t="n">
        <f aca="false">'Income Statement'!K5/(('Balance Sheet'!J13+'Balance Sheet'!K13)/2)</f>
        <v>1.69605512876765</v>
      </c>
      <c r="L38" s="119" t="n">
        <f aca="false">'Income Statement'!L5/(('Balance Sheet'!K13+'Balance Sheet'!L13)/2)</f>
        <v>1.69950665790978</v>
      </c>
      <c r="M38" s="119" t="n">
        <f aca="false">'Income Statement'!M5/(('Balance Sheet'!L13+'Balance Sheet'!M13)/2)</f>
        <v>1.70256242671954</v>
      </c>
      <c r="N38" s="119" t="n">
        <f aca="false">'Income Statement'!N5/(('Balance Sheet'!M13+'Balance Sheet'!N13)/2)</f>
        <v>1.70526404362923</v>
      </c>
    </row>
    <row r="39" customFormat="false" ht="12.75" hidden="false" customHeight="false" outlineLevel="0" collapsed="false">
      <c r="A39" s="2" t="s">
        <v>93</v>
      </c>
      <c r="B39" s="116"/>
      <c r="C39" s="116" t="n">
        <f aca="false">C37*C38</f>
        <v>0.089766040749228</v>
      </c>
      <c r="D39" s="67" t="s">
        <v>94</v>
      </c>
      <c r="E39" s="118" t="n">
        <f aca="false">E37*E38</f>
        <v>0.118763223891549</v>
      </c>
      <c r="F39" s="118" t="n">
        <f aca="false">F37*F38</f>
        <v>0.129633810986673</v>
      </c>
      <c r="G39" s="118" t="n">
        <f aca="false">G37*G38</f>
        <v>0.128277619070081</v>
      </c>
      <c r="H39" s="118" t="n">
        <f aca="false">H37*H38</f>
        <v>0.125573749322882</v>
      </c>
      <c r="I39" s="118" t="n">
        <f aca="false">I37*I38</f>
        <v>0.119487415650051</v>
      </c>
      <c r="J39" s="118" t="n">
        <f aca="false">J37*J38</f>
        <v>0.117368357053803</v>
      </c>
      <c r="K39" s="118" t="n">
        <f aca="false">K37*K38</f>
        <v>0.117638383731324</v>
      </c>
      <c r="L39" s="118" t="n">
        <f aca="false">L37*L38</f>
        <v>0.117877781792623</v>
      </c>
      <c r="M39" s="118" t="n">
        <f aca="false">M37*M38</f>
        <v>0.118089729917268</v>
      </c>
      <c r="N39" s="118" t="n">
        <f aca="false">N37*N38</f>
        <v>0.118277114066123</v>
      </c>
    </row>
    <row r="40" customFormat="false" ht="12.75" hidden="false" customHeight="false" outlineLevel="0" collapsed="false">
      <c r="A40" s="2" t="s">
        <v>95</v>
      </c>
      <c r="B40" s="120"/>
      <c r="C40" s="120" t="n">
        <f aca="false">'Income Statement'!C21/'Cash Flow, DCF, Ratios'!C7</f>
        <v>0.77461572960411</v>
      </c>
      <c r="D40" s="117" t="s">
        <v>96</v>
      </c>
      <c r="E40" s="120" t="n">
        <f aca="false">'Income Statement'!E21/'Cash Flow, DCF, Ratios'!E7</f>
        <v>0.851536454216199</v>
      </c>
      <c r="F40" s="120" t="n">
        <f aca="false">'Income Statement'!F21/'Cash Flow, DCF, Ratios'!F7</f>
        <v>0.859471847187515</v>
      </c>
      <c r="G40" s="120" t="n">
        <f aca="false">'Income Statement'!G21/'Cash Flow, DCF, Ratios'!G7</f>
        <v>0.857986138719588</v>
      </c>
      <c r="H40" s="120" t="n">
        <f aca="false">'Income Statement'!H21/'Cash Flow, DCF, Ratios'!H7</f>
        <v>0.854928278416224</v>
      </c>
      <c r="I40" s="120" t="n">
        <f aca="false">'Income Statement'!I21/'Cash Flow, DCF, Ratios'!I7</f>
        <v>0.847538756270756</v>
      </c>
      <c r="J40" s="120" t="n">
        <f aca="false">'Income Statement'!J21/'Cash Flow, DCF, Ratios'!J7</f>
        <v>0.844786103705541</v>
      </c>
      <c r="K40" s="120" t="n">
        <f aca="false">'Income Statement'!K21/'Cash Flow, DCF, Ratios'!K7</f>
        <v>0.845142381064955</v>
      </c>
      <c r="L40" s="120" t="n">
        <f aca="false">'Income Statement'!L21/'Cash Flow, DCF, Ratios'!L7</f>
        <v>0.845456881500801</v>
      </c>
      <c r="M40" s="120" t="n">
        <f aca="false">'Income Statement'!M21/'Cash Flow, DCF, Ratios'!M7</f>
        <v>0.845734256376378</v>
      </c>
      <c r="N40" s="120" t="n">
        <f aca="false">'Income Statement'!N21/'Cash Flow, DCF, Ratios'!N7</f>
        <v>0.845978656616396</v>
      </c>
    </row>
    <row r="41" customFormat="false" ht="12.75" hidden="false" customHeight="false" outlineLevel="0" collapsed="false">
      <c r="A41" s="2" t="s">
        <v>97</v>
      </c>
      <c r="B41" s="119"/>
      <c r="C41" s="119" t="n">
        <f aca="false">(('Balance Sheet'!B13+'Balance Sheet'!C13)/2)/(('Balance Sheet'!B26+'Balance Sheet'!C26)/2)</f>
        <v>1.87658828757853</v>
      </c>
      <c r="D41" s="117" t="s">
        <v>98</v>
      </c>
      <c r="E41" s="119" t="n">
        <f aca="false">(('Balance Sheet'!C13+'Balance Sheet'!E13)/2)/(('Balance Sheet'!C26+'Balance Sheet'!E26)/2)</f>
        <v>1.91094330810738</v>
      </c>
      <c r="F41" s="119" t="n">
        <f aca="false">(('Balance Sheet'!E13+'Balance Sheet'!F13)/2)/(('Balance Sheet'!E26+'Balance Sheet'!F26)/2)</f>
        <v>1.9630551219525</v>
      </c>
      <c r="G41" s="119" t="n">
        <f aca="false">(('Balance Sheet'!F13+'Balance Sheet'!G13)/2)/(('Balance Sheet'!F26+'Balance Sheet'!G26)/2)</f>
        <v>1.97726804988758</v>
      </c>
      <c r="H41" s="119" t="n">
        <f aca="false">(('Balance Sheet'!G13+'Balance Sheet'!H13)/2)/(('Balance Sheet'!G26+'Balance Sheet'!H26)/2)</f>
        <v>1.98572830005987</v>
      </c>
      <c r="I41" s="119" t="n">
        <f aca="false">(('Balance Sheet'!H13+'Balance Sheet'!I13)/2)/(('Balance Sheet'!H26+'Balance Sheet'!I26)/2)</f>
        <v>1.9903186076465</v>
      </c>
      <c r="J41" s="119" t="n">
        <f aca="false">(('Balance Sheet'!I13+'Balance Sheet'!J13)/2)/(('Balance Sheet'!I26+'Balance Sheet'!J26)/2)</f>
        <v>1.99287512599169</v>
      </c>
      <c r="K41" s="119" t="n">
        <f aca="false">(('Balance Sheet'!J13+'Balance Sheet'!K13)/2)/(('Balance Sheet'!J26+'Balance Sheet'!K26)/2)</f>
        <v>1.99482520886365</v>
      </c>
      <c r="L41" s="119" t="n">
        <f aca="false">(('Balance Sheet'!K13+'Balance Sheet'!L13)/2)/(('Balance Sheet'!K26+'Balance Sheet'!L26)/2)</f>
        <v>1.99655729192452</v>
      </c>
      <c r="M41" s="119" t="n">
        <f aca="false">(('Balance Sheet'!L13+'Balance Sheet'!M13)/2)/(('Balance Sheet'!L26+'Balance Sheet'!M26)/2)</f>
        <v>1.99809328258695</v>
      </c>
      <c r="N41" s="119" t="n">
        <f aca="false">(('Balance Sheet'!M13+'Balance Sheet'!N13)/2)/(('Balance Sheet'!M26+'Balance Sheet'!N26)/2)</f>
        <v>1.99945322751008</v>
      </c>
    </row>
    <row r="42" customFormat="false" ht="12.75" hidden="false" customHeight="false" outlineLevel="0" collapsed="false">
      <c r="A42" s="2" t="s">
        <v>99</v>
      </c>
      <c r="B42" s="118"/>
      <c r="C42" s="118" t="n">
        <f aca="false">C39*C40*C41</f>
        <v>0.130487041189423</v>
      </c>
      <c r="D42" s="67" t="s">
        <v>100</v>
      </c>
      <c r="E42" s="118" t="n">
        <f aca="false">E39*E40*E41</f>
        <v>0.193256017711645</v>
      </c>
      <c r="F42" s="118" t="n">
        <f aca="false">F39*F40*F41</f>
        <v>0.218716948867979</v>
      </c>
      <c r="G42" s="118" t="n">
        <f aca="false">G39*G40*G41</f>
        <v>0.217618950184509</v>
      </c>
      <c r="H42" s="118" t="n">
        <f aca="false">H39*H40*H41</f>
        <v>0.21318093818722</v>
      </c>
      <c r="I42" s="118" t="n">
        <f aca="false">I39*I40*I41</f>
        <v>0.20155999460867</v>
      </c>
      <c r="J42" s="118" t="n">
        <f aca="false">J39*J40*J41</f>
        <v>0.197595874605819</v>
      </c>
      <c r="K42" s="118" t="n">
        <f aca="false">K39*K40*K41</f>
        <v>0.19832788360231</v>
      </c>
      <c r="L42" s="118" t="n">
        <f aca="false">L39*L40*L41</f>
        <v>0.1989780612955</v>
      </c>
      <c r="M42" s="118" t="n">
        <f aca="false">M39*M40*M41</f>
        <v>0.199554631142657</v>
      </c>
      <c r="N42" s="118" t="n">
        <f aca="false">N39*N40*N41</f>
        <v>0.200065118123892</v>
      </c>
    </row>
    <row r="43" customFormat="false" ht="12.75" hidden="false" customHeight="false" outlineLevel="0" collapsed="false">
      <c r="D43" s="67"/>
    </row>
    <row r="44" customFormat="false" ht="12.75" hidden="false" customHeight="false" outlineLevel="0" collapsed="false">
      <c r="D44" s="58"/>
      <c r="F44" s="116"/>
    </row>
    <row r="45" customFormat="false" ht="12.75" hidden="false" customHeight="false" outlineLevel="0" collapsed="false">
      <c r="D45" s="58"/>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legacyDrawing r:id="rId2"/>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1998-02-10T15:11:39Z</dcterms:created>
  <dc:creator>Charles Lee</dc:creator>
  <dc:description/>
  <dc:language>en-US</dc:language>
  <cp:lastModifiedBy>jdasovic</cp:lastModifiedBy>
  <cp:lastPrinted>1999-02-17T00:15:34Z</cp:lastPrinted>
  <dcterms:modified xsi:type="dcterms:W3CDTF">2001-02-18T22:20:15Z</dcterms:modified>
  <cp:revision>0</cp:revision>
  <dc:subject/>
  <dc:title/>
</cp:coreProperties>
</file>