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4.xml.rels" ContentType="application/vnd.openxmlformats-package.relationship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xl/comments4.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true" date1904="true"/>
  <workbookProtection/>
  <bookViews>
    <workbookView showHorizontalScroll="true" showVerticalScroll="true" showSheetTabs="true" xWindow="0" yWindow="0" windowWidth="16384" windowHeight="8192" tabRatio="500" firstSheet="0" activeTab="0"/>
  </bookViews>
  <sheets>
    <sheet name="Greetings" sheetId="1" state="visible" r:id="rId3"/>
    <sheet name="Income Statement" sheetId="2" state="visible" r:id="rId4"/>
    <sheet name="Balance Sheet" sheetId="3" state="visible" r:id="rId5"/>
    <sheet name="Cash Flow, DCF, Ratios" sheetId="4" state="visible" r:id="rId6"/>
  </sheets>
  <definedNames>
    <definedName function="false" hidden="false" localSheetId="2" name="_xlnm.Print_Area" vbProcedure="false">'Balance Sheet'!$A$1:$N$39</definedName>
    <definedName function="false" hidden="false" localSheetId="3" name="_xlnm.Print_Area" vbProcedure="false">'Cash Flow, DCF, Ratios'!$A$1:$N$42</definedName>
    <definedName function="false" hidden="false" localSheetId="1" name="_xlnm.Print_Area" vbProcedure="false">'Income Statement'!$A$1:$N$26</definedName>
  </definedNames>
  <calcPr iterateCount="100" refMode="A1" iterate="false" iterateDelta="0.001"/>
  <extLst>
    <ext xmlns:loext="http://schemas.libreoffice.org/" uri="{7626C862-2A13-11E5-B345-FEFF819CDC9F}">
      <loext:extCalcPr stringRefSyntax="CalcA1"/>
    </ext>
  </extLst>
</workbook>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41" authorId="0">
      <text>
        <r>
          <rPr>
            <b val="true"/>
            <sz val="8"/>
            <color rgb="FF000000"/>
            <rFont val="Tahoma"/>
            <family val="0"/>
          </rPr>
          <t xml:space="preserve">This Net Income data includes estimated interest expense.</t>
        </r>
      </text>
      <mc:AlternateContent>
        <mc:Choice Requires="v2">
          <commentPr autoFill="true" autoScale="false" colHidden="false" locked="false" rowHidden="false" textHAlign="justify" textVAlign="top">
            <anchor moveWithCells="false" sizeWithCells="false">
              <xdr:from>
                <xdr:col>1</xdr:col>
                <xdr:colOff>19</xdr:colOff>
                <xdr:row>39</xdr:row>
                <xdr:rowOff>7</xdr:rowOff>
              </xdr:from>
              <xdr:to>
                <xdr:col>3</xdr:col>
                <xdr:colOff>98</xdr:colOff>
                <xdr:row>41</xdr:row>
                <xdr:rowOff>7</xdr:rowOff>
              </xdr:to>
            </anchor>
          </commentPr>
        </mc:Choice>
        <mc:Fallback/>
      </mc:AlternateContent>
    </comment>
    <comment ref="D28" authorId="0">
      <text>
        <r>
          <rPr>
            <b val="true"/>
            <sz val="8"/>
            <color rgb="FF000000"/>
            <rFont val="Tahoma"/>
            <family val="0"/>
          </rPr>
          <t xml:space="preserve">All of these numbers should be zero.  If not, then you have a problem in your model.</t>
        </r>
      </text>
      <mc:AlternateContent>
        <mc:Choice Requires="v2">
          <commentPr autoFill="true" autoScale="false" colHidden="false" locked="false" rowHidden="false" textHAlign="justify" textVAlign="top">
            <anchor moveWithCells="false" sizeWithCells="false">
              <xdr:from>
                <xdr:col>4</xdr:col>
                <xdr:colOff>36</xdr:colOff>
                <xdr:row>26</xdr:row>
                <xdr:rowOff>7</xdr:rowOff>
              </xdr:from>
              <xdr:to>
                <xdr:col>6</xdr:col>
                <xdr:colOff>73</xdr:colOff>
                <xdr:row>29</xdr:row>
                <xdr:rowOff>3</xdr:rowOff>
              </xdr:to>
            </anchor>
          </commentPr>
        </mc:Choice>
        <mc:Fallback/>
      </mc:AlternateContent>
    </comment>
    <comment ref="D39" authorId="0">
      <text>
        <r>
          <rPr>
            <b val="true"/>
            <sz val="8"/>
            <color rgb="FF000000"/>
            <rFont val="Tahoma"/>
            <family val="0"/>
          </rPr>
          <t xml:space="preserve">All of these numbers should be zero.  If not, then you have a problem in your model.</t>
        </r>
      </text>
      <mc:AlternateContent>
        <mc:Choice Requires="v2">
          <commentPr autoFill="true" autoScale="false" colHidden="false" locked="false" rowHidden="false" textHAlign="justify" textVAlign="top">
            <anchor moveWithCells="false" sizeWithCells="false">
              <xdr:from>
                <xdr:col>4</xdr:col>
                <xdr:colOff>36</xdr:colOff>
                <xdr:row>37</xdr:row>
                <xdr:rowOff>7</xdr:rowOff>
              </xdr:from>
              <xdr:to>
                <xdr:col>6</xdr:col>
                <xdr:colOff>75</xdr:colOff>
                <xdr:row>40</xdr:row>
                <xdr:rowOff>4</xdr:rowOff>
              </xdr:to>
            </anchor>
          </commentPr>
        </mc:Choice>
        <mc:Fallback/>
      </mc:AlternateContent>
    </comment>
  </commentList>
</comments>
</file>

<file path=xl/comments4.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19" authorId="0">
      <text>
        <r>
          <rPr>
            <b val="true"/>
            <sz val="8"/>
            <color rgb="FF000000"/>
            <rFont val="Tahoma"/>
            <family val="2"/>
          </rPr>
          <t xml:space="preserve">Only include Depreciation Expense on PP&amp;E and not Intangibles.</t>
        </r>
      </text>
      <mc:AlternateContent>
        <mc:Choice Requires="v2">
          <commentPr autoFill="true" autoScale="false" colHidden="false" locked="false" rowHidden="false" textHAlign="justify" textVAlign="top">
            <anchor moveWithCells="false" sizeWithCells="false">
              <xdr:from>
                <xdr:col>4</xdr:col>
                <xdr:colOff>32</xdr:colOff>
                <xdr:row>17</xdr:row>
                <xdr:rowOff>0</xdr:rowOff>
              </xdr:from>
              <xdr:to>
                <xdr:col>6</xdr:col>
                <xdr:colOff>48</xdr:colOff>
                <xdr:row>19</xdr:row>
                <xdr:rowOff>13</xdr:rowOff>
              </xdr:to>
            </anchor>
          </commentPr>
        </mc:Choice>
        <mc:Fallback/>
      </mc:AlternateContent>
    </comment>
    <comment ref="D22" authorId="0">
      <text>
        <r>
          <rPr>
            <b val="true"/>
            <sz val="8"/>
            <color rgb="FF000000"/>
            <rFont val="Tahoma"/>
            <family val="2"/>
          </rPr>
          <t xml:space="preserve">This is your estimate of annual perpetual EBI growth beyond the terminal year.</t>
        </r>
      </text>
      <mc:AlternateContent>
        <mc:Choice Requires="v2">
          <commentPr autoFill="true" autoScale="false" colHidden="false" locked="false" rowHidden="false" textHAlign="justify" textVAlign="top">
            <anchor moveWithCells="false" sizeWithCells="false">
              <xdr:from>
                <xdr:col>5</xdr:col>
                <xdr:colOff>58</xdr:colOff>
                <xdr:row>20</xdr:row>
                <xdr:rowOff>7</xdr:rowOff>
              </xdr:from>
              <xdr:to>
                <xdr:col>7</xdr:col>
                <xdr:colOff>46</xdr:colOff>
                <xdr:row>24</xdr:row>
                <xdr:rowOff>1</xdr:rowOff>
              </xdr:to>
            </anchor>
          </commentPr>
        </mc:Choice>
        <mc:Fallback/>
      </mc:AlternateContent>
    </comment>
    <comment ref="N22" authorId="0">
      <text>
        <r>
          <rPr>
            <b val="true"/>
            <sz val="8"/>
            <color rgb="FF000000"/>
            <rFont val="Tahoma"/>
            <family val="0"/>
          </rPr>
          <t xml:space="preserve">This terminal value is calculated by dividing 2002 EBI by the discount rate (D25) adjusted by any forecasted growth (D22).</t>
        </r>
      </text>
      <mc:AlternateContent>
        <mc:Choice Requires="v2">
          <commentPr autoFill="true" autoScale="false" colHidden="false" locked="false" rowHidden="false" textHAlign="justify" textVAlign="top">
            <anchor moveWithCells="false" sizeWithCells="false">
              <xdr:from>
                <xdr:col>14</xdr:col>
                <xdr:colOff>20</xdr:colOff>
                <xdr:row>20</xdr:row>
                <xdr:rowOff>7</xdr:rowOff>
              </xdr:from>
              <xdr:to>
                <xdr:col>16</xdr:col>
                <xdr:colOff>62</xdr:colOff>
                <xdr:row>24</xdr:row>
                <xdr:rowOff>17</xdr:rowOff>
              </xdr:to>
            </anchor>
          </commentPr>
        </mc:Choice>
        <mc:Fallback/>
      </mc:AlternateContent>
    </comment>
  </commentList>
</comments>
</file>

<file path=xl/sharedStrings.xml><?xml version="1.0" encoding="utf-8"?>
<sst xmlns="http://schemas.openxmlformats.org/spreadsheetml/2006/main" count="152" uniqueCount="101">
  <si>
    <t xml:space="preserve">Timberland Co.</t>
  </si>
  <si>
    <t xml:space="preserve">Income Statements ($000's)</t>
  </si>
  <si>
    <t xml:space="preserve">Actual</t>
  </si>
  <si>
    <t xml:space="preserve">Assumptions</t>
  </si>
  <si>
    <t xml:space="preserve">Forecast</t>
  </si>
  <si>
    <t xml:space="preserve">FISCAL YEAR ENDING  </t>
  </si>
  <si>
    <t xml:space="preserve">Net Sales</t>
  </si>
  <si>
    <t xml:space="preserve">year-to-year growth</t>
  </si>
  <si>
    <t xml:space="preserve">     yr.-to-yr. growth rate</t>
  </si>
  <si>
    <t xml:space="preserve">Cost of Goods Sold</t>
  </si>
  <si>
    <t xml:space="preserve">% of Sales</t>
  </si>
  <si>
    <t xml:space="preserve">     % of Sales</t>
  </si>
  <si>
    <t xml:space="preserve">Gross Income</t>
  </si>
  <si>
    <t xml:space="preserve">Selling, Gen &amp; Admin Exp.</t>
  </si>
  <si>
    <t xml:space="preserve">Operating Income</t>
  </si>
  <si>
    <t xml:space="preserve">Non-Operating Income (Expense)</t>
  </si>
  <si>
    <t xml:space="preserve">EBIT</t>
  </si>
  <si>
    <t xml:space="preserve">Interest Expense</t>
  </si>
  <si>
    <t xml:space="preserve">Pretax Income</t>
  </si>
  <si>
    <t xml:space="preserve">Income Tax</t>
  </si>
  <si>
    <t xml:space="preserve">NET INCOME          </t>
  </si>
  <si>
    <t xml:space="preserve">Shares Outstanding</t>
  </si>
  <si>
    <t xml:space="preserve">Earnings Per Share (EPS)</t>
  </si>
  <si>
    <t xml:space="preserve">Balance Sheets ($000's)</t>
  </si>
  <si>
    <t xml:space="preserve">FISCAL YEAR ENDING</t>
  </si>
  <si>
    <t xml:space="preserve">Cash</t>
  </si>
  <si>
    <t xml:space="preserve">Receivables</t>
  </si>
  <si>
    <t xml:space="preserve">Inventories</t>
  </si>
  <si>
    <t xml:space="preserve">Other Cur. Assets</t>
  </si>
  <si>
    <t xml:space="preserve">Total Cur. Assets</t>
  </si>
  <si>
    <t xml:space="preserve">Net PPE</t>
  </si>
  <si>
    <t xml:space="preserve">Intangibles</t>
  </si>
  <si>
    <t xml:space="preserve">deprec. over 30 years</t>
  </si>
  <si>
    <t xml:space="preserve">Other Assets</t>
  </si>
  <si>
    <t xml:space="preserve">TOTAL ASSETS</t>
  </si>
  <si>
    <t xml:space="preserve">Notes Payable</t>
  </si>
  <si>
    <t xml:space="preserve">Accounts Payable</t>
  </si>
  <si>
    <t xml:space="preserve">Accrued Expenses</t>
  </si>
  <si>
    <t xml:space="preserve">Total Cur Liab (excl L/T Debt)</t>
  </si>
  <si>
    <t xml:space="preserve">Def. Taxes</t>
  </si>
  <si>
    <t xml:space="preserve">L/T Debt (incl. cur. portion)</t>
  </si>
  <si>
    <t xml:space="preserve">TOTAL LIABILITIES</t>
  </si>
  <si>
    <t xml:space="preserve">Common Stock, Net</t>
  </si>
  <si>
    <t xml:space="preserve">Capital Surplus</t>
  </si>
  <si>
    <t xml:space="preserve">Retained Earnings</t>
  </si>
  <si>
    <t xml:space="preserve">Other Equities</t>
  </si>
  <si>
    <t xml:space="preserve">Shareholders' Equity</t>
  </si>
  <si>
    <t xml:space="preserve">PLUG</t>
  </si>
  <si>
    <t xml:space="preserve">TOT LIAB &amp; NET WORTH</t>
  </si>
  <si>
    <t xml:space="preserve">Unreconciled Difference</t>
  </si>
  <si>
    <t xml:space="preserve">Cash per SCF:</t>
  </si>
  <si>
    <t xml:space="preserve">Free Cash Flow (=CFO+CFI+(interest net of tax))</t>
  </si>
  <si>
    <t xml:space="preserve">Deduct: Int. expense (net of tax)</t>
  </si>
  <si>
    <t xml:space="preserve">Interest from I/S * (1-t)</t>
  </si>
  <si>
    <t xml:space="preserve">=CFO+CFI</t>
  </si>
  <si>
    <t xml:space="preserve">Add: Increase in L/T debt</t>
  </si>
  <si>
    <t xml:space="preserve">from Balance Sheet</t>
  </si>
  <si>
    <t xml:space="preserve">Less: Dividends (new equity)</t>
  </si>
  <si>
    <t xml:space="preserve">derived from plug - NI</t>
  </si>
  <si>
    <t xml:space="preserve">    =CFF</t>
  </si>
  <si>
    <t xml:space="preserve">Chg Cash per SCF (CFO+CFI+CFF)</t>
  </si>
  <si>
    <t xml:space="preserve">Chg Cash per B/S</t>
  </si>
  <si>
    <t xml:space="preserve">Cash Flow and DCF Valuation ($000's)</t>
  </si>
  <si>
    <t xml:space="preserve">from Income Statement</t>
  </si>
  <si>
    <t xml:space="preserve">Less:  Taxes on EBIT</t>
  </si>
  <si>
    <t xml:space="preserve">EBI</t>
  </si>
  <si>
    <t xml:space="preserve">Add: Depreciation &amp; Amortization</t>
  </si>
  <si>
    <t xml:space="preserve">   (Inc.) Dec. in Other Assets</t>
  </si>
  <si>
    <t xml:space="preserve">   Inc. (Dec.) in Def. Tax Liab</t>
  </si>
  <si>
    <t xml:space="preserve">   (Inc.) Dec. in A/R</t>
  </si>
  <si>
    <t xml:space="preserve">   (Inc.) Dec. in Inventories</t>
  </si>
  <si>
    <t xml:space="preserve">   (Inc.) Dec. in Other C. Assets</t>
  </si>
  <si>
    <t xml:space="preserve">   Inc. (Dec.) in A/P</t>
  </si>
  <si>
    <t xml:space="preserve">   Inc. (Dec.) in Other Accruals</t>
  </si>
  <si>
    <t xml:space="preserve">CFO (excl. int.)</t>
  </si>
  <si>
    <t xml:space="preserve">Less: Capital Expenditures</t>
  </si>
  <si>
    <t xml:space="preserve">To bring net PPE to 11% of sales</t>
  </si>
  <si>
    <t xml:space="preserve">FCF (free cash flow)</t>
  </si>
  <si>
    <t xml:space="preserve">Terminal Value</t>
  </si>
  <si>
    <t xml:space="preserve">Total Free Cash Flow</t>
  </si>
  <si>
    <t xml:space="preserve">PV Factor</t>
  </si>
  <si>
    <t xml:space="preserve">PV of cash flow</t>
  </si>
  <si>
    <t xml:space="preserve">Total PV of Cash Flows</t>
  </si>
  <si>
    <t xml:space="preserve">Less:  debt</t>
  </si>
  <si>
    <t xml:space="preserve">Plus:   idle assets (liabilities)</t>
  </si>
  <si>
    <t xml:space="preserve">PV of shareholders' equity</t>
  </si>
  <si>
    <t xml:space="preserve">Shrs Outstanding</t>
  </si>
  <si>
    <t xml:space="preserve">Price per share</t>
  </si>
  <si>
    <t xml:space="preserve">Ratio Analysis</t>
  </si>
  <si>
    <t xml:space="preserve">Profit Margin</t>
  </si>
  <si>
    <t xml:space="preserve">EBI / Sales</t>
  </si>
  <si>
    <t xml:space="preserve">Asset Turnover</t>
  </si>
  <si>
    <t xml:space="preserve">Sales / Avg Assets</t>
  </si>
  <si>
    <t xml:space="preserve">Return on Assets (ROA)</t>
  </si>
  <si>
    <t xml:space="preserve">EBI / Avg Assets</t>
  </si>
  <si>
    <t xml:space="preserve">I/S Leverage</t>
  </si>
  <si>
    <t xml:space="preserve">Net Income/EBI</t>
  </si>
  <si>
    <t xml:space="preserve">B/S Leverage</t>
  </si>
  <si>
    <t xml:space="preserve">Avg Assets / Avg Equity</t>
  </si>
  <si>
    <t xml:space="preserve">Return on Average Equity (ROE)</t>
  </si>
  <si>
    <t xml:space="preserve">Net Income/Avg Equity</t>
  </si>
</sst>
</file>

<file path=xl/styles.xml><?xml version="1.0" encoding="utf-8"?>
<styleSheet xmlns="http://schemas.openxmlformats.org/spreadsheetml/2006/main">
  <numFmts count="30">
    <numFmt numFmtId="164" formatCode="[$-409]#,##0_);\(#,##0\)"/>
    <numFmt numFmtId="165" formatCode="[$-409]#,##0.00_);[RED]\(#,##0.00\)"/>
    <numFmt numFmtId="166" formatCode="[$-409]General"/>
    <numFmt numFmtId="167" formatCode="General"/>
    <numFmt numFmtId="168" formatCode="&quot;Sales growth declines from &quot;0.0%&quot; to 10% in yr 5&quot;"/>
    <numFmt numFmtId="169" formatCode="[$-409]0%"/>
    <numFmt numFmtId="170" formatCode="0.0%"/>
    <numFmt numFmtId="171" formatCode="&quot;&quot;0.0%&quot; --&gt; 61.5% of Sales 1st 5 yrs.; steady state thereafter&quot;"/>
    <numFmt numFmtId="172" formatCode="0%&quot; of Sales&quot;"/>
    <numFmt numFmtId="173" formatCode="0.00%&quot; of Sales&quot;"/>
    <numFmt numFmtId="174" formatCode="0.00%&quot; of Avg LTD&quot;"/>
    <numFmt numFmtId="175" formatCode="0%&quot; Tax Rate&quot;"/>
    <numFmt numFmtId="176" formatCode="\$#,##0.00_);[RED]&quot;($&quot;#,##0.00\)"/>
    <numFmt numFmtId="177" formatCode="[$-409]0.00%"/>
    <numFmt numFmtId="178" formatCode="0%&quot; Beg. Net PPE + Intangibles&quot;"/>
    <numFmt numFmtId="179" formatCode="&quot;Discount Rate of &quot;0.00%"/>
    <numFmt numFmtId="180" formatCode="[$-409]0.00"/>
    <numFmt numFmtId="181" formatCode="[$-409]0"/>
    <numFmt numFmtId="182" formatCode="0.0%&quot; of Sales&quot;"/>
    <numFmt numFmtId="183" formatCode="0.0%&quot; of Total Assets&quot;"/>
    <numFmt numFmtId="184" formatCode="0.000"/>
    <numFmt numFmtId="185" formatCode="&quot;Ave. Debt Bal. * &quot;0.00%&quot; cost * (1-t)&quot;"/>
    <numFmt numFmtId="186" formatCode="0.0%&quot; of beg. Net PPE + Intgble Amort.&quot;"/>
    <numFmt numFmtId="187" formatCode="0.00%&quot; perpetual annual growth&quot;"/>
    <numFmt numFmtId="188" formatCode="0.00%&quot; Capitalization Rate&quot;"/>
    <numFmt numFmtId="189" formatCode="0.0000"/>
    <numFmt numFmtId="190" formatCode="0.00%&quot; Discount Rate&quot;"/>
    <numFmt numFmtId="191" formatCode="#,##0.0000_);\(#,##0.0000\)"/>
    <numFmt numFmtId="192" formatCode="#,##0.0_);\(#,##0.0\)"/>
    <numFmt numFmtId="193" formatCode="[$-409]#,##0.00_);\(#,##0.00\)"/>
  </numFmts>
  <fonts count="24">
    <font>
      <sz val="10"/>
      <name val="Times New Roman"/>
      <family val="0"/>
    </font>
    <font>
      <sz val="10"/>
      <name val="Arial"/>
      <family val="0"/>
    </font>
    <font>
      <sz val="10"/>
      <name val="Arial"/>
      <family val="0"/>
    </font>
    <font>
      <sz val="10"/>
      <name val="Arial"/>
      <family val="0"/>
    </font>
    <font>
      <b val="true"/>
      <sz val="11"/>
      <color rgb="FFFFFFFF"/>
      <name val="Times New Roman"/>
      <family val="0"/>
    </font>
    <font>
      <b val="true"/>
      <sz val="9"/>
      <color rgb="FFFFFFFF"/>
      <name val="Times New Roman"/>
      <family val="0"/>
    </font>
    <font>
      <b val="true"/>
      <sz val="9"/>
      <color rgb="FF3333CC"/>
      <name val="Times New Roman"/>
      <family val="0"/>
    </font>
    <font>
      <b val="true"/>
      <sz val="9"/>
      <color rgb="FF3366FF"/>
      <name val="Times New Roman"/>
      <family val="0"/>
    </font>
    <font>
      <sz val="9"/>
      <name val="Times New Roman"/>
      <family val="0"/>
    </font>
    <font>
      <sz val="8"/>
      <name val="Times New Roman"/>
      <family val="0"/>
    </font>
    <font>
      <sz val="10"/>
      <name val="Arial"/>
      <family val="2"/>
    </font>
    <font>
      <b val="true"/>
      <sz val="10"/>
      <color rgb="FF0000FF"/>
      <name val="Arial"/>
      <family val="2"/>
    </font>
    <font>
      <b val="true"/>
      <sz val="14"/>
      <name val="Arial"/>
      <family val="2"/>
    </font>
    <font>
      <b val="true"/>
      <sz val="10"/>
      <name val="Arial"/>
      <family val="2"/>
    </font>
    <font>
      <b val="true"/>
      <sz val="10"/>
      <color rgb="FF3333CC"/>
      <name val="Arial"/>
      <family val="2"/>
    </font>
    <font>
      <i val="true"/>
      <sz val="9"/>
      <name val="Arial"/>
      <family val="2"/>
    </font>
    <font>
      <i val="true"/>
      <sz val="9"/>
      <color rgb="FF3333CC"/>
      <name val="Arial"/>
      <family val="2"/>
    </font>
    <font>
      <sz val="9"/>
      <name val="Arial"/>
      <family val="2"/>
    </font>
    <font>
      <sz val="9"/>
      <color rgb="FF3333CC"/>
      <name val="Arial"/>
      <family val="2"/>
    </font>
    <font>
      <sz val="10"/>
      <color rgb="FF3333CC"/>
      <name val="Arial"/>
      <family val="2"/>
    </font>
    <font>
      <i val="true"/>
      <sz val="10"/>
      <name val="Arial"/>
      <family val="2"/>
    </font>
    <font>
      <sz val="10"/>
      <color rgb="FFFF0000"/>
      <name val="Arial"/>
      <family val="2"/>
    </font>
    <font>
      <b val="true"/>
      <sz val="8"/>
      <color rgb="FF000000"/>
      <name val="Tahoma"/>
      <family val="0"/>
    </font>
    <font>
      <b val="true"/>
      <sz val="8"/>
      <color rgb="FF000000"/>
      <name val="Tahoma"/>
      <family val="2"/>
    </font>
  </fonts>
  <fills count="6">
    <fill>
      <patternFill patternType="none"/>
    </fill>
    <fill>
      <patternFill patternType="gray125"/>
    </fill>
    <fill>
      <patternFill patternType="solid">
        <fgColor rgb="FF3366FF"/>
        <bgColor rgb="FF0066CC"/>
      </patternFill>
    </fill>
    <fill>
      <patternFill patternType="solid">
        <fgColor rgb="FFA6CAF0"/>
        <bgColor rgb="FFCCCCFF"/>
      </patternFill>
    </fill>
    <fill>
      <patternFill patternType="solid">
        <fgColor rgb="FFCCFFCC"/>
        <bgColor rgb="FFCCFFFF"/>
      </patternFill>
    </fill>
    <fill>
      <patternFill patternType="solid">
        <fgColor rgb="FFFFFF99"/>
        <bgColor rgb="FFFFFFCC"/>
      </patternFill>
    </fill>
  </fills>
  <borders count="10">
    <border diagonalUp="false" diagonalDown="false">
      <left/>
      <right/>
      <top/>
      <bottom/>
      <diagonal/>
    </border>
    <border diagonalUp="false" diagonalDown="false">
      <left/>
      <right/>
      <top/>
      <bottom style="thin"/>
      <diagonal/>
    </border>
    <border diagonalUp="false" diagonalDown="false">
      <left/>
      <right/>
      <top style="thin"/>
      <bottom style="thin"/>
      <diagonal/>
    </border>
    <border diagonalUp="false" diagonalDown="false">
      <left style="thin"/>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style="thin"/>
      <top/>
      <bottom style="thin"/>
      <diagonal/>
    </border>
    <border diagonalUp="false" diagonalDown="false">
      <left style="thin"/>
      <right/>
      <top style="thin"/>
      <bottom style="thin"/>
      <diagonal/>
    </border>
    <border diagonalUp="false" diagonalDown="false">
      <left/>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176" fontId="0" fillId="0" borderId="0" applyFont="true" applyBorder="false" applyAlignment="false" applyProtection="false"/>
    <xf numFmtId="42" fontId="1" fillId="0" borderId="0" applyFont="true" applyBorder="false" applyAlignment="false" applyProtection="false"/>
    <xf numFmtId="169" fontId="0" fillId="0" borderId="0" applyFont="true" applyBorder="false" applyAlignment="false" applyProtection="false"/>
  </cellStyleXfs>
  <cellXfs count="12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13" fillId="0" borderId="0" xfId="0" applyFont="true" applyBorder="false" applyAlignment="true" applyProtection="false">
      <alignment horizontal="right" vertical="bottom" textRotation="0" wrapText="false" indent="0" shrinkToFit="false"/>
      <protection locked="true" hidden="false"/>
    </xf>
    <xf numFmtId="164" fontId="14" fillId="0" borderId="0" xfId="0" applyFont="true" applyBorder="true" applyAlignment="true" applyProtection="false">
      <alignment horizontal="center" vertical="bottom" textRotation="0" wrapText="false" indent="0" shrinkToFit="false"/>
      <protection locked="true" hidden="false"/>
    </xf>
    <xf numFmtId="164" fontId="13" fillId="3" borderId="0" xfId="0" applyFont="true" applyBorder="false" applyAlignment="true" applyProtection="false">
      <alignment horizontal="general" vertical="bottom" textRotation="0" wrapText="false" indent="0" shrinkToFit="false"/>
      <protection locked="true" hidden="false"/>
    </xf>
    <xf numFmtId="166" fontId="13" fillId="3" borderId="0" xfId="15" applyFont="true" applyBorder="true" applyAlignment="true" applyProtection="true">
      <alignment horizontal="general" vertical="bottom" textRotation="0" wrapText="false" indent="0" shrinkToFit="false"/>
      <protection locked="true" hidden="false"/>
    </xf>
    <xf numFmtId="164" fontId="11" fillId="3" borderId="0" xfId="0" applyFont="true" applyBorder="true" applyAlignment="true" applyProtection="false">
      <alignment horizontal="center" vertical="bottom" textRotation="0" wrapText="false" indent="0" shrinkToFit="false"/>
      <protection locked="true" hidden="false"/>
    </xf>
    <xf numFmtId="167" fontId="13" fillId="3" borderId="0" xfId="15" applyFont="true" applyBorder="true" applyAlignment="true" applyProtection="true">
      <alignment horizontal="general" vertical="bottom" textRotation="0" wrapText="false" indent="0" shrinkToFit="false"/>
      <protection locked="true" hidden="false"/>
    </xf>
    <xf numFmtId="164" fontId="10" fillId="3"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right" vertical="bottom" textRotation="0" wrapText="false" indent="0" shrinkToFit="false"/>
      <protection locked="true" hidden="false"/>
    </xf>
    <xf numFmtId="168" fontId="10"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false" applyAlignment="true" applyProtection="false">
      <alignment horizontal="right" vertical="bottom" textRotation="0" wrapText="false" indent="0" shrinkToFit="false"/>
      <protection locked="true" hidden="false"/>
    </xf>
    <xf numFmtId="170" fontId="15" fillId="0" borderId="0" xfId="19" applyFont="true" applyBorder="true" applyAlignment="true" applyProtection="true">
      <alignment horizontal="right" vertical="bottom" textRotation="0" wrapText="false" indent="0" shrinkToFit="false"/>
      <protection locked="true" hidden="false"/>
    </xf>
    <xf numFmtId="170" fontId="16" fillId="0" borderId="0" xfId="19" applyFont="true" applyBorder="true" applyAlignment="true" applyProtection="true">
      <alignment horizontal="general" vertical="bottom" textRotation="0" wrapText="false" indent="0" shrinkToFit="false"/>
      <protection locked="true" hidden="false"/>
    </xf>
    <xf numFmtId="164" fontId="10" fillId="0" borderId="0"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right" vertical="bottom" textRotation="0" wrapText="false" indent="0" shrinkToFit="false"/>
      <protection locked="true" hidden="false"/>
    </xf>
    <xf numFmtId="171" fontId="10" fillId="0" borderId="0"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15" fillId="0" borderId="1" xfId="0" applyFont="true" applyBorder="true" applyAlignment="true" applyProtection="false">
      <alignment horizontal="right" vertical="bottom" textRotation="0" wrapText="false" indent="0" shrinkToFit="false"/>
      <protection locked="true" hidden="false"/>
    </xf>
    <xf numFmtId="170" fontId="15" fillId="0" borderId="1" xfId="19" applyFont="true" applyBorder="true" applyAlignment="true" applyProtection="true">
      <alignment horizontal="right" vertical="bottom" textRotation="0" wrapText="false" indent="0" shrinkToFit="false"/>
      <protection locked="true" hidden="false"/>
    </xf>
    <xf numFmtId="171" fontId="17" fillId="0" borderId="1" xfId="0" applyFont="true" applyBorder="true" applyAlignment="true" applyProtection="false">
      <alignment horizontal="center" vertical="bottom" textRotation="0" wrapText="false" indent="0" shrinkToFit="false"/>
      <protection locked="true" hidden="false"/>
    </xf>
    <xf numFmtId="170" fontId="16" fillId="0" borderId="1" xfId="19"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72" fontId="10" fillId="0" borderId="0" xfId="0" applyFont="true" applyBorder="true" applyAlignment="true" applyProtection="false">
      <alignment horizontal="center" vertical="bottom" textRotation="0" wrapText="false" indent="0" shrinkToFit="false"/>
      <protection locked="true" hidden="false"/>
    </xf>
    <xf numFmtId="172" fontId="18" fillId="0" borderId="1" xfId="0" applyFont="true" applyBorder="true" applyAlignment="true" applyProtection="false">
      <alignment horizontal="center" vertical="bottom"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general" vertical="bottom" textRotation="0" wrapText="false" indent="0" shrinkToFit="false"/>
      <protection locked="true" hidden="false"/>
    </xf>
    <xf numFmtId="164" fontId="10" fillId="0" borderId="1" xfId="0" applyFont="true" applyBorder="true" applyAlignment="true" applyProtection="false">
      <alignment horizontal="general" vertical="bottom" textRotation="0" wrapText="false" indent="0" shrinkToFit="false"/>
      <protection locked="true" hidden="false"/>
    </xf>
    <xf numFmtId="164" fontId="10" fillId="0" borderId="1" xfId="0" applyFont="true" applyBorder="true" applyAlignment="true" applyProtection="false">
      <alignment horizontal="right" vertical="bottom" textRotation="0" wrapText="false" indent="0" shrinkToFit="false"/>
      <protection locked="true" hidden="false"/>
    </xf>
    <xf numFmtId="173" fontId="19" fillId="0" borderId="1" xfId="0" applyFont="true" applyBorder="true" applyAlignment="true" applyProtection="false">
      <alignment horizontal="center" vertical="bottom" textRotation="0" wrapText="false" indent="0" shrinkToFit="false"/>
      <protection locked="true" hidden="false"/>
    </xf>
    <xf numFmtId="164" fontId="10" fillId="0" borderId="1"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right" vertical="bottom" textRotation="0" wrapText="false" indent="0" shrinkToFit="false"/>
      <protection locked="true" hidden="false"/>
    </xf>
    <xf numFmtId="173" fontId="14" fillId="0" borderId="0" xfId="0" applyFont="true" applyBorder="true" applyAlignment="true" applyProtection="false">
      <alignment horizontal="center" vertical="bottom"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73" fontId="19" fillId="0" borderId="0" xfId="0" applyFont="true" applyBorder="true" applyAlignment="true" applyProtection="false">
      <alignment horizontal="center" vertical="bottom" textRotation="0" wrapText="false" indent="0" shrinkToFit="false"/>
      <protection locked="true" hidden="false"/>
    </xf>
    <xf numFmtId="174" fontId="19" fillId="0" borderId="1" xfId="0" applyFont="true" applyBorder="true" applyAlignment="true" applyProtection="false">
      <alignment horizontal="center" vertical="bottom" textRotation="0" wrapText="false" indent="0" shrinkToFit="false"/>
      <protection locked="true" hidden="false"/>
    </xf>
    <xf numFmtId="175" fontId="19" fillId="0" borderId="1" xfId="0" applyFont="true" applyBorder="true" applyAlignment="true" applyProtection="false">
      <alignment horizontal="center"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right"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76" fontId="10" fillId="0" borderId="0" xfId="17" applyFont="true" applyBorder="true" applyAlignment="true" applyProtection="true">
      <alignment horizontal="general" vertical="bottom" textRotation="0" wrapText="false" indent="0" shrinkToFit="false"/>
      <protection locked="true" hidden="false"/>
    </xf>
    <xf numFmtId="177" fontId="14" fillId="0" borderId="0" xfId="19" applyFont="true" applyBorder="true" applyAlignment="true" applyProtection="true">
      <alignment horizontal="general" vertical="bottom" textRotation="0" wrapText="false" indent="0" shrinkToFit="false"/>
      <protection locked="true" hidden="false"/>
    </xf>
    <xf numFmtId="178" fontId="14" fillId="0" borderId="0" xfId="0" applyFont="true" applyBorder="true" applyAlignment="true" applyProtection="false">
      <alignment horizontal="center" vertical="bottom" textRotation="0" wrapText="false" indent="0" shrinkToFit="false"/>
      <protection locked="true" hidden="false"/>
    </xf>
    <xf numFmtId="179" fontId="14" fillId="0" borderId="0" xfId="0" applyFont="true" applyBorder="true" applyAlignment="true" applyProtection="false">
      <alignment horizontal="center" vertical="bottom" textRotation="0" wrapText="false" indent="0" shrinkToFit="false"/>
      <protection locked="true" hidden="false"/>
    </xf>
    <xf numFmtId="180" fontId="14" fillId="0" borderId="0" xfId="0" applyFont="true" applyBorder="true" applyAlignment="true" applyProtection="false">
      <alignment horizontal="center" vertical="bottom" textRotation="0" wrapText="false" indent="0" shrinkToFit="false"/>
      <protection locked="true" hidden="false"/>
    </xf>
    <xf numFmtId="164" fontId="14" fillId="0" borderId="0" xfId="0" applyFont="true" applyBorder="true" applyAlignment="true" applyProtection="false">
      <alignment horizontal="center" vertical="bottom" textRotation="0" wrapText="false" indent="0" shrinkToFit="false"/>
      <protection locked="true" hidden="false"/>
    </xf>
    <xf numFmtId="164" fontId="19" fillId="0" borderId="0" xfId="0" applyFont="true" applyBorder="false" applyAlignment="true" applyProtection="false">
      <alignment horizontal="center" vertical="bottom" textRotation="0" wrapText="false" indent="0" shrinkToFit="false"/>
      <protection locked="true" hidden="false"/>
    </xf>
    <xf numFmtId="164" fontId="13" fillId="3" borderId="0" xfId="0" applyFont="true" applyBorder="false" applyAlignment="false" applyProtection="false">
      <alignment horizontal="general" vertical="bottom" textRotation="0" wrapText="false" indent="0" shrinkToFit="false"/>
      <protection locked="true" hidden="false"/>
    </xf>
    <xf numFmtId="181" fontId="13" fillId="3" borderId="0" xfId="0" applyFont="true" applyBorder="true" applyAlignment="false" applyProtection="false">
      <alignment horizontal="general" vertical="bottom" textRotation="0" wrapText="false" indent="0" shrinkToFit="false"/>
      <protection locked="true" hidden="false"/>
    </xf>
    <xf numFmtId="164" fontId="14" fillId="3" borderId="0" xfId="0" applyFont="true" applyBorder="true" applyAlignment="true" applyProtection="false">
      <alignment horizontal="center" vertical="bottom" textRotation="0" wrapText="false" indent="0" shrinkToFit="false"/>
      <protection locked="true" hidden="false"/>
    </xf>
    <xf numFmtId="181" fontId="13" fillId="3" borderId="1" xfId="0" applyFont="true" applyBorder="tru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82" fontId="19" fillId="0" borderId="0" xfId="0" applyFont="true" applyBorder="false" applyAlignment="true" applyProtection="false">
      <alignment horizontal="center" vertical="bottom" textRotation="0" wrapText="false" indent="0" shrinkToFit="false"/>
      <protection locked="true" hidden="false"/>
    </xf>
    <xf numFmtId="164" fontId="10" fillId="0" borderId="1" xfId="0" applyFont="true" applyBorder="true" applyAlignment="false" applyProtection="false">
      <alignment horizontal="general" vertical="bottom" textRotation="0" wrapText="false" indent="0" shrinkToFit="false"/>
      <protection locked="true" hidden="false"/>
    </xf>
    <xf numFmtId="182" fontId="19" fillId="0" borderId="1"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9" fillId="0" borderId="0" xfId="0" applyFont="true" applyBorder="false" applyAlignment="true" applyProtection="false">
      <alignment horizontal="center" vertical="bottom" textRotation="0" wrapText="false" indent="0" shrinkToFit="false"/>
      <protection locked="true" hidden="false"/>
    </xf>
    <xf numFmtId="183" fontId="19" fillId="0" borderId="0" xfId="0" applyFont="true" applyBorder="false" applyAlignment="true" applyProtection="false">
      <alignment horizontal="center" vertical="bottom" textRotation="0" wrapText="false" indent="0" shrinkToFit="false"/>
      <protection locked="true" hidden="false"/>
    </xf>
    <xf numFmtId="164" fontId="10" fillId="0" borderId="1" xfId="0" applyFont="true" applyBorder="true" applyAlignment="false" applyProtection="false">
      <alignment horizontal="general" vertical="bottom" textRotation="0" wrapText="false" indent="0" shrinkToFit="false"/>
      <protection locked="true" hidden="false"/>
    </xf>
    <xf numFmtId="164" fontId="10" fillId="0" borderId="1" xfId="0" applyFont="true" applyBorder="true" applyAlignment="false" applyProtection="false">
      <alignment horizontal="general" vertical="bottom" textRotation="0" wrapText="false" indent="0" shrinkToFit="false"/>
      <protection locked="true" hidden="false"/>
    </xf>
    <xf numFmtId="183" fontId="19" fillId="0" borderId="1" xfId="0" applyFont="true" applyBorder="true" applyAlignment="true" applyProtection="false">
      <alignment horizontal="center"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center" vertical="bottom" textRotation="0" wrapText="false" indent="0" shrinkToFit="false"/>
      <protection locked="true" hidden="false"/>
    </xf>
    <xf numFmtId="164" fontId="10" fillId="0" borderId="1"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13" fillId="0" borderId="2" xfId="0" applyFont="true" applyBorder="true" applyAlignment="false" applyProtection="false">
      <alignment horizontal="general" vertical="bottom" textRotation="0" wrapText="false" indent="0" shrinkToFit="false"/>
      <protection locked="true" hidden="false"/>
    </xf>
    <xf numFmtId="164" fontId="13" fillId="0" borderId="2" xfId="0" applyFont="true" applyBorder="true" applyAlignment="false" applyProtection="false">
      <alignment horizontal="general" vertical="bottom" textRotation="0" wrapText="false" indent="0" shrinkToFit="false"/>
      <protection locked="true" hidden="false"/>
    </xf>
    <xf numFmtId="164" fontId="14" fillId="0" borderId="1" xfId="0" applyFont="true" applyBorder="true" applyAlignment="true" applyProtection="false">
      <alignment horizontal="center" vertical="bottom" textRotation="0" wrapText="false" indent="0" shrinkToFit="false"/>
      <protection locked="true" hidden="false"/>
    </xf>
    <xf numFmtId="164" fontId="13" fillId="0" borderId="1" xfId="0" applyFont="true" applyBorder="true" applyAlignment="false" applyProtection="false">
      <alignment horizontal="general" vertical="bottom" textRotation="0" wrapText="false" indent="0" shrinkToFit="false"/>
      <protection locked="true" hidden="false"/>
    </xf>
    <xf numFmtId="184" fontId="10" fillId="0" borderId="0" xfId="0" applyFont="true" applyBorder="false" applyAlignment="false" applyProtection="false">
      <alignment horizontal="general" vertical="bottom" textRotation="0" wrapText="false" indent="0" shrinkToFit="false"/>
      <protection locked="true" hidden="false"/>
    </xf>
    <xf numFmtId="164" fontId="21" fillId="0" borderId="0" xfId="0" applyFont="true" applyBorder="false" applyAlignment="true" applyProtection="false">
      <alignment horizontal="center" vertical="bottom"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85" fontId="10"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0" fillId="0" borderId="1" xfId="0" applyFont="true" applyBorder="true" applyAlignment="true" applyProtection="false">
      <alignment horizontal="center" vertical="bottom" textRotation="0" wrapText="false" indent="0" shrinkToFit="false"/>
      <protection locked="true" hidden="false"/>
    </xf>
    <xf numFmtId="164" fontId="21" fillId="0" borderId="0" xfId="0" applyFont="true" applyBorder="false" applyAlignment="true" applyProtection="false">
      <alignment horizontal="center" vertical="bottom"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75" fontId="10" fillId="0" borderId="1" xfId="0" applyFont="true" applyBorder="true" applyAlignment="true" applyProtection="false">
      <alignment horizontal="center" vertical="bottom" textRotation="0" wrapText="false" indent="0" shrinkToFit="false"/>
      <protection locked="true" hidden="false"/>
    </xf>
    <xf numFmtId="164" fontId="14" fillId="0" borderId="0" xfId="0" applyFont="true" applyBorder="false" applyAlignment="true" applyProtection="false">
      <alignment horizontal="center" vertical="bottom" textRotation="0" wrapText="false" indent="0" shrinkToFit="false"/>
      <protection locked="true" hidden="false"/>
    </xf>
    <xf numFmtId="186" fontId="19"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10" fillId="0" borderId="1" xfId="0" applyFont="true" applyBorder="true" applyAlignment="true" applyProtection="false">
      <alignment horizontal="center" vertical="bottom" textRotation="0" wrapText="false" indent="0" shrinkToFit="false"/>
      <protection locked="true" hidden="false"/>
    </xf>
    <xf numFmtId="164" fontId="13" fillId="0" borderId="1" xfId="0" applyFont="true" applyBorder="true" applyAlignment="false" applyProtection="false">
      <alignment horizontal="general" vertical="bottom" textRotation="0" wrapText="false" indent="0" shrinkToFit="false"/>
      <protection locked="true" hidden="false"/>
    </xf>
    <xf numFmtId="187" fontId="19" fillId="0" borderId="1" xfId="0" applyFont="true" applyBorder="true" applyAlignment="true" applyProtection="false">
      <alignment horizontal="center" vertical="bottom" textRotation="0" wrapText="false" indent="0" shrinkToFit="false"/>
      <protection locked="true" hidden="false"/>
    </xf>
    <xf numFmtId="188" fontId="19" fillId="0" borderId="0" xfId="0" applyFont="true" applyBorder="false" applyAlignment="true" applyProtection="false">
      <alignment horizontal="center" vertical="bottom" textRotation="0" wrapText="false" indent="0" shrinkToFit="false"/>
      <protection locked="true" hidden="false"/>
    </xf>
    <xf numFmtId="189" fontId="10" fillId="0" borderId="1" xfId="0" applyFont="true" applyBorder="true" applyAlignment="false" applyProtection="false">
      <alignment horizontal="general" vertical="bottom" textRotation="0" wrapText="false" indent="0" shrinkToFit="false"/>
      <protection locked="true" hidden="false"/>
    </xf>
    <xf numFmtId="190" fontId="19" fillId="0" borderId="1" xfId="0" applyFont="true" applyBorder="true" applyAlignment="true" applyProtection="false">
      <alignment horizontal="center" vertical="bottom" textRotation="0" wrapText="false" indent="0" shrinkToFit="false"/>
      <protection locked="true" hidden="false"/>
    </xf>
    <xf numFmtId="191" fontId="10" fillId="0" borderId="1" xfId="0" applyFont="true" applyBorder="true" applyAlignment="false" applyProtection="false">
      <alignment horizontal="general" vertical="bottom" textRotation="0" wrapText="false" indent="0" shrinkToFit="false"/>
      <protection locked="true" hidden="false"/>
    </xf>
    <xf numFmtId="192" fontId="10" fillId="0" borderId="0" xfId="0" applyFont="true" applyBorder="false" applyAlignment="false" applyProtection="false">
      <alignment horizontal="general" vertical="bottom" textRotation="0" wrapText="false" indent="0" shrinkToFit="false"/>
      <protection locked="true" hidden="false"/>
    </xf>
    <xf numFmtId="192" fontId="13" fillId="4" borderId="3" xfId="0" applyFont="true" applyBorder="true" applyAlignment="false" applyProtection="false">
      <alignment horizontal="general" vertical="bottom" textRotation="0" wrapText="false" indent="0" shrinkToFit="false"/>
      <protection locked="true" hidden="false"/>
    </xf>
    <xf numFmtId="164" fontId="13" fillId="4" borderId="4" xfId="0" applyFont="true" applyBorder="true" applyAlignment="true" applyProtection="false">
      <alignment horizontal="right" vertical="bottom" textRotation="0" wrapText="false" indent="0" shrinkToFit="false"/>
      <protection locked="true" hidden="false"/>
    </xf>
    <xf numFmtId="192" fontId="13" fillId="4" borderId="5" xfId="0" applyFont="true" applyBorder="true" applyAlignment="false" applyProtection="false">
      <alignment horizontal="general" vertical="bottom" textRotation="0" wrapText="false" indent="0" shrinkToFit="false"/>
      <protection locked="true" hidden="false"/>
    </xf>
    <xf numFmtId="164" fontId="13" fillId="4" borderId="6" xfId="0" applyFont="true" applyBorder="true" applyAlignment="true" applyProtection="false">
      <alignment horizontal="right" vertical="bottom" textRotation="0" wrapText="false" indent="0" shrinkToFit="false"/>
      <protection locked="true" hidden="false"/>
    </xf>
    <xf numFmtId="164" fontId="13" fillId="4" borderId="7" xfId="0" applyFont="true" applyBorder="true" applyAlignment="true" applyProtection="false">
      <alignment horizontal="right" vertical="bottom" textRotation="0" wrapText="false" indent="0" shrinkToFit="false"/>
      <protection locked="true" hidden="false"/>
    </xf>
    <xf numFmtId="164" fontId="13" fillId="4" borderId="5" xfId="0" applyFont="true" applyBorder="true" applyAlignment="false" applyProtection="false">
      <alignment horizontal="general" vertical="bottom" textRotation="0" wrapText="false" indent="0" shrinkToFit="false"/>
      <protection locked="true" hidden="false"/>
    </xf>
    <xf numFmtId="180" fontId="13" fillId="5" borderId="8" xfId="0" applyFont="true" applyBorder="true" applyAlignment="false" applyProtection="false">
      <alignment horizontal="general" vertical="bottom" textRotation="0" wrapText="false" indent="0" shrinkToFit="false"/>
      <protection locked="true" hidden="false"/>
    </xf>
    <xf numFmtId="176" fontId="13" fillId="5" borderId="9" xfId="17" applyFont="true" applyBorder="true" applyAlignment="true" applyProtection="true">
      <alignment horizontal="right" vertical="bottom" textRotation="0" wrapText="false" indent="0" shrinkToFit="false"/>
      <protection locked="true" hidden="false"/>
    </xf>
    <xf numFmtId="180" fontId="14" fillId="3" borderId="0" xfId="0" applyFont="true" applyBorder="false" applyAlignment="true" applyProtection="false">
      <alignment horizontal="center" vertical="bottom" textRotation="0" wrapText="false" indent="0" shrinkToFit="false"/>
      <protection locked="true" hidden="false"/>
    </xf>
    <xf numFmtId="177" fontId="10" fillId="0" borderId="0" xfId="19" applyFont="true" applyBorder="true" applyAlignment="true" applyProtection="true">
      <alignment horizontal="general"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70" fontId="10" fillId="0" borderId="0" xfId="19" applyFont="true" applyBorder="true" applyAlignment="true" applyProtection="true">
      <alignment horizontal="general" vertical="bottom" textRotation="0" wrapText="false" indent="0" shrinkToFit="false"/>
      <protection locked="true" hidden="false"/>
    </xf>
    <xf numFmtId="193" fontId="10" fillId="0" borderId="0" xfId="0" applyFont="true" applyBorder="false" applyAlignment="false" applyProtection="false">
      <alignment horizontal="general" vertical="bottom" textRotation="0" wrapText="false" indent="0" shrinkToFit="false"/>
      <protection locked="true" hidden="false"/>
    </xf>
    <xf numFmtId="165" fontId="10" fillId="0" borderId="0" xfId="15" applyFont="tru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A6CAF0"/>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307800</xdr:colOff>
      <xdr:row>1</xdr:row>
      <xdr:rowOff>86040</xdr:rowOff>
    </xdr:from>
    <xdr:to>
      <xdr:col>13</xdr:col>
      <xdr:colOff>720</xdr:colOff>
      <xdr:row>20</xdr:row>
      <xdr:rowOff>133560</xdr:rowOff>
    </xdr:to>
    <xdr:sp>
      <xdr:nvSpPr>
        <xdr:cNvPr id="0" name="Rectangle 1"/>
        <xdr:cNvSpPr/>
      </xdr:nvSpPr>
      <xdr:spPr>
        <a:xfrm>
          <a:off x="307800" y="248040"/>
          <a:ext cx="7989120" cy="3124080"/>
        </a:xfrm>
        <a:prstGeom prst="roundRect">
          <a:avLst>
            <a:gd name="adj" fmla="val 16667"/>
          </a:avLst>
        </a:prstGeom>
        <a:gradFill rotWithShape="0">
          <a:gsLst>
            <a:gs pos="0">
              <a:srgbClr val="cc0000"/>
            </a:gs>
            <a:gs pos="100000">
              <a:srgbClr val="760000"/>
            </a:gs>
          </a:gsLst>
          <a:lin ang="13500000"/>
        </a:gradFill>
        <a:ln w="9360">
          <a:solidFill>
            <a:srgbClr val="ffff00"/>
          </a:solidFill>
          <a:miter/>
        </a:ln>
      </xdr:spPr>
      <xdr:style>
        <a:lnRef idx="0"/>
        <a:fillRef idx="0"/>
        <a:effectRef idx="0"/>
        <a:fontRef idx="minor"/>
      </xdr:style>
      <xdr:txBody>
        <a:bodyPr lIns="20160" rIns="20160" tIns="20160" bIns="20160" anchor="t">
          <a:noAutofit/>
        </a:bodyPr>
        <a:p>
          <a:r>
            <a:rPr b="1" lang="en-US" sz="1100" strike="noStrike" u="none">
              <a:solidFill>
                <a:srgbClr val="ffffff"/>
              </a:solidFill>
              <a:effectLst/>
              <a:uFillTx/>
              <a:latin typeface="Times New Roman"/>
            </a:rPr>
            <a:t>Welcome to the Timberland DCF Model. </a:t>
          </a:r>
          <a:r>
            <a:rPr b="1" lang="en-US" sz="900" strike="noStrike" u="none">
              <a:solidFill>
                <a:srgbClr val="ffffff"/>
              </a:solidFill>
              <a:effectLst/>
              <a:uFillTx/>
              <a:latin typeface="Times New Roman"/>
            </a:rPr>
            <a:t> Let's explain a few things first.</a:t>
          </a:r>
          <a:endParaRPr b="0" lang="en-US" sz="900" strike="noStrike" u="none">
            <a:effectLst/>
            <a:uFillTx/>
            <a:latin typeface="Times New Roman"/>
          </a:endParaRPr>
        </a:p>
        <a:p>
          <a:endParaRPr b="0" lang="en-US" sz="900" strike="noStrike" u="none">
            <a:effectLst/>
            <a:uFillTx/>
            <a:latin typeface="Times New Roman"/>
          </a:endParaRPr>
        </a:p>
        <a:p>
          <a:r>
            <a:rPr b="1" lang="en-US" sz="900" strike="noStrike" u="none">
              <a:solidFill>
                <a:srgbClr val="ffffff"/>
              </a:solidFill>
              <a:effectLst/>
              <a:uFillTx/>
              <a:latin typeface="Times New Roman"/>
            </a:rPr>
            <a:t>This spreadsheet is set up in three separate worksheets.  The first is the Income Statement.  The second contains the Balance Sheet and a cash reconciliation from the Statement of Cash Flows to the Balance Sheet.  The third worksheet contains the adjustments to EBIT to arrive at Free Cash Flow, the Discounted Cash Flow Analysis, and a Ratio Analysis.  All three sheets are linked together.</a:t>
          </a:r>
          <a:endParaRPr b="0" lang="en-US" sz="900" strike="noStrike" u="none">
            <a:effectLst/>
            <a:uFillTx/>
            <a:latin typeface="Times New Roman"/>
          </a:endParaRPr>
        </a:p>
        <a:p>
          <a:endParaRPr b="0" lang="en-US" sz="900" strike="noStrike" u="none">
            <a:effectLst/>
            <a:uFillTx/>
            <a:latin typeface="Times New Roman"/>
          </a:endParaRPr>
        </a:p>
        <a:p>
          <a:r>
            <a:rPr b="1" lang="en-US" sz="900" strike="noStrike" u="none">
              <a:solidFill>
                <a:srgbClr val="ffffff"/>
              </a:solidFill>
              <a:effectLst/>
              <a:uFillTx/>
              <a:latin typeface="Times New Roman"/>
            </a:rPr>
            <a:t>Anything in blue font is an input.  You can enter the values that correspond to your estimates directly into those cells.  The Assumptions column contains some cells that are blue text and numbers.  These cells are actually just numbers but are formatted to include descriptive text.  For example, the cell that says  </a:t>
          </a:r>
          <a:r>
            <a:rPr b="1" lang="en-US" sz="900" strike="noStrike" u="none">
              <a:solidFill>
                <a:srgbClr val="3333cc"/>
              </a:solidFill>
              <a:effectLst/>
              <a:uFillTx/>
              <a:latin typeface="Times New Roman"/>
            </a:rPr>
            <a:t> </a:t>
          </a:r>
          <a:r>
            <a:rPr b="1" lang="en-US" sz="900" strike="noStrike" u="none">
              <a:solidFill>
                <a:srgbClr val="3366ff"/>
              </a:solidFill>
              <a:effectLst/>
              <a:uFillTx/>
              <a:latin typeface="Times New Roman"/>
            </a:rPr>
            <a:t>32% Tax Rate  </a:t>
          </a:r>
          <a:r>
            <a:rPr b="1" lang="en-US" sz="900" strike="noStrike" u="none">
              <a:solidFill>
                <a:srgbClr val="ffffff"/>
              </a:solidFill>
              <a:effectLst/>
              <a:uFillTx/>
              <a:latin typeface="Times New Roman"/>
            </a:rPr>
            <a:t> is really only the number   0.32  and you can change this to your estimate.</a:t>
          </a:r>
          <a:endParaRPr b="0" lang="en-US" sz="900" strike="noStrike" u="none">
            <a:effectLst/>
            <a:uFillTx/>
            <a:latin typeface="Times New Roman"/>
          </a:endParaRPr>
        </a:p>
        <a:p>
          <a:endParaRPr b="0" lang="en-US" sz="900" strike="noStrike" u="none">
            <a:effectLst/>
            <a:uFillTx/>
            <a:latin typeface="Times New Roman"/>
          </a:endParaRPr>
        </a:p>
        <a:p>
          <a:r>
            <a:rPr b="1" lang="en-US" sz="900" strike="noStrike" u="none">
              <a:solidFill>
                <a:srgbClr val="ffffff"/>
              </a:solidFill>
              <a:effectLst/>
              <a:uFillTx/>
              <a:latin typeface="Times New Roman"/>
            </a:rPr>
            <a:t>Once you have finished entering your estimate into a blue font input cell, you can change its color to black.  This allows for an effective check to remind you which cells you have changed and which ones you have left to input. </a:t>
          </a:r>
          <a:endParaRPr b="0" lang="en-US" sz="900" strike="noStrike" u="none">
            <a:effectLst/>
            <a:uFillTx/>
            <a:latin typeface="Times New Roman"/>
          </a:endParaRPr>
        </a:p>
        <a:p>
          <a:endParaRPr b="0" lang="en-US" sz="900" strike="noStrike" u="none">
            <a:effectLst/>
            <a:uFillTx/>
            <a:latin typeface="Times New Roman"/>
          </a:endParaRPr>
        </a:p>
        <a:p>
          <a:r>
            <a:rPr b="1" lang="en-US" sz="900" strike="noStrike" u="none">
              <a:solidFill>
                <a:srgbClr val="ffffff"/>
              </a:solidFill>
              <a:effectLst/>
              <a:uFillTx/>
              <a:latin typeface="Times New Roman"/>
            </a:rPr>
            <a:t>The text in red font relates to Unreconciled Differences, which is a check-and-balance on your balance sheet to see if you have made an error in your modeling.  These cells should always read zero.</a:t>
          </a:r>
          <a:endParaRPr b="0" lang="en-US" sz="900" strike="noStrike" u="none">
            <a:effectLst/>
            <a:uFillTx/>
            <a:latin typeface="Times New Roman"/>
          </a:endParaRPr>
        </a:p>
        <a:p>
          <a:endParaRPr b="0" lang="en-US" sz="900" strike="noStrike" u="none">
            <a:effectLst/>
            <a:uFillTx/>
            <a:latin typeface="Times New Roman"/>
          </a:endParaRPr>
        </a:p>
        <a:p>
          <a:r>
            <a:rPr b="1" lang="en-US" sz="900" strike="noStrike" u="none">
              <a:solidFill>
                <a:srgbClr val="ffffff"/>
              </a:solidFill>
              <a:effectLst/>
              <a:uFillTx/>
              <a:latin typeface="Times New Roman"/>
            </a:rPr>
            <a:t>This model is fairly straightforward.  It would be a good idea to spend time browsing through the model and the various formula cells to understand how the numbers are calculated and how the sheets are linked.  There are cell comment cards along the way to help out.    </a:t>
          </a:r>
          <a:endParaRPr b="0" lang="en-US" sz="900" strike="noStrike" u="none">
            <a:effectLst/>
            <a:uFillTx/>
            <a:latin typeface="Times New Roman"/>
          </a:endParaRPr>
        </a:p>
        <a:p>
          <a:endParaRPr b="0" lang="en-US" sz="900" strike="noStrike" u="none">
            <a:effectLst/>
            <a:uFillTx/>
            <a:latin typeface="Times New Roman"/>
          </a:endParaRPr>
        </a:p>
        <a:p>
          <a:endParaRPr b="0" lang="en-US" sz="900" strike="noStrike" u="none">
            <a:effectLst/>
            <a:uFillTx/>
            <a:latin typeface="Times New Roman"/>
          </a:endParaRPr>
        </a:p>
      </xdr:txBody>
    </xdr:sp>
    <xdr:clientData/>
  </xdr:twoCellAnchor>
  <xdr:twoCellAnchor editAs="oneCell">
    <xdr:from>
      <xdr:col>9</xdr:col>
      <xdr:colOff>102960</xdr:colOff>
      <xdr:row>19</xdr:row>
      <xdr:rowOff>37800</xdr:rowOff>
    </xdr:from>
    <xdr:to>
      <xdr:col>12</xdr:col>
      <xdr:colOff>194400</xdr:colOff>
      <xdr:row>20</xdr:row>
      <xdr:rowOff>29880</xdr:rowOff>
    </xdr:to>
    <xdr:sp>
      <xdr:nvSpPr>
        <xdr:cNvPr id="1" name="Text 4"/>
        <xdr:cNvSpPr/>
      </xdr:nvSpPr>
      <xdr:spPr>
        <a:xfrm>
          <a:off x="5846400" y="3114360"/>
          <a:ext cx="2006280" cy="154080"/>
        </a:xfrm>
        <a:prstGeom prst="rect">
          <a:avLst/>
        </a:prstGeom>
        <a:noFill/>
        <a:ln w="0">
          <a:noFill/>
        </a:ln>
      </xdr:spPr>
      <xdr:style>
        <a:lnRef idx="0"/>
        <a:fillRef idx="0"/>
        <a:effectRef idx="0"/>
        <a:fontRef idx="minor"/>
      </xdr:style>
      <xdr:txBody>
        <a:bodyPr lIns="20160" rIns="20160" tIns="20160" bIns="20160" anchor="t">
          <a:spAutoFit/>
        </a:bodyPr>
        <a:p>
          <a:r>
            <a:rPr b="0" lang="en-US" sz="800" strike="noStrike" u="none">
              <a:effectLst/>
              <a:uFillTx/>
              <a:latin typeface="Times New Roman"/>
            </a:rPr>
            <a:t>created by:  Scott Jenkins and Cory Satin</a:t>
          </a:r>
          <a:endParaRPr b="0" lang="en-US" sz="8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D11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0546875" defaultRowHeight="12.75" customHeight="true" zeroHeight="false" outlineLevelRow="0" outlineLevelCol="0"/>
  <sheetData>
    <row r="1" customFormat="false" ht="12.7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12.75" hidden="false" customHeight="false" outlineLevel="0" collapsed="false">
      <c r="A2" s="1"/>
      <c r="B2" s="1"/>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2.75" hidden="false" customHeight="false" outlineLevel="0" collapsed="false">
      <c r="A3" s="1"/>
      <c r="B3" s="1"/>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2.75" hidden="false" customHeight="false" outlineLevel="0" collapsed="false">
      <c r="A4" s="1"/>
      <c r="B4" s="1"/>
      <c r="C4" s="1"/>
      <c r="D4" s="1"/>
      <c r="E4" s="1"/>
      <c r="F4" s="1"/>
      <c r="G4" s="1"/>
      <c r="H4" s="1"/>
      <c r="I4" s="1"/>
      <c r="J4" s="1"/>
      <c r="K4" s="1"/>
      <c r="L4" s="1"/>
      <c r="M4" s="1"/>
      <c r="N4" s="1"/>
      <c r="O4" s="1"/>
      <c r="P4" s="1"/>
      <c r="Q4" s="1"/>
      <c r="R4" s="1"/>
      <c r="S4" s="1"/>
      <c r="T4" s="1"/>
      <c r="U4" s="1"/>
      <c r="V4" s="1"/>
      <c r="W4" s="1"/>
      <c r="X4" s="1"/>
      <c r="Y4" s="1"/>
      <c r="Z4" s="1"/>
      <c r="AA4" s="1"/>
      <c r="AB4" s="1"/>
      <c r="AC4" s="1"/>
      <c r="AD4" s="1"/>
    </row>
    <row r="5" customFormat="false" ht="12.75" hidden="false" customHeight="false" outlineLevel="0" collapsed="false">
      <c r="A5" s="1"/>
      <c r="B5" s="1"/>
      <c r="C5" s="1"/>
      <c r="D5" s="1"/>
      <c r="E5" s="1"/>
      <c r="F5" s="1"/>
      <c r="G5" s="1"/>
      <c r="H5" s="1"/>
      <c r="I5" s="1"/>
      <c r="J5" s="1"/>
      <c r="K5" s="1"/>
      <c r="L5" s="1"/>
      <c r="M5" s="1"/>
      <c r="N5" s="1"/>
      <c r="O5" s="1"/>
      <c r="P5" s="1"/>
      <c r="Q5" s="1"/>
      <c r="R5" s="1"/>
      <c r="S5" s="1"/>
      <c r="T5" s="1"/>
      <c r="U5" s="1"/>
      <c r="V5" s="1"/>
      <c r="W5" s="1"/>
      <c r="X5" s="1"/>
      <c r="Y5" s="1"/>
      <c r="Z5" s="1"/>
      <c r="AA5" s="1"/>
      <c r="AB5" s="1"/>
      <c r="AC5" s="1"/>
      <c r="AD5" s="1"/>
    </row>
    <row r="6" customFormat="false" ht="12.75" hidden="false" customHeight="false" outlineLevel="0" collapsed="false">
      <c r="A6" s="1"/>
      <c r="B6" s="1"/>
      <c r="C6" s="1"/>
      <c r="D6" s="1"/>
      <c r="E6" s="1"/>
      <c r="F6" s="1"/>
      <c r="G6" s="1"/>
      <c r="H6" s="1"/>
      <c r="I6" s="1"/>
      <c r="J6" s="1"/>
      <c r="K6" s="1"/>
      <c r="L6" s="1"/>
      <c r="M6" s="1"/>
      <c r="N6" s="1"/>
      <c r="O6" s="1"/>
      <c r="P6" s="1"/>
      <c r="Q6" s="1"/>
      <c r="R6" s="1"/>
      <c r="S6" s="1"/>
      <c r="T6" s="1"/>
      <c r="U6" s="1"/>
      <c r="V6" s="1"/>
      <c r="W6" s="1"/>
      <c r="X6" s="1"/>
      <c r="Y6" s="1"/>
      <c r="Z6" s="1"/>
      <c r="AA6" s="1"/>
      <c r="AB6" s="1"/>
      <c r="AC6" s="1"/>
      <c r="AD6" s="1"/>
    </row>
    <row r="7" customFormat="false" ht="12.75" hidden="false" customHeight="false" outlineLevel="0" collapsed="false">
      <c r="A7" s="1"/>
      <c r="B7" s="1"/>
      <c r="C7" s="1"/>
      <c r="D7" s="1"/>
      <c r="E7" s="1"/>
      <c r="F7" s="1"/>
      <c r="G7" s="1"/>
      <c r="H7" s="1"/>
      <c r="I7" s="1"/>
      <c r="J7" s="1"/>
      <c r="K7" s="1"/>
      <c r="L7" s="1"/>
      <c r="M7" s="1"/>
      <c r="N7" s="1"/>
      <c r="O7" s="1"/>
      <c r="P7" s="1"/>
      <c r="Q7" s="1"/>
      <c r="R7" s="1"/>
      <c r="S7" s="1"/>
      <c r="T7" s="1"/>
      <c r="U7" s="1"/>
      <c r="V7" s="1"/>
      <c r="W7" s="1"/>
      <c r="X7" s="1"/>
      <c r="Y7" s="1"/>
      <c r="Z7" s="1"/>
      <c r="AA7" s="1"/>
      <c r="AB7" s="1"/>
      <c r="AC7" s="1"/>
      <c r="AD7" s="1"/>
    </row>
    <row r="8" customFormat="false" ht="12.75" hidden="false" customHeight="false" outlineLevel="0" collapsed="false">
      <c r="A8" s="1"/>
      <c r="B8" s="1"/>
      <c r="C8" s="1"/>
      <c r="D8" s="1"/>
      <c r="E8" s="1"/>
      <c r="F8" s="1"/>
      <c r="G8" s="1"/>
      <c r="H8" s="1"/>
      <c r="I8" s="1"/>
      <c r="J8" s="1"/>
      <c r="K8" s="1"/>
      <c r="L8" s="1"/>
      <c r="M8" s="1"/>
      <c r="N8" s="1"/>
      <c r="O8" s="1"/>
      <c r="P8" s="1"/>
      <c r="Q8" s="1"/>
      <c r="R8" s="1"/>
      <c r="S8" s="1"/>
      <c r="T8" s="1"/>
      <c r="U8" s="1"/>
      <c r="V8" s="1"/>
      <c r="W8" s="1"/>
      <c r="X8" s="1"/>
      <c r="Y8" s="1"/>
      <c r="Z8" s="1"/>
      <c r="AA8" s="1"/>
      <c r="AB8" s="1"/>
      <c r="AC8" s="1"/>
      <c r="AD8" s="1"/>
    </row>
    <row r="9" customFormat="false" ht="12.75" hidden="false" customHeight="false" outlineLevel="0" collapsed="false">
      <c r="A9" s="1"/>
      <c r="B9" s="1"/>
      <c r="C9" s="1"/>
      <c r="D9" s="1"/>
      <c r="E9" s="1"/>
      <c r="F9" s="1"/>
      <c r="G9" s="1"/>
      <c r="H9" s="1"/>
      <c r="I9" s="1"/>
      <c r="J9" s="1"/>
      <c r="K9" s="1"/>
      <c r="L9" s="1"/>
      <c r="M9" s="1"/>
      <c r="N9" s="1"/>
      <c r="O9" s="1"/>
      <c r="P9" s="1"/>
      <c r="Q9" s="1"/>
      <c r="R9" s="1"/>
      <c r="S9" s="1"/>
      <c r="T9" s="1"/>
      <c r="U9" s="1"/>
      <c r="V9" s="1"/>
      <c r="W9" s="1"/>
      <c r="X9" s="1"/>
      <c r="Y9" s="1"/>
      <c r="Z9" s="1"/>
      <c r="AA9" s="1"/>
      <c r="AB9" s="1"/>
      <c r="AC9" s="1"/>
      <c r="AD9" s="1"/>
    </row>
    <row r="10" customFormat="false" ht="12.75" hidden="false" customHeight="false" outlineLevel="0" collapsed="false">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row>
    <row r="11" customFormat="false" ht="12.75" hidden="false" customHeight="false" outlineLevel="0" collapsed="false">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row>
    <row r="12" customFormat="false" ht="12.75" hidden="false" customHeight="false" outlineLevel="0" collapsed="false">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row>
    <row r="13" customFormat="false" ht="12.75" hidden="false" customHeight="false" outlineLevel="0" collapsed="false">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row>
    <row r="14" customFormat="false" ht="12.75" hidden="false" customHeight="false" outlineLevel="0" collapsed="false">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row>
    <row r="15" customFormat="false" ht="12.75" hidden="false" customHeight="false" outlineLevel="0" collapsed="false">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row>
    <row r="16" customFormat="false" ht="12.75" hidden="false" customHeight="false" outlineLevel="0" collapsed="false">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row>
    <row r="17" customFormat="false" ht="12.75" hidden="false" customHeight="false" outlineLevel="0" collapsed="false">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row>
    <row r="18" customFormat="false" ht="12.75" hidden="false" customHeight="false" outlineLevel="0" collapsed="false">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row>
    <row r="19" customFormat="false" ht="12.75" hidden="false" customHeight="false" outlineLevel="0" collapsed="false">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row>
    <row r="20" customFormat="false" ht="12.75" hidden="false" customHeight="false" outlineLevel="0" collapsed="false">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row>
    <row r="21" customFormat="false" ht="12.75" hidden="false" customHeight="false" outlineLevel="0" collapsed="false">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row>
    <row r="22" customFormat="false" ht="12.75" hidden="false" customHeight="false" outlineLevel="0" collapsed="false">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row>
    <row r="23" customFormat="false" ht="12.75" hidden="false" customHeight="false" outlineLevel="0" collapsed="false">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row>
    <row r="24" customFormat="false" ht="12.75" hidden="false" customHeight="false" outlineLevel="0" collapsed="false">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row>
    <row r="25" customFormat="false" ht="12.75" hidden="false" customHeight="false" outlineLevel="0" collapsed="false">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row>
    <row r="26" customFormat="false" ht="12.75" hidden="false" customHeight="false" outlineLevel="0" collapsed="false">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row>
    <row r="27" customFormat="false" ht="12.75" hidden="false" customHeight="false" outlineLevel="0" collapsed="false">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row>
    <row r="28" customFormat="false" ht="12.75" hidden="false" customHeight="false" outlineLevel="0" collapsed="false">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row>
    <row r="29" customFormat="false" ht="12.75" hidden="false" customHeight="false" outlineLevel="0" collapsed="false">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row>
    <row r="30" customFormat="false" ht="12.75" hidden="false" customHeight="false" outlineLevel="0" collapsed="false">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row>
    <row r="31" customFormat="false" ht="12.75" hidden="false" customHeight="false" outlineLevel="0" collapsed="false">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row>
    <row r="32" customFormat="false" ht="12.75" hidden="false" customHeight="false" outlineLevel="0" collapsed="false">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row>
    <row r="33" customFormat="false" ht="12.75" hidden="false" customHeight="false" outlineLevel="0" collapsed="false">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row>
    <row r="34" customFormat="false" ht="12.75" hidden="false" customHeight="false" outlineLevel="0" collapsed="false">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row>
    <row r="35" customFormat="false" ht="12.75" hidden="false" customHeight="false" outlineLevel="0" collapsed="false">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row>
    <row r="36" customFormat="false" ht="12.75" hidden="false" customHeight="false" outlineLevel="0" collapsed="false">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row>
    <row r="37" customFormat="false" ht="12.75" hidden="false" customHeight="false" outlineLevel="0" collapsed="false">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row>
    <row r="38" customFormat="false" ht="12.75" hidden="false" customHeight="false" outlineLevel="0" collapsed="false">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row>
    <row r="39" customFormat="false" ht="12.75" hidden="false" customHeight="false" outlineLevel="0" collapsed="false">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row>
    <row r="40" customFormat="false" ht="12.75" hidden="false" customHeight="false" outlineLevel="0" collapsed="false">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row>
    <row r="41" customFormat="false" ht="12.75" hidden="false" customHeight="false" outlineLevel="0" collapsed="false">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row>
    <row r="42" customFormat="false" ht="12.75" hidden="false" customHeight="false" outlineLevel="0" collapsed="false">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row>
    <row r="43" customFormat="false" ht="12.75" hidden="false" customHeight="false" outlineLevel="0" collapsed="false">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row>
    <row r="44" customFormat="false" ht="12.75" hidden="false" customHeight="false" outlineLevel="0" collapsed="false">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row>
    <row r="45" customFormat="false" ht="12.75" hidden="false" customHeight="false" outlineLevel="0" collapsed="false">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row>
    <row r="46" customFormat="false" ht="12.75" hidden="false" customHeight="false" outlineLevel="0" collapsed="false">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row>
    <row r="47" customFormat="false" ht="12.75" hidden="false" customHeight="false" outlineLevel="0" collapsed="false">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row>
    <row r="48" customFormat="false" ht="12.75" hidden="false" customHeight="false" outlineLevel="0" collapsed="false">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row>
    <row r="49" customFormat="false" ht="12.75" hidden="false" customHeight="false" outlineLevel="0" collapsed="false">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row>
    <row r="50" customFormat="false" ht="12.75" hidden="false" customHeight="false" outlineLevel="0" collapsed="false">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row>
    <row r="51" customFormat="false" ht="12.75" hidden="false" customHeight="false" outlineLevel="0" collapsed="false">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row>
    <row r="52" customFormat="false" ht="12.75" hidden="false" customHeight="false" outlineLevel="0" collapsed="false">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row>
    <row r="53" customFormat="false" ht="12.75" hidden="false" customHeight="false" outlineLevel="0" collapsed="false">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row>
    <row r="54" customFormat="false" ht="12.75" hidden="false" customHeight="false" outlineLevel="0" collapsed="false">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row>
    <row r="55" customFormat="false" ht="12.75" hidden="false" customHeight="false" outlineLevel="0" collapsed="false">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row>
    <row r="56" customFormat="false" ht="12.75" hidden="false" customHeight="false" outlineLevel="0" collapsed="false">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row>
    <row r="57" customFormat="false" ht="12.75" hidden="false" customHeight="false" outlineLevel="0" collapsed="false">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row>
    <row r="58" customFormat="false" ht="12.75" hidden="false" customHeight="false" outlineLevel="0" collapsed="false">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row>
    <row r="59" customFormat="false" ht="12.75" hidden="false" customHeight="false" outlineLevel="0" collapsed="false">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row>
    <row r="60" customFormat="false" ht="12.75" hidden="false" customHeight="false" outlineLevel="0" collapsed="false">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row>
    <row r="61" customFormat="false" ht="12.75" hidden="false" customHeight="false" outlineLevel="0" collapsed="false">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row>
    <row r="62" customFormat="false" ht="12.75" hidden="false" customHeight="false" outlineLevel="0" collapsed="false">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row>
    <row r="63" customFormat="false" ht="12.75" hidden="false" customHeight="false" outlineLevel="0" collapsed="false">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row>
    <row r="64" customFormat="false" ht="12.75" hidden="false" customHeight="false" outlineLevel="0" collapsed="false">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row>
    <row r="65" customFormat="false" ht="12.75" hidden="false" customHeight="false" outlineLevel="0" collapsed="false">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row>
    <row r="66" customFormat="false" ht="12.75" hidden="false" customHeight="false" outlineLevel="0" collapsed="false">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customFormat="false" ht="12.75" hidden="false" customHeight="false" outlineLevel="0" collapsed="false">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customFormat="false" ht="12.75" hidden="false" customHeight="false" outlineLevel="0" collapsed="false">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customFormat="false" ht="12.75" hidden="false" customHeight="false" outlineLevel="0" collapsed="false">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customFormat="false" ht="12.75" hidden="false" customHeight="false" outlineLevel="0" collapsed="false">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71" customFormat="false" ht="12.75" hidden="false" customHeight="false" outlineLevel="0" collapsed="false">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row>
    <row r="72" customFormat="false" ht="12.75" hidden="false" customHeight="false" outlineLevel="0" collapsed="false">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row>
    <row r="73" customFormat="false" ht="12.75" hidden="false" customHeight="false" outlineLevel="0" collapsed="false">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row>
    <row r="74" customFormat="false" ht="12.75" hidden="false" customHeight="false" outlineLevel="0" collapsed="false">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customFormat="false" ht="12.75" hidden="false" customHeight="false" outlineLevel="0" collapsed="false">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customFormat="false" ht="12.75" hidden="false" customHeight="false" outlineLevel="0" collapsed="false">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row>
    <row r="77" customFormat="false" ht="12.75" hidden="false" customHeight="false" outlineLevel="0" collapsed="false">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row>
    <row r="78" customFormat="false" ht="12.75" hidden="false" customHeight="false" outlineLevel="0" collapsed="false">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row>
    <row r="79" customFormat="false" ht="12.75" hidden="false" customHeight="false" outlineLevel="0" collapsed="false">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row>
    <row r="80" customFormat="false" ht="12.75" hidden="false" customHeight="false" outlineLevel="0" collapsed="false">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row>
    <row r="81" customFormat="false" ht="12.75" hidden="false" customHeight="false" outlineLevel="0" collapsed="false">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row>
    <row r="82" customFormat="false" ht="12.75" hidden="false" customHeight="false" outlineLevel="0" collapsed="false">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row>
    <row r="83" customFormat="false" ht="12.75" hidden="false" customHeight="false" outlineLevel="0" collapsed="false">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row>
    <row r="84" customFormat="false" ht="12.75" hidden="false" customHeight="false" outlineLevel="0" collapsed="false">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row>
    <row r="85" customFormat="false" ht="12.75" hidden="false" customHeight="false" outlineLevel="0" collapsed="false">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row>
    <row r="86" customFormat="false" ht="12.75" hidden="false" customHeight="false" outlineLevel="0" collapsed="false">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row>
    <row r="87" customFormat="false" ht="12.75" hidden="false" customHeight="false" outlineLevel="0" collapsed="false">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row>
    <row r="88" customFormat="false" ht="12.75" hidden="false" customHeight="false" outlineLevel="0" collapsed="false">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row>
    <row r="89" customFormat="false" ht="12.75" hidden="false" customHeight="false" outlineLevel="0" collapsed="false">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row>
    <row r="90" customFormat="false" ht="12.75" hidden="false" customHeight="false" outlineLevel="0" collapsed="false">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row>
    <row r="91" customFormat="false" ht="12.75" hidden="false" customHeight="false" outlineLevel="0" collapsed="false">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row>
    <row r="92" customFormat="false" ht="12.75" hidden="false" customHeight="false" outlineLevel="0" collapsed="false">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row>
    <row r="93" customFormat="false" ht="12.75" hidden="false" customHeight="false" outlineLevel="0" collapsed="false">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row>
    <row r="94" customFormat="false" ht="12.75" hidden="false" customHeight="false" outlineLevel="0" collapsed="false">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row>
    <row r="95" customFormat="false" ht="12.75" hidden="false" customHeight="false" outlineLevel="0" collapsed="false">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row>
    <row r="96" customFormat="false" ht="12.75" hidden="false" customHeight="false" outlineLevel="0" collapsed="false">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row>
    <row r="97" customFormat="false" ht="12.75" hidden="false" customHeight="false" outlineLevel="0" collapsed="false">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row>
    <row r="98" customFormat="false" ht="12.75" hidden="false" customHeight="false" outlineLevel="0" collapsed="false">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row>
    <row r="99" customFormat="false" ht="12.75" hidden="false" customHeight="false" outlineLevel="0" collapsed="false">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row>
    <row r="100" customFormat="false" ht="12.75" hidden="false" customHeight="false" outlineLevel="0" collapsed="false">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row>
    <row r="101" customFormat="false" ht="12.75" hidden="false" customHeight="false" outlineLevel="0" collapsed="false">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customFormat="false" ht="12.75" hidden="false" customHeight="false" outlineLevel="0" collapsed="false">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row>
    <row r="103" customFormat="false" ht="12.75" hidden="false" customHeight="false" outlineLevel="0" collapsed="false">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row>
    <row r="104" customFormat="false" ht="12.75" hidden="false" customHeight="false" outlineLevel="0" collapsed="false">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row>
    <row r="105" customFormat="false" ht="12.75" hidden="false" customHeight="false" outlineLevel="0" collapsed="false">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row>
    <row r="106" customFormat="false" ht="12.75" hidden="false" customHeight="false" outlineLevel="0" collapsed="false">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row>
    <row r="107" customFormat="false" ht="12.75" hidden="false" customHeight="false" outlineLevel="0" collapsed="false">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row>
    <row r="108" customFormat="false" ht="12.75" hidden="false" customHeight="false" outlineLevel="0" collapsed="false">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customFormat="false" ht="12.75" hidden="false" customHeight="false" outlineLevel="0" collapsed="false">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row>
    <row r="110" customFormat="false" ht="12.75" hidden="false" customHeight="false" outlineLevel="0" collapsed="false">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row>
    <row r="111" customFormat="false" ht="12.75" hidden="false" customHeight="false" outlineLevel="0" collapsed="false">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row>
    <row r="112" customFormat="false" ht="12.75" hidden="false" customHeight="false" outlineLevel="0" collapsed="false">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row>
    <row r="113" customFormat="false" ht="12.75" hidden="false" customHeight="false" outlineLevel="0" collapsed="false">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row>
    <row r="114" customFormat="false" ht="12.75" hidden="false" customHeight="false" outlineLevel="0" collapsed="false">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row>
    <row r="115" customFormat="false" ht="12.75" hidden="false" customHeight="false" outlineLevel="0" collapsed="false">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row>
    <row r="116" customFormat="false" ht="12.75" hidden="false" customHeight="false" outlineLevel="0" collapsed="false">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row>
    <row r="117" customFormat="false" ht="12.75" hidden="false" customHeight="false" outlineLevel="0" collapsed="false">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row>
    <row r="118" customFormat="false" ht="12.75" hidden="false" customHeight="false" outlineLevel="0" collapsed="false">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row>
    <row r="119" customFormat="false" ht="12.75" hidden="false" customHeight="false" outlineLevel="0" collapsed="false">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5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E8" activeCellId="0" sqref="E8"/>
    </sheetView>
  </sheetViews>
  <sheetFormatPr defaultColWidth="10.3515625" defaultRowHeight="12.75" customHeight="true" zeroHeight="false" outlineLevelRow="0" outlineLevelCol="0"/>
  <cols>
    <col collapsed="false" customWidth="true" hidden="false" outlineLevel="0" max="1" min="1" style="2" width="42.73"/>
    <col collapsed="false" customWidth="true" hidden="false" outlineLevel="0" max="3" min="2" style="2" width="11.46"/>
    <col collapsed="false" customWidth="true" hidden="false" outlineLevel="0" max="4" min="4" style="3" width="33.47"/>
    <col collapsed="false" customWidth="true" hidden="false" outlineLevel="0" max="14" min="5" style="2" width="13.12"/>
    <col collapsed="false" customWidth="false" hidden="false" outlineLevel="0" max="257" min="15" style="2" width="10.35"/>
  </cols>
  <sheetData>
    <row r="1" customFormat="false" ht="18" hidden="false" customHeight="false" outlineLevel="0" collapsed="false">
      <c r="A1" s="4" t="s">
        <v>0</v>
      </c>
      <c r="D1" s="2"/>
    </row>
    <row r="2" customFormat="false" ht="12.75" hidden="false" customHeight="false" outlineLevel="0" collapsed="false">
      <c r="A2" s="5" t="s">
        <v>1</v>
      </c>
      <c r="D2" s="6"/>
    </row>
    <row r="3" customFormat="false" ht="12.75" hidden="false" customHeight="false" outlineLevel="0" collapsed="false">
      <c r="A3" s="5"/>
      <c r="B3" s="7" t="s">
        <v>2</v>
      </c>
      <c r="C3" s="7" t="s">
        <v>2</v>
      </c>
      <c r="D3" s="8" t="s">
        <v>3</v>
      </c>
      <c r="E3" s="7" t="s">
        <v>4</v>
      </c>
      <c r="F3" s="7" t="s">
        <v>4</v>
      </c>
      <c r="G3" s="7" t="s">
        <v>4</v>
      </c>
      <c r="H3" s="7" t="s">
        <v>4</v>
      </c>
      <c r="I3" s="7" t="s">
        <v>4</v>
      </c>
      <c r="J3" s="7" t="s">
        <v>4</v>
      </c>
      <c r="K3" s="7" t="s">
        <v>4</v>
      </c>
      <c r="L3" s="7" t="s">
        <v>4</v>
      </c>
      <c r="M3" s="7" t="s">
        <v>4</v>
      </c>
      <c r="N3" s="7" t="s">
        <v>4</v>
      </c>
    </row>
    <row r="4" customFormat="false" ht="12.75" hidden="false" customHeight="false" outlineLevel="0" collapsed="false">
      <c r="A4" s="9" t="s">
        <v>5</v>
      </c>
      <c r="B4" s="10" t="n">
        <v>1991</v>
      </c>
      <c r="C4" s="10" t="n">
        <v>1992</v>
      </c>
      <c r="D4" s="11"/>
      <c r="E4" s="12" t="n">
        <f aca="false">C4+1</f>
        <v>1993</v>
      </c>
      <c r="F4" s="12" t="n">
        <f aca="false">E4+1</f>
        <v>1994</v>
      </c>
      <c r="G4" s="12" t="n">
        <f aca="false">F4+1</f>
        <v>1995</v>
      </c>
      <c r="H4" s="12" t="n">
        <f aca="false">G4+1</f>
        <v>1996</v>
      </c>
      <c r="I4" s="12" t="n">
        <f aca="false">H4+1</f>
        <v>1997</v>
      </c>
      <c r="J4" s="12" t="n">
        <f aca="false">I4+1</f>
        <v>1998</v>
      </c>
      <c r="K4" s="12" t="n">
        <f aca="false">J4+1</f>
        <v>1999</v>
      </c>
      <c r="L4" s="12" t="n">
        <f aca="false">K4+1</f>
        <v>2000</v>
      </c>
      <c r="M4" s="12" t="n">
        <f aca="false">L4+1</f>
        <v>2001</v>
      </c>
      <c r="N4" s="12" t="n">
        <f aca="false">M4+1</f>
        <v>2002</v>
      </c>
      <c r="O4" s="12"/>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row>
    <row r="5" customFormat="false" ht="12.75" hidden="false" customHeight="false" outlineLevel="0" collapsed="false">
      <c r="A5" s="14" t="s">
        <v>6</v>
      </c>
      <c r="B5" s="15" t="n">
        <v>226082</v>
      </c>
      <c r="C5" s="15" t="n">
        <v>291368</v>
      </c>
      <c r="D5" s="16" t="s">
        <v>7</v>
      </c>
      <c r="E5" s="2" t="n">
        <f aca="false">C5*(1+E6)</f>
        <v>422483.6</v>
      </c>
      <c r="F5" s="2" t="n">
        <f aca="false">E5*(1+F6)</f>
        <v>633725.4</v>
      </c>
      <c r="G5" s="2" t="n">
        <f aca="false">F5*(1+G6)</f>
        <v>887215.56</v>
      </c>
      <c r="H5" s="2" t="n">
        <f aca="false">G5*(1+H6)</f>
        <v>1153380.228</v>
      </c>
      <c r="I5" s="2" t="n">
        <f aca="false">H5*(1+I6)</f>
        <v>1326387.2622</v>
      </c>
      <c r="J5" s="2" t="n">
        <f aca="false">I5*(1+J6)</f>
        <v>1459025.98842</v>
      </c>
      <c r="K5" s="2" t="n">
        <f aca="false">J5*(1+K6)</f>
        <v>1604928.587262</v>
      </c>
      <c r="L5" s="2" t="n">
        <f aca="false">K5*(1+L6)</f>
        <v>1765421.4459882</v>
      </c>
      <c r="M5" s="2" t="n">
        <f aca="false">L5*(1+M6)</f>
        <v>1941963.59058702</v>
      </c>
      <c r="N5" s="2" t="n">
        <f aca="false">M5*(1+N6)</f>
        <v>2136159.94964572</v>
      </c>
    </row>
    <row r="6" customFormat="false" ht="12.75" hidden="false" customHeight="false" outlineLevel="0" collapsed="false">
      <c r="A6" s="17" t="s">
        <v>8</v>
      </c>
      <c r="B6" s="17"/>
      <c r="C6" s="18" t="n">
        <f aca="false">C5/B5-1</f>
        <v>0.288771330756097</v>
      </c>
      <c r="D6" s="16"/>
      <c r="E6" s="19" t="n">
        <v>0.45</v>
      </c>
      <c r="F6" s="19" t="n">
        <v>0.5</v>
      </c>
      <c r="G6" s="19" t="n">
        <v>0.4</v>
      </c>
      <c r="H6" s="19" t="n">
        <v>0.3</v>
      </c>
      <c r="I6" s="19" t="n">
        <v>0.15</v>
      </c>
      <c r="J6" s="19" t="n">
        <v>0.1</v>
      </c>
      <c r="K6" s="19" t="n">
        <v>0.1</v>
      </c>
      <c r="L6" s="19" t="n">
        <v>0.1</v>
      </c>
      <c r="M6" s="19" t="n">
        <v>0.1</v>
      </c>
      <c r="N6" s="19" t="n">
        <v>0.1</v>
      </c>
    </row>
    <row r="7" customFormat="false" ht="12.75" hidden="false" customHeight="false" outlineLevel="0" collapsed="false">
      <c r="A7" s="20" t="s">
        <v>9</v>
      </c>
      <c r="B7" s="21" t="n">
        <v>146290</v>
      </c>
      <c r="C7" s="21" t="n">
        <v>183510</v>
      </c>
      <c r="D7" s="22" t="s">
        <v>10</v>
      </c>
      <c r="E7" s="23" t="n">
        <f aca="false">E5*E8</f>
        <v>270389.504</v>
      </c>
      <c r="F7" s="23" t="n">
        <f aca="false">F5*F8</f>
        <v>402415.629</v>
      </c>
      <c r="G7" s="23" t="n">
        <f aca="false">G5*G8</f>
        <v>563381.8806</v>
      </c>
      <c r="H7" s="23" t="n">
        <f aca="false">H5*H8</f>
        <v>732396.44478</v>
      </c>
      <c r="I7" s="23" t="n">
        <f aca="false">I5*I8</f>
        <v>842255.911497</v>
      </c>
      <c r="J7" s="23" t="n">
        <f aca="false">J5*J8</f>
        <v>926481.5026467</v>
      </c>
      <c r="K7" s="23" t="n">
        <f aca="false">K5*K8</f>
        <v>1019129.65291137</v>
      </c>
      <c r="L7" s="23" t="n">
        <f aca="false">L5*L8</f>
        <v>1121042.61820251</v>
      </c>
      <c r="M7" s="23" t="n">
        <f aca="false">M5*M8</f>
        <v>1233146.88002276</v>
      </c>
      <c r="N7" s="23" t="n">
        <f aca="false">N5*N8</f>
        <v>1356461.56802503</v>
      </c>
      <c r="O7" s="23"/>
      <c r="P7" s="23"/>
      <c r="Q7" s="23"/>
      <c r="R7" s="23"/>
      <c r="S7" s="23"/>
      <c r="T7" s="23"/>
      <c r="U7" s="23"/>
      <c r="V7" s="23"/>
      <c r="W7" s="23"/>
      <c r="X7" s="23"/>
      <c r="Y7" s="23"/>
    </row>
    <row r="8" customFormat="false" ht="12.75" hidden="false" customHeight="true" outlineLevel="0" collapsed="false">
      <c r="A8" s="24" t="s">
        <v>11</v>
      </c>
      <c r="B8" s="25" t="n">
        <f aca="false">B7/B5</f>
        <v>0.647066108757</v>
      </c>
      <c r="C8" s="25" t="n">
        <f aca="false">C7/C5</f>
        <v>0.629822080667747</v>
      </c>
      <c r="D8" s="26"/>
      <c r="E8" s="27" t="n">
        <v>0.64</v>
      </c>
      <c r="F8" s="27" t="n">
        <v>0.635</v>
      </c>
      <c r="G8" s="27" t="n">
        <v>0.635</v>
      </c>
      <c r="H8" s="27" t="n">
        <v>0.635</v>
      </c>
      <c r="I8" s="27" t="n">
        <v>0.635</v>
      </c>
      <c r="J8" s="27" t="n">
        <v>0.635</v>
      </c>
      <c r="K8" s="27" t="n">
        <v>0.635</v>
      </c>
      <c r="L8" s="27" t="n">
        <v>0.635</v>
      </c>
      <c r="M8" s="27" t="n">
        <v>0.635</v>
      </c>
      <c r="N8" s="27" t="n">
        <v>0.635</v>
      </c>
      <c r="O8" s="28"/>
      <c r="P8" s="28"/>
      <c r="Q8" s="28"/>
      <c r="R8" s="28"/>
      <c r="S8" s="28"/>
      <c r="T8" s="28"/>
      <c r="U8" s="28"/>
      <c r="V8" s="28"/>
      <c r="W8" s="28"/>
      <c r="X8" s="28"/>
      <c r="Y8" s="28"/>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c r="IU8" s="29"/>
      <c r="IV8" s="29"/>
      <c r="IW8" s="29"/>
    </row>
    <row r="9" customFormat="false" ht="12.75" hidden="false" customHeight="false" outlineLevel="0" collapsed="false">
      <c r="A9" s="20" t="s">
        <v>12</v>
      </c>
      <c r="B9" s="21" t="n">
        <f aca="false">B5-B7</f>
        <v>79792</v>
      </c>
      <c r="C9" s="21" t="n">
        <f aca="false">C5-C7</f>
        <v>107858</v>
      </c>
      <c r="D9" s="30"/>
      <c r="E9" s="23" t="n">
        <f aca="false">E5-E7</f>
        <v>152094.096</v>
      </c>
      <c r="F9" s="23" t="n">
        <f aca="false">F5-F7</f>
        <v>231309.771</v>
      </c>
      <c r="G9" s="23" t="n">
        <f aca="false">G5-G7</f>
        <v>323833.6794</v>
      </c>
      <c r="H9" s="23" t="n">
        <f aca="false">H5-H7</f>
        <v>420983.78322</v>
      </c>
      <c r="I9" s="23" t="n">
        <f aca="false">I5-I7</f>
        <v>484131.350703</v>
      </c>
      <c r="J9" s="23" t="n">
        <f aca="false">J5-J7</f>
        <v>532544.4857733</v>
      </c>
      <c r="K9" s="23" t="n">
        <f aca="false">K5-K7</f>
        <v>585798.93435063</v>
      </c>
      <c r="L9" s="23" t="n">
        <f aca="false">L5-L7</f>
        <v>644378.827785693</v>
      </c>
      <c r="M9" s="23" t="n">
        <f aca="false">M5-M7</f>
        <v>708816.710564263</v>
      </c>
      <c r="N9" s="23" t="n">
        <f aca="false">N5-N7</f>
        <v>779698.381620689</v>
      </c>
      <c r="O9" s="23"/>
      <c r="P9" s="23"/>
      <c r="Q9" s="23"/>
      <c r="R9" s="23"/>
      <c r="S9" s="23"/>
      <c r="T9" s="23"/>
      <c r="U9" s="23"/>
      <c r="V9" s="23"/>
      <c r="W9" s="23"/>
      <c r="X9" s="23"/>
      <c r="Y9" s="23"/>
    </row>
    <row r="10" customFormat="false" ht="12.75" hidden="false" customHeight="false" outlineLevel="0" collapsed="false">
      <c r="A10" s="20"/>
      <c r="B10" s="21"/>
      <c r="C10" s="21"/>
      <c r="D10" s="30"/>
      <c r="E10" s="23"/>
      <c r="F10" s="23"/>
      <c r="G10" s="23"/>
      <c r="H10" s="23"/>
      <c r="I10" s="23"/>
      <c r="J10" s="23"/>
      <c r="K10" s="23"/>
      <c r="L10" s="23"/>
      <c r="M10" s="23"/>
      <c r="N10" s="23"/>
      <c r="O10" s="23"/>
      <c r="P10" s="23"/>
      <c r="Q10" s="23"/>
      <c r="R10" s="23"/>
      <c r="S10" s="23"/>
      <c r="T10" s="23"/>
      <c r="U10" s="23"/>
      <c r="V10" s="23"/>
      <c r="W10" s="23"/>
      <c r="X10" s="23"/>
      <c r="Y10" s="23"/>
    </row>
    <row r="11" customFormat="false" ht="12.75" hidden="false" customHeight="false" outlineLevel="0" collapsed="false">
      <c r="A11" s="20" t="s">
        <v>13</v>
      </c>
      <c r="B11" s="21" t="n">
        <v>61713</v>
      </c>
      <c r="C11" s="21" t="n">
        <v>81339</v>
      </c>
      <c r="D11" s="31" t="s">
        <v>10</v>
      </c>
      <c r="E11" s="23" t="n">
        <f aca="false">E5*E12</f>
        <v>109845.736</v>
      </c>
      <c r="F11" s="23" t="n">
        <f aca="false">F5*F12</f>
        <v>164768.604</v>
      </c>
      <c r="G11" s="23" t="n">
        <f aca="false">G5*G12</f>
        <v>230676.0456</v>
      </c>
      <c r="H11" s="23" t="n">
        <f aca="false">H5*H12</f>
        <v>299878.85928</v>
      </c>
      <c r="I11" s="23" t="n">
        <f aca="false">I5*I12</f>
        <v>344860.688172</v>
      </c>
      <c r="J11" s="23" t="n">
        <f aca="false">J5*J12</f>
        <v>379346.7569892</v>
      </c>
      <c r="K11" s="23" t="n">
        <f aca="false">K5*K12</f>
        <v>417281.43268812</v>
      </c>
      <c r="L11" s="23" t="n">
        <f aca="false">L5*L12</f>
        <v>459009.575956932</v>
      </c>
      <c r="M11" s="23" t="n">
        <f aca="false">M5*M12</f>
        <v>504910.533552625</v>
      </c>
      <c r="N11" s="23" t="n">
        <f aca="false">N5*N12</f>
        <v>555401.586907888</v>
      </c>
      <c r="O11" s="23"/>
      <c r="P11" s="23"/>
      <c r="Q11" s="23"/>
      <c r="R11" s="23"/>
      <c r="S11" s="23"/>
      <c r="T11" s="23"/>
      <c r="U11" s="23"/>
      <c r="V11" s="23"/>
      <c r="W11" s="23"/>
      <c r="X11" s="23"/>
      <c r="Y11" s="23"/>
    </row>
    <row r="12" customFormat="false" ht="12.75" hidden="false" customHeight="true" outlineLevel="0" collapsed="false">
      <c r="A12" s="24" t="s">
        <v>11</v>
      </c>
      <c r="B12" s="25" t="n">
        <f aca="false">B11/B5</f>
        <v>0.272967330437629</v>
      </c>
      <c r="C12" s="25" t="n">
        <f aca="false">C11/C5</f>
        <v>0.279162433760742</v>
      </c>
      <c r="D12" s="32"/>
      <c r="E12" s="27" t="n">
        <v>0.26</v>
      </c>
      <c r="F12" s="27" t="n">
        <v>0.26</v>
      </c>
      <c r="G12" s="27" t="n">
        <v>0.26</v>
      </c>
      <c r="H12" s="27" t="n">
        <v>0.26</v>
      </c>
      <c r="I12" s="27" t="n">
        <v>0.26</v>
      </c>
      <c r="J12" s="27" t="n">
        <v>0.26</v>
      </c>
      <c r="K12" s="27" t="n">
        <v>0.26</v>
      </c>
      <c r="L12" s="27" t="n">
        <v>0.26</v>
      </c>
      <c r="M12" s="27" t="n">
        <v>0.26</v>
      </c>
      <c r="N12" s="27" t="n">
        <v>0.26</v>
      </c>
      <c r="O12" s="28"/>
      <c r="P12" s="28"/>
      <c r="Q12" s="28"/>
      <c r="R12" s="28"/>
      <c r="S12" s="28"/>
      <c r="T12" s="28"/>
      <c r="U12" s="28"/>
      <c r="V12" s="28"/>
      <c r="W12" s="28"/>
      <c r="X12" s="28"/>
      <c r="Y12" s="28"/>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c r="IU12" s="29"/>
      <c r="IV12" s="29"/>
      <c r="IW12" s="29"/>
    </row>
    <row r="13" customFormat="false" ht="12.75" hidden="false" customHeight="false" outlineLevel="0" collapsed="false">
      <c r="A13" s="20" t="s">
        <v>14</v>
      </c>
      <c r="B13" s="21" t="n">
        <f aca="false">B9-B11</f>
        <v>18079</v>
      </c>
      <c r="C13" s="21" t="n">
        <f aca="false">C9-C11</f>
        <v>26519</v>
      </c>
      <c r="D13" s="33"/>
      <c r="E13" s="21" t="n">
        <f aca="false">E9-E11</f>
        <v>42248.36</v>
      </c>
      <c r="F13" s="21" t="n">
        <f aca="false">F9-F11</f>
        <v>66541.167</v>
      </c>
      <c r="G13" s="21" t="n">
        <f aca="false">G9-G11</f>
        <v>93157.6338</v>
      </c>
      <c r="H13" s="21" t="n">
        <f aca="false">H9-H11</f>
        <v>121104.92394</v>
      </c>
      <c r="I13" s="21" t="n">
        <f aca="false">I9-I11</f>
        <v>139270.662531</v>
      </c>
      <c r="J13" s="21" t="n">
        <f aca="false">J9-J11</f>
        <v>153197.7287841</v>
      </c>
      <c r="K13" s="21" t="n">
        <f aca="false">K9-K11</f>
        <v>168517.50166251</v>
      </c>
      <c r="L13" s="21" t="n">
        <f aca="false">L9-L11</f>
        <v>185369.251828761</v>
      </c>
      <c r="M13" s="21" t="n">
        <f aca="false">M9-M11</f>
        <v>203906.177011637</v>
      </c>
      <c r="N13" s="21" t="n">
        <f aca="false">N9-N11</f>
        <v>224296.794712801</v>
      </c>
      <c r="O13" s="23"/>
      <c r="P13" s="23"/>
      <c r="Q13" s="23"/>
      <c r="R13" s="23"/>
      <c r="S13" s="23"/>
      <c r="T13" s="23"/>
      <c r="U13" s="23"/>
      <c r="V13" s="23"/>
      <c r="W13" s="23"/>
      <c r="X13" s="23"/>
      <c r="Y13" s="23"/>
    </row>
    <row r="14" customFormat="false" ht="12.75" hidden="false" customHeight="false" outlineLevel="0" collapsed="false">
      <c r="A14" s="34"/>
      <c r="B14" s="21"/>
      <c r="C14" s="21"/>
      <c r="D14" s="33"/>
      <c r="E14" s="23"/>
      <c r="F14" s="23"/>
      <c r="G14" s="23"/>
      <c r="H14" s="23"/>
      <c r="I14" s="23"/>
      <c r="J14" s="23"/>
      <c r="K14" s="23"/>
      <c r="L14" s="23"/>
      <c r="M14" s="23"/>
      <c r="N14" s="23"/>
      <c r="O14" s="23"/>
      <c r="P14" s="23"/>
      <c r="Q14" s="23"/>
      <c r="R14" s="23"/>
      <c r="S14" s="23"/>
      <c r="T14" s="23"/>
      <c r="U14" s="23"/>
      <c r="V14" s="23"/>
      <c r="W14" s="23"/>
      <c r="X14" s="23"/>
      <c r="Y14" s="23"/>
    </row>
    <row r="15" customFormat="false" ht="12.75" hidden="false" customHeight="false" outlineLevel="0" collapsed="false">
      <c r="A15" s="35" t="s">
        <v>15</v>
      </c>
      <c r="B15" s="36" t="n">
        <v>-540</v>
      </c>
      <c r="C15" s="36" t="n">
        <v>-1992</v>
      </c>
      <c r="D15" s="37" t="n">
        <v>-0.003</v>
      </c>
      <c r="E15" s="38" t="n">
        <f aca="false">E5*$D$15</f>
        <v>-1267.4508</v>
      </c>
      <c r="F15" s="38" t="n">
        <f aca="false">F5*$D$15</f>
        <v>-1901.1762</v>
      </c>
      <c r="G15" s="38" t="n">
        <f aca="false">G5*$D$15</f>
        <v>-2661.64668</v>
      </c>
      <c r="H15" s="38" t="n">
        <f aca="false">H5*$D$15</f>
        <v>-3460.140684</v>
      </c>
      <c r="I15" s="38" t="n">
        <f aca="false">I5*$D$15</f>
        <v>-3979.1617866</v>
      </c>
      <c r="J15" s="38" t="n">
        <f aca="false">J5*$D$15</f>
        <v>-4377.07796526</v>
      </c>
      <c r="K15" s="38" t="n">
        <f aca="false">K5*$D$15</f>
        <v>-4814.785761786</v>
      </c>
      <c r="L15" s="38" t="n">
        <f aca="false">L5*$D$15</f>
        <v>-5296.2643379646</v>
      </c>
      <c r="M15" s="38" t="n">
        <f aca="false">M5*$D$15</f>
        <v>-5825.89077176106</v>
      </c>
      <c r="N15" s="38" t="n">
        <f aca="false">N5*$D$15</f>
        <v>-6408.47984893717</v>
      </c>
      <c r="O15" s="23"/>
      <c r="P15" s="23"/>
      <c r="Q15" s="23"/>
      <c r="R15" s="23"/>
      <c r="S15" s="23"/>
      <c r="T15" s="23"/>
      <c r="U15" s="23"/>
      <c r="V15" s="23"/>
      <c r="W15" s="23"/>
      <c r="X15" s="23"/>
      <c r="Y15" s="23"/>
    </row>
    <row r="16" customFormat="false" ht="12.75" hidden="false" customHeight="false" outlineLevel="0" collapsed="false">
      <c r="A16" s="39" t="s">
        <v>16</v>
      </c>
      <c r="B16" s="40" t="n">
        <f aca="false">B13+B15</f>
        <v>17539</v>
      </c>
      <c r="C16" s="40" t="n">
        <f aca="false">C13+C15</f>
        <v>24527</v>
      </c>
      <c r="D16" s="41"/>
      <c r="E16" s="40" t="n">
        <f aca="false">E13+E15</f>
        <v>40980.9092</v>
      </c>
      <c r="F16" s="40" t="n">
        <f aca="false">F13+F15</f>
        <v>64639.9908</v>
      </c>
      <c r="G16" s="40" t="n">
        <f aca="false">G13+G15</f>
        <v>90495.98712</v>
      </c>
      <c r="H16" s="40" t="n">
        <f aca="false">H13+H15</f>
        <v>117644.783256</v>
      </c>
      <c r="I16" s="40" t="n">
        <f aca="false">I13+I15</f>
        <v>135291.5007444</v>
      </c>
      <c r="J16" s="40" t="n">
        <f aca="false">J13+J15</f>
        <v>148820.65081884</v>
      </c>
      <c r="K16" s="40" t="n">
        <f aca="false">K13+K15</f>
        <v>163702.715900724</v>
      </c>
      <c r="L16" s="40" t="n">
        <f aca="false">L13+L15</f>
        <v>180072.987490796</v>
      </c>
      <c r="M16" s="40" t="n">
        <f aca="false">M13+M15</f>
        <v>198080.286239876</v>
      </c>
      <c r="N16" s="40" t="n">
        <f aca="false">N13+N15</f>
        <v>217888.314863864</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s="42"/>
      <c r="CR16" s="42"/>
      <c r="CS16" s="42"/>
      <c r="CT16" s="42"/>
      <c r="CU16" s="42"/>
      <c r="CV16" s="42"/>
      <c r="CW16" s="42"/>
      <c r="CX16" s="42"/>
      <c r="CY16" s="42"/>
      <c r="CZ16" s="42"/>
      <c r="DA16" s="42"/>
      <c r="DB16" s="42"/>
      <c r="DC16" s="42"/>
      <c r="DD16" s="42"/>
      <c r="DE16" s="42"/>
      <c r="DF16" s="42"/>
      <c r="DG16" s="42"/>
      <c r="DH16" s="42"/>
      <c r="DI16" s="42"/>
      <c r="DJ16" s="42"/>
      <c r="DK16" s="42"/>
      <c r="DL16" s="42"/>
      <c r="DM16" s="42"/>
      <c r="DN16" s="42"/>
      <c r="DO16" s="42"/>
      <c r="DP16" s="42"/>
      <c r="DQ16" s="42"/>
      <c r="DR16" s="42"/>
      <c r="DS16" s="42"/>
      <c r="DT16" s="42"/>
      <c r="DU16" s="42"/>
      <c r="DV16" s="42"/>
      <c r="DW16" s="42"/>
      <c r="DX16" s="42"/>
      <c r="DY16" s="42"/>
      <c r="DZ16" s="42"/>
      <c r="EA16" s="42"/>
      <c r="EB16" s="42"/>
      <c r="EC16" s="42"/>
      <c r="ED16" s="42"/>
      <c r="EE16" s="42"/>
      <c r="EF16" s="42"/>
      <c r="EG16" s="42"/>
      <c r="EH16" s="42"/>
      <c r="EI16" s="42"/>
      <c r="EJ16" s="42"/>
      <c r="EK16" s="42"/>
      <c r="EL16" s="42"/>
      <c r="EM16" s="42"/>
      <c r="EN16" s="42"/>
      <c r="EO16" s="42"/>
      <c r="EP16" s="42"/>
      <c r="EQ16" s="42"/>
      <c r="ER16" s="42"/>
      <c r="ES16" s="42"/>
      <c r="ET16" s="42"/>
      <c r="EU16" s="42"/>
      <c r="EV16" s="42"/>
      <c r="EW16" s="42"/>
      <c r="EX16" s="42"/>
      <c r="EY16" s="42"/>
      <c r="EZ16" s="42"/>
      <c r="FA16" s="42"/>
      <c r="FB16" s="42"/>
      <c r="FC16" s="42"/>
      <c r="FD16" s="42"/>
      <c r="FE16" s="42"/>
      <c r="FF16" s="42"/>
      <c r="FG16" s="42"/>
      <c r="FH16" s="42"/>
      <c r="FI16" s="42"/>
      <c r="FJ16" s="42"/>
      <c r="FK16" s="42"/>
      <c r="FL16" s="42"/>
      <c r="FM16" s="42"/>
      <c r="FN16" s="42"/>
      <c r="FO16" s="42"/>
      <c r="FP16" s="42"/>
      <c r="FQ16" s="42"/>
      <c r="FR16" s="42"/>
      <c r="FS16" s="42"/>
      <c r="FT16" s="42"/>
      <c r="FU16" s="42"/>
      <c r="FV16" s="42"/>
      <c r="FW16" s="42"/>
      <c r="FX16" s="42"/>
      <c r="FY16" s="42"/>
      <c r="FZ16" s="42"/>
      <c r="GA16" s="42"/>
      <c r="GB16" s="42"/>
      <c r="GC16" s="42"/>
      <c r="GD16" s="42"/>
      <c r="GE16" s="42"/>
      <c r="GF16" s="42"/>
      <c r="GG16" s="42"/>
      <c r="GH16" s="42"/>
      <c r="GI16" s="42"/>
      <c r="GJ16" s="42"/>
      <c r="GK16" s="42"/>
      <c r="GL16" s="42"/>
      <c r="GM16" s="42"/>
      <c r="GN16" s="42"/>
      <c r="GO16" s="42"/>
      <c r="GP16" s="42"/>
      <c r="GQ16" s="42"/>
      <c r="GR16" s="42"/>
      <c r="GS16" s="42"/>
      <c r="GT16" s="42"/>
      <c r="GU16" s="42"/>
      <c r="GV16" s="42"/>
      <c r="GW16" s="42"/>
      <c r="GX16" s="42"/>
      <c r="GY16" s="42"/>
      <c r="GZ16" s="42"/>
      <c r="HA16" s="42"/>
      <c r="HB16" s="42"/>
      <c r="HC16" s="42"/>
      <c r="HD16" s="42"/>
      <c r="HE16" s="42"/>
      <c r="HF16" s="42"/>
      <c r="HG16" s="42"/>
      <c r="HH16" s="42"/>
      <c r="HI16" s="42"/>
      <c r="HJ16" s="42"/>
      <c r="HK16" s="42"/>
      <c r="HL16" s="42"/>
      <c r="HM16" s="42"/>
      <c r="HN16" s="42"/>
      <c r="HO16" s="42"/>
      <c r="HP16" s="42"/>
      <c r="HQ16" s="42"/>
      <c r="HR16" s="42"/>
      <c r="HS16" s="42"/>
      <c r="HT16" s="42"/>
      <c r="HU16" s="42"/>
      <c r="HV16" s="42"/>
      <c r="HW16" s="42"/>
      <c r="HX16" s="42"/>
      <c r="HY16" s="42"/>
      <c r="HZ16" s="42"/>
      <c r="IA16" s="42"/>
      <c r="IB16" s="42"/>
      <c r="IC16" s="42"/>
      <c r="ID16" s="42"/>
      <c r="IE16" s="42"/>
      <c r="IF16" s="42"/>
      <c r="IG16" s="42"/>
      <c r="IH16" s="42"/>
      <c r="II16" s="42"/>
      <c r="IJ16" s="42"/>
      <c r="IK16" s="42"/>
      <c r="IL16" s="42"/>
      <c r="IM16" s="42"/>
      <c r="IN16" s="42"/>
      <c r="IO16" s="42"/>
      <c r="IP16" s="42"/>
      <c r="IQ16" s="42"/>
      <c r="IR16" s="42"/>
      <c r="IS16" s="42"/>
      <c r="IT16" s="42"/>
      <c r="IU16" s="42"/>
      <c r="IV16" s="42"/>
      <c r="IW16" s="42"/>
    </row>
    <row r="17" customFormat="false" ht="12.75" hidden="false" customHeight="false" outlineLevel="0" collapsed="false">
      <c r="A17" s="39"/>
      <c r="B17" s="21"/>
      <c r="C17" s="21"/>
      <c r="D17" s="43"/>
      <c r="E17" s="23"/>
      <c r="F17" s="23"/>
      <c r="G17" s="23"/>
      <c r="H17" s="23"/>
      <c r="I17" s="23"/>
      <c r="J17" s="23"/>
      <c r="K17" s="23"/>
      <c r="L17" s="23"/>
      <c r="M17" s="23"/>
      <c r="N17" s="23"/>
      <c r="O17" s="23"/>
      <c r="P17" s="23"/>
      <c r="Q17" s="23"/>
      <c r="R17" s="23"/>
      <c r="S17" s="23"/>
      <c r="T17" s="23"/>
      <c r="U17" s="23"/>
      <c r="V17" s="23"/>
      <c r="W17" s="23"/>
      <c r="X17" s="23"/>
      <c r="Y17" s="23"/>
    </row>
    <row r="18" customFormat="false" ht="12.75" hidden="false" customHeight="false" outlineLevel="0" collapsed="false">
      <c r="A18" s="20" t="s">
        <v>17</v>
      </c>
      <c r="B18" s="21" t="n">
        <v>5822</v>
      </c>
      <c r="C18" s="21" t="n">
        <v>5528</v>
      </c>
      <c r="D18" s="44" t="n">
        <v>0.094</v>
      </c>
      <c r="E18" s="23" t="n">
        <f aca="false">(('Balance Sheet'!C20+'Balance Sheet'!C15+'Balance Sheet'!E20+'Balance Sheet'!E15)/2)*0.094</f>
        <v>5667.65029639733</v>
      </c>
      <c r="F18" s="23" t="n">
        <f aca="false">(('Balance Sheet'!E20+'Balance Sheet'!E15+'Balance Sheet'!F20+'Balance Sheet'!F15)/2)*0.094</f>
        <v>8051.63067841</v>
      </c>
      <c r="G18" s="23" t="n">
        <f aca="false">(('Balance Sheet'!F20+'Balance Sheet'!F15+'Balance Sheet'!G20+'Balance Sheet'!G15)/2)*0.094</f>
        <v>11381.5123707971</v>
      </c>
      <c r="H18" s="23" t="n">
        <f aca="false">(('Balance Sheet'!G20+'Balance Sheet'!G15+'Balance Sheet'!H20+'Balance Sheet'!H15)/2)*0.094</f>
        <v>15106.7832406875</v>
      </c>
      <c r="I18" s="23" t="n">
        <f aca="false">(('Balance Sheet'!H20+'Balance Sheet'!H15+'Balance Sheet'!I20+'Balance Sheet'!I15)/2)*0.094</f>
        <v>18252.6568927749</v>
      </c>
      <c r="J18" s="23" t="n">
        <f aca="false">(('Balance Sheet'!I20+'Balance Sheet'!I15+'Balance Sheet'!J20+'Balance Sheet'!J15)/2)*0.094</f>
        <v>20437.2786252475</v>
      </c>
      <c r="K18" s="23" t="n">
        <f aca="false">(('Balance Sheet'!J20+'Balance Sheet'!J15+'Balance Sheet'!K20+'Balance Sheet'!K15)/2)*0.094</f>
        <v>22426.7757986223</v>
      </c>
      <c r="L18" s="23" t="n">
        <f aca="false">(('Balance Sheet'!K20+'Balance Sheet'!K15+'Balance Sheet'!L20+'Balance Sheet'!L15)/2)*0.094</f>
        <v>24616.7945933679</v>
      </c>
      <c r="M18" s="23" t="n">
        <f aca="false">(('Balance Sheet'!L20+'Balance Sheet'!L15+'Balance Sheet'!M20+'Balance Sheet'!M15)/2)*0.094</f>
        <v>27027.3871716213</v>
      </c>
      <c r="N18" s="23" t="n">
        <f aca="false">(('Balance Sheet'!M20+'Balance Sheet'!M15+'Balance Sheet'!N20+'Balance Sheet'!N15)/2)*0.094</f>
        <v>29680.6109117335</v>
      </c>
      <c r="O18" s="23"/>
      <c r="P18" s="23"/>
      <c r="Q18" s="23"/>
      <c r="R18" s="23"/>
      <c r="S18" s="23"/>
      <c r="T18" s="23"/>
      <c r="U18" s="23"/>
      <c r="V18" s="23"/>
      <c r="W18" s="23"/>
      <c r="X18" s="23"/>
      <c r="Y18" s="23"/>
    </row>
    <row r="19" customFormat="false" ht="12.75" hidden="false" customHeight="false" outlineLevel="0" collapsed="false">
      <c r="A19" s="20" t="s">
        <v>18</v>
      </c>
      <c r="B19" s="21" t="n">
        <f aca="false">B16-B18</f>
        <v>11717</v>
      </c>
      <c r="C19" s="21" t="n">
        <f aca="false">C16-C18</f>
        <v>18999</v>
      </c>
      <c r="D19" s="33"/>
      <c r="E19" s="23" t="n">
        <f aca="false">E16-E18</f>
        <v>35313.2589036026</v>
      </c>
      <c r="F19" s="23" t="n">
        <f aca="false">F16-F18</f>
        <v>56588.36012159</v>
      </c>
      <c r="G19" s="23" t="n">
        <f aca="false">G16-G18</f>
        <v>79114.4747492029</v>
      </c>
      <c r="H19" s="23" t="n">
        <f aca="false">H16-H18</f>
        <v>102538.000015313</v>
      </c>
      <c r="I19" s="23" t="n">
        <f aca="false">I16-I18</f>
        <v>117038.843851625</v>
      </c>
      <c r="J19" s="23" t="n">
        <f aca="false">J16-J18</f>
        <v>128383.372193592</v>
      </c>
      <c r="K19" s="23" t="n">
        <f aca="false">K16-K18</f>
        <v>141275.940102102</v>
      </c>
      <c r="L19" s="23" t="n">
        <f aca="false">L16-L18</f>
        <v>155456.192897429</v>
      </c>
      <c r="M19" s="23" t="n">
        <f aca="false">M16-M18</f>
        <v>171052.899068255</v>
      </c>
      <c r="N19" s="23" t="n">
        <f aca="false">N16-N18</f>
        <v>188207.70395213</v>
      </c>
      <c r="O19" s="23"/>
      <c r="P19" s="23"/>
      <c r="Q19" s="23"/>
      <c r="R19" s="23"/>
      <c r="S19" s="23"/>
      <c r="T19" s="23"/>
      <c r="U19" s="23"/>
      <c r="V19" s="23"/>
      <c r="W19" s="23"/>
      <c r="X19" s="23"/>
      <c r="Y19" s="23"/>
    </row>
    <row r="20" customFormat="false" ht="12.75" hidden="false" customHeight="false" outlineLevel="0" collapsed="false">
      <c r="A20" s="35" t="s">
        <v>19</v>
      </c>
      <c r="B20" s="36" t="n">
        <v>3632</v>
      </c>
      <c r="C20" s="36" t="n">
        <v>6080</v>
      </c>
      <c r="D20" s="45" t="n">
        <v>0.32</v>
      </c>
      <c r="E20" s="38" t="n">
        <f aca="false">$D$20*E19</f>
        <v>11300.2428491528</v>
      </c>
      <c r="F20" s="38" t="n">
        <f aca="false">$D$20*F19</f>
        <v>18108.2752389088</v>
      </c>
      <c r="G20" s="38" t="n">
        <f aca="false">$D$20*G19</f>
        <v>25316.6319197449</v>
      </c>
      <c r="H20" s="38" t="n">
        <f aca="false">$D$20*H19</f>
        <v>32812.1600049</v>
      </c>
      <c r="I20" s="38" t="n">
        <f aca="false">$D$20*I19</f>
        <v>37452.43003252</v>
      </c>
      <c r="J20" s="38" t="n">
        <f aca="false">$D$20*J19</f>
        <v>41082.6791019496</v>
      </c>
      <c r="K20" s="38" t="n">
        <f aca="false">$D$20*K19</f>
        <v>45208.3008326725</v>
      </c>
      <c r="L20" s="38" t="n">
        <f aca="false">$D$20*L19</f>
        <v>49745.9817271772</v>
      </c>
      <c r="M20" s="38" t="n">
        <f aca="false">$D$20*M19</f>
        <v>54736.9277018415</v>
      </c>
      <c r="N20" s="38" t="n">
        <f aca="false">$D$20*N19</f>
        <v>60226.4652646817</v>
      </c>
      <c r="O20" s="23"/>
      <c r="P20" s="23"/>
      <c r="Q20" s="23"/>
      <c r="R20" s="23"/>
      <c r="S20" s="23"/>
      <c r="T20" s="23"/>
      <c r="U20" s="23"/>
      <c r="V20" s="23"/>
      <c r="W20" s="23"/>
      <c r="X20" s="23"/>
      <c r="Y20" s="23"/>
    </row>
    <row r="21" customFormat="false" ht="12.75" hidden="false" customHeight="false" outlineLevel="0" collapsed="false">
      <c r="A21" s="46" t="s">
        <v>20</v>
      </c>
      <c r="B21" s="47" t="n">
        <f aca="false">B19-B20</f>
        <v>8085</v>
      </c>
      <c r="C21" s="47" t="n">
        <f aca="false">C19-C20</f>
        <v>12919</v>
      </c>
      <c r="D21" s="48"/>
      <c r="E21" s="49" t="n">
        <f aca="false">E19-E20</f>
        <v>24013.0160544498</v>
      </c>
      <c r="F21" s="49" t="n">
        <f aca="false">F19-F20</f>
        <v>38480.0848826812</v>
      </c>
      <c r="G21" s="49" t="n">
        <f aca="false">G19-G20</f>
        <v>53797.842829458</v>
      </c>
      <c r="H21" s="49" t="n">
        <f aca="false">H19-H20</f>
        <v>69725.8400104125</v>
      </c>
      <c r="I21" s="49" t="n">
        <f aca="false">I19-I20</f>
        <v>79586.413819105</v>
      </c>
      <c r="J21" s="49" t="n">
        <f aca="false">J19-J20</f>
        <v>87300.6930916429</v>
      </c>
      <c r="K21" s="49" t="n">
        <f aca="false">K19-K20</f>
        <v>96067.6392694291</v>
      </c>
      <c r="L21" s="49" t="n">
        <f aca="false">L19-L20</f>
        <v>105710.211170251</v>
      </c>
      <c r="M21" s="49" t="n">
        <f aca="false">M19-M20</f>
        <v>116315.971366413</v>
      </c>
      <c r="N21" s="49" t="n">
        <f aca="false">N19-N20</f>
        <v>127981.238687449</v>
      </c>
      <c r="O21" s="49"/>
      <c r="P21" s="49"/>
      <c r="Q21" s="49"/>
      <c r="R21" s="49"/>
      <c r="S21" s="49"/>
      <c r="T21" s="49"/>
      <c r="U21" s="49"/>
      <c r="V21" s="49"/>
      <c r="W21" s="49"/>
      <c r="X21" s="49"/>
      <c r="Y21" s="49"/>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0"/>
      <c r="CT21" s="50"/>
      <c r="CU21" s="50"/>
      <c r="CV21" s="50"/>
      <c r="CW21" s="50"/>
      <c r="CX21" s="50"/>
      <c r="CY21" s="50"/>
      <c r="CZ21" s="50"/>
      <c r="DA21" s="50"/>
      <c r="DB21" s="50"/>
      <c r="DC21" s="50"/>
      <c r="DD21" s="50"/>
      <c r="DE21" s="50"/>
      <c r="DF21" s="50"/>
      <c r="DG21" s="50"/>
      <c r="DH21" s="50"/>
      <c r="DI21" s="50"/>
      <c r="DJ21" s="50"/>
      <c r="DK21" s="50"/>
      <c r="DL21" s="50"/>
      <c r="DM21" s="50"/>
      <c r="DN21" s="50"/>
      <c r="DO21" s="50"/>
      <c r="DP21" s="50"/>
      <c r="DQ21" s="50"/>
      <c r="DR21" s="50"/>
      <c r="DS21" s="50"/>
      <c r="DT21" s="50"/>
      <c r="DU21" s="50"/>
      <c r="DV21" s="50"/>
      <c r="DW21" s="50"/>
      <c r="DX21" s="50"/>
      <c r="DY21" s="50"/>
      <c r="DZ21" s="50"/>
      <c r="EA21" s="50"/>
      <c r="EB21" s="50"/>
      <c r="EC21" s="50"/>
      <c r="ED21" s="50"/>
      <c r="EE21" s="50"/>
      <c r="EF21" s="50"/>
      <c r="EG21" s="50"/>
      <c r="EH21" s="50"/>
      <c r="EI21" s="50"/>
      <c r="EJ21" s="50"/>
      <c r="EK21" s="50"/>
      <c r="EL21" s="50"/>
      <c r="EM21" s="50"/>
      <c r="EN21" s="50"/>
      <c r="EO21" s="50"/>
      <c r="EP21" s="50"/>
      <c r="EQ21" s="50"/>
      <c r="ER21" s="50"/>
      <c r="ES21" s="50"/>
      <c r="ET21" s="50"/>
      <c r="EU21" s="50"/>
      <c r="EV21" s="50"/>
      <c r="EW21" s="50"/>
      <c r="EX21" s="50"/>
      <c r="EY21" s="50"/>
      <c r="EZ21" s="50"/>
      <c r="FA21" s="50"/>
      <c r="FB21" s="50"/>
      <c r="FC21" s="50"/>
      <c r="FD21" s="50"/>
      <c r="FE21" s="50"/>
      <c r="FF21" s="50"/>
      <c r="FG21" s="50"/>
      <c r="FH21" s="50"/>
      <c r="FI21" s="50"/>
      <c r="FJ21" s="50"/>
      <c r="FK21" s="50"/>
      <c r="FL21" s="50"/>
      <c r="FM21" s="50"/>
      <c r="FN21" s="50"/>
      <c r="FO21" s="50"/>
      <c r="FP21" s="50"/>
      <c r="FQ21" s="50"/>
      <c r="FR21" s="50"/>
      <c r="FS21" s="50"/>
      <c r="FT21" s="50"/>
      <c r="FU21" s="50"/>
      <c r="FV21" s="50"/>
      <c r="FW21" s="50"/>
      <c r="FX21" s="50"/>
      <c r="FY21" s="50"/>
      <c r="FZ21" s="50"/>
      <c r="GA21" s="50"/>
      <c r="GB21" s="50"/>
      <c r="GC21" s="50"/>
      <c r="GD21" s="50"/>
      <c r="GE21" s="50"/>
      <c r="GF21" s="50"/>
      <c r="GG21" s="50"/>
      <c r="GH21" s="50"/>
      <c r="GI21" s="50"/>
      <c r="GJ21" s="50"/>
      <c r="GK21" s="50"/>
      <c r="GL21" s="50"/>
      <c r="GM21" s="50"/>
      <c r="GN21" s="50"/>
      <c r="GO21" s="50"/>
      <c r="GP21" s="50"/>
      <c r="GQ21" s="50"/>
      <c r="GR21" s="50"/>
      <c r="GS21" s="50"/>
      <c r="GT21" s="50"/>
      <c r="GU21" s="50"/>
      <c r="GV21" s="50"/>
      <c r="GW21" s="50"/>
      <c r="GX21" s="50"/>
      <c r="GY21" s="50"/>
      <c r="GZ21" s="50"/>
      <c r="HA21" s="50"/>
      <c r="HB21" s="50"/>
      <c r="HC21" s="50"/>
      <c r="HD21" s="50"/>
      <c r="HE21" s="50"/>
      <c r="HF21" s="50"/>
      <c r="HG21" s="50"/>
      <c r="HH21" s="50"/>
      <c r="HI21" s="50"/>
      <c r="HJ21" s="50"/>
      <c r="HK21" s="50"/>
      <c r="HL21" s="50"/>
      <c r="HM21" s="50"/>
      <c r="HN21" s="50"/>
      <c r="HO21" s="50"/>
      <c r="HP21" s="50"/>
      <c r="HQ21" s="50"/>
      <c r="HR21" s="50"/>
      <c r="HS21" s="50"/>
      <c r="HT21" s="50"/>
      <c r="HU21" s="50"/>
      <c r="HV21" s="50"/>
      <c r="HW21" s="50"/>
      <c r="HX21" s="50"/>
      <c r="HY21" s="50"/>
      <c r="HZ21" s="50"/>
      <c r="IA21" s="50"/>
      <c r="IB21" s="50"/>
      <c r="IC21" s="50"/>
      <c r="ID21" s="50"/>
      <c r="IE21" s="50"/>
      <c r="IF21" s="50"/>
      <c r="IG21" s="50"/>
      <c r="IH21" s="50"/>
      <c r="II21" s="50"/>
      <c r="IJ21" s="50"/>
      <c r="IK21" s="50"/>
      <c r="IL21" s="50"/>
      <c r="IM21" s="50"/>
      <c r="IN21" s="50"/>
      <c r="IO21" s="50"/>
      <c r="IP21" s="50"/>
      <c r="IQ21" s="50"/>
      <c r="IR21" s="50"/>
      <c r="IS21" s="50"/>
      <c r="IT21" s="50"/>
      <c r="IU21" s="50"/>
      <c r="IV21" s="50"/>
      <c r="IW21" s="50"/>
    </row>
    <row r="22" customFormat="false" ht="12.75" hidden="false" customHeight="false" outlineLevel="0" collapsed="false">
      <c r="D22" s="51"/>
    </row>
    <row r="23" customFormat="false" ht="12.75" hidden="false" customHeight="false" outlineLevel="0" collapsed="false">
      <c r="A23" s="2" t="s">
        <v>21</v>
      </c>
      <c r="D23" s="51"/>
      <c r="E23" s="2" t="n">
        <v>11241</v>
      </c>
      <c r="F23" s="2" t="n">
        <v>11241</v>
      </c>
    </row>
    <row r="24" customFormat="false" ht="12.75" hidden="false" customHeight="false" outlineLevel="0" collapsed="false">
      <c r="D24" s="51"/>
    </row>
    <row r="25" customFormat="false" ht="12.75" hidden="false" customHeight="false" outlineLevel="0" collapsed="false">
      <c r="A25" s="2" t="s">
        <v>22</v>
      </c>
      <c r="D25" s="51"/>
      <c r="E25" s="52" t="n">
        <f aca="false">E21/E23</f>
        <v>2.13619927537139</v>
      </c>
      <c r="F25" s="52" t="n">
        <f aca="false">F21/F23</f>
        <v>3.42319054200526</v>
      </c>
    </row>
    <row r="26" customFormat="false" ht="12.75" hidden="false" customHeight="false" outlineLevel="0" collapsed="false">
      <c r="D26" s="53"/>
    </row>
    <row r="27" customFormat="false" ht="12.75" hidden="false" customHeight="false" outlineLevel="0" collapsed="false">
      <c r="D27" s="54"/>
    </row>
    <row r="28" customFormat="false" ht="12.75" hidden="false" customHeight="false" outlineLevel="0" collapsed="false">
      <c r="D28" s="8"/>
    </row>
    <row r="29" customFormat="false" ht="12.75" hidden="false" customHeight="false" outlineLevel="0" collapsed="false">
      <c r="D29" s="8"/>
    </row>
    <row r="30" customFormat="false" ht="12.75" hidden="false" customHeight="false" outlineLevel="0" collapsed="false">
      <c r="D30" s="8"/>
    </row>
    <row r="31" customFormat="false" ht="12.75" hidden="false" customHeight="false" outlineLevel="0" collapsed="false">
      <c r="D31" s="8"/>
    </row>
    <row r="32" customFormat="false" ht="12.75" hidden="false" customHeight="false" outlineLevel="0" collapsed="false">
      <c r="D32" s="8"/>
    </row>
    <row r="33" customFormat="false" ht="12.75" hidden="false" customHeight="false" outlineLevel="0" collapsed="false">
      <c r="D33" s="8"/>
    </row>
    <row r="34" customFormat="false" ht="12.75" hidden="false" customHeight="false" outlineLevel="0" collapsed="false">
      <c r="D34" s="8"/>
    </row>
    <row r="35" customFormat="false" ht="12.75" hidden="false" customHeight="false" outlineLevel="0" collapsed="false">
      <c r="D35" s="8"/>
    </row>
    <row r="36" customFormat="false" ht="12.75" hidden="false" customHeight="false" outlineLevel="0" collapsed="false">
      <c r="D36" s="8"/>
    </row>
    <row r="37" customFormat="false" ht="12.75" hidden="false" customHeight="false" outlineLevel="0" collapsed="false">
      <c r="D37" s="8"/>
    </row>
    <row r="38" customFormat="false" ht="12.75" hidden="false" customHeight="false" outlineLevel="0" collapsed="false">
      <c r="D38" s="8"/>
    </row>
    <row r="39" customFormat="false" ht="12.75" hidden="false" customHeight="false" outlineLevel="0" collapsed="false">
      <c r="D39" s="55"/>
    </row>
    <row r="40" customFormat="false" ht="12.75" hidden="false" customHeight="false" outlineLevel="0" collapsed="false">
      <c r="D40" s="8"/>
    </row>
    <row r="41" customFormat="false" ht="12.75" hidden="false" customHeight="false" outlineLevel="0" collapsed="false">
      <c r="D41" s="8"/>
    </row>
    <row r="42" customFormat="false" ht="12.75" hidden="false" customHeight="false" outlineLevel="0" collapsed="false">
      <c r="D42" s="56"/>
    </row>
    <row r="43" customFormat="false" ht="12.75" hidden="false" customHeight="false" outlineLevel="0" collapsed="false">
      <c r="D43" s="8"/>
    </row>
    <row r="44" customFormat="false" ht="12.75" hidden="false" customHeight="false" outlineLevel="0" collapsed="false">
      <c r="D44" s="8"/>
    </row>
    <row r="45" customFormat="false" ht="12.75" hidden="false" customHeight="false" outlineLevel="0" collapsed="false">
      <c r="D45" s="8"/>
    </row>
    <row r="46" customFormat="false" ht="12.75" hidden="false" customHeight="false" outlineLevel="0" collapsed="false">
      <c r="D46" s="8"/>
    </row>
    <row r="47" customFormat="false" ht="12.75" hidden="false" customHeight="false" outlineLevel="0" collapsed="false">
      <c r="D47" s="8"/>
    </row>
    <row r="48" customFormat="false" ht="12.75" hidden="false" customHeight="false" outlineLevel="0" collapsed="false">
      <c r="D48" s="8"/>
    </row>
    <row r="49" customFormat="false" ht="12.75" hidden="false" customHeight="false" outlineLevel="0" collapsed="false">
      <c r="D49" s="8"/>
    </row>
    <row r="50" customFormat="false" ht="12.75" hidden="false" customHeight="false" outlineLevel="0" collapsed="false">
      <c r="D50" s="8"/>
    </row>
    <row r="51" customFormat="false" ht="12.75" hidden="false" customHeight="false" outlineLevel="0" collapsed="false">
      <c r="D51" s="8"/>
    </row>
    <row r="52" customFormat="false" ht="12.75" hidden="false" customHeight="false" outlineLevel="0" collapsed="false">
      <c r="D52" s="8"/>
    </row>
    <row r="53" customFormat="false" ht="12.75" hidden="false" customHeight="false" outlineLevel="0" collapsed="false">
      <c r="D53" s="8"/>
    </row>
    <row r="54" customFormat="false" ht="12.75" hidden="false" customHeight="false" outlineLevel="0" collapsed="false">
      <c r="D54" s="8"/>
    </row>
    <row r="55" customFormat="false" ht="12.75" hidden="false" customHeight="false" outlineLevel="0" collapsed="false">
      <c r="D55" s="8"/>
    </row>
    <row r="56" customFormat="false" ht="12.75" hidden="false" customHeight="false" outlineLevel="0" collapsed="false">
      <c r="D56" s="8"/>
    </row>
    <row r="57" customFormat="false" ht="12.75" hidden="false" customHeight="false" outlineLevel="0" collapsed="false">
      <c r="D57" s="8"/>
    </row>
    <row r="58" customFormat="false" ht="12.75" hidden="false" customHeight="false" outlineLevel="0" collapsed="false">
      <c r="D58" s="8"/>
    </row>
    <row r="59" customFormat="false" ht="12.75" hidden="false" customHeight="false" outlineLevel="0" collapsed="false">
      <c r="D59" s="8"/>
    </row>
    <row r="60" customFormat="false" ht="12.75" hidden="false" customHeight="false" outlineLevel="0" collapsed="false">
      <c r="D60" s="8"/>
    </row>
    <row r="61" customFormat="false" ht="12.75" hidden="false" customHeight="false" outlineLevel="0" collapsed="false">
      <c r="D61" s="8"/>
    </row>
    <row r="62" customFormat="false" ht="12.75" hidden="false" customHeight="false" outlineLevel="0" collapsed="false">
      <c r="D62" s="8"/>
    </row>
    <row r="63" customFormat="false" ht="12.75" hidden="false" customHeight="false" outlineLevel="0" collapsed="false">
      <c r="D63" s="8"/>
    </row>
    <row r="64" customFormat="false" ht="12.75" hidden="false" customHeight="false" outlineLevel="0" collapsed="false">
      <c r="D64" s="8"/>
    </row>
    <row r="65" customFormat="false" ht="12.75" hidden="false" customHeight="false" outlineLevel="0" collapsed="false">
      <c r="D65" s="8"/>
    </row>
    <row r="66" customFormat="false" ht="12.75" hidden="false" customHeight="false" outlineLevel="0" collapsed="false">
      <c r="D66" s="8"/>
    </row>
    <row r="67" customFormat="false" ht="12.75" hidden="false" customHeight="false" outlineLevel="0" collapsed="false">
      <c r="D67" s="8"/>
    </row>
    <row r="68" customFormat="false" ht="12.75" hidden="false" customHeight="false" outlineLevel="0" collapsed="false">
      <c r="D68" s="8"/>
    </row>
    <row r="69" customFormat="false" ht="12.75" hidden="false" customHeight="false" outlineLevel="0" collapsed="false">
      <c r="D69" s="8"/>
    </row>
    <row r="70" customFormat="false" ht="12.75" hidden="false" customHeight="false" outlineLevel="0" collapsed="false">
      <c r="D70" s="8"/>
    </row>
    <row r="71" customFormat="false" ht="12.75" hidden="false" customHeight="false" outlineLevel="0" collapsed="false">
      <c r="D71" s="8"/>
    </row>
    <row r="72" customFormat="false" ht="12.75" hidden="false" customHeight="false" outlineLevel="0" collapsed="false">
      <c r="D72" s="57"/>
    </row>
    <row r="73" customFormat="false" ht="12.75" hidden="false" customHeight="false" outlineLevel="0" collapsed="false">
      <c r="D73" s="57"/>
    </row>
    <row r="74" customFormat="false" ht="12.75" hidden="false" customHeight="false" outlineLevel="0" collapsed="false">
      <c r="D74" s="57"/>
    </row>
    <row r="75" customFormat="false" ht="12.75" hidden="false" customHeight="false" outlineLevel="0" collapsed="false">
      <c r="D75" s="57"/>
    </row>
    <row r="76" customFormat="false" ht="12.75" hidden="false" customHeight="false" outlineLevel="0" collapsed="false">
      <c r="D76" s="57"/>
    </row>
    <row r="77" customFormat="false" ht="12.75" hidden="false" customHeight="false" outlineLevel="0" collapsed="false">
      <c r="D77" s="57"/>
    </row>
    <row r="78" customFormat="false" ht="12.75" hidden="false" customHeight="false" outlineLevel="0" collapsed="false">
      <c r="D78" s="57"/>
    </row>
    <row r="79" customFormat="false" ht="12.75" hidden="false" customHeight="false" outlineLevel="0" collapsed="false">
      <c r="D79" s="57"/>
    </row>
    <row r="80" customFormat="false" ht="12.75" hidden="false" customHeight="false" outlineLevel="0" collapsed="false">
      <c r="D80" s="57"/>
    </row>
    <row r="81" customFormat="false" ht="12.75" hidden="false" customHeight="false" outlineLevel="0" collapsed="false">
      <c r="D81" s="57"/>
    </row>
    <row r="82" customFormat="false" ht="12.75" hidden="false" customHeight="false" outlineLevel="0" collapsed="false">
      <c r="D82" s="57"/>
    </row>
    <row r="83" customFormat="false" ht="12.75" hidden="false" customHeight="false" outlineLevel="0" collapsed="false">
      <c r="D83" s="57"/>
    </row>
    <row r="84" customFormat="false" ht="12.75" hidden="false" customHeight="false" outlineLevel="0" collapsed="false">
      <c r="D84" s="57"/>
    </row>
    <row r="85" customFormat="false" ht="12.75" hidden="false" customHeight="false" outlineLevel="0" collapsed="false">
      <c r="D85" s="57"/>
    </row>
    <row r="86" customFormat="false" ht="12.75" hidden="false" customHeight="false" outlineLevel="0" collapsed="false">
      <c r="D86" s="57"/>
    </row>
    <row r="87" customFormat="false" ht="12.75" hidden="false" customHeight="false" outlineLevel="0" collapsed="false">
      <c r="D87" s="57"/>
    </row>
    <row r="88" customFormat="false" ht="12.75" hidden="false" customHeight="false" outlineLevel="0" collapsed="false">
      <c r="D88" s="8"/>
    </row>
    <row r="89" customFormat="false" ht="12.75" hidden="false" customHeight="false" outlineLevel="0" collapsed="false">
      <c r="D89" s="8"/>
    </row>
    <row r="90" customFormat="false" ht="12.75" hidden="false" customHeight="false" outlineLevel="0" collapsed="false">
      <c r="D90" s="8"/>
    </row>
    <row r="91" customFormat="false" ht="12.75" hidden="false" customHeight="false" outlineLevel="0" collapsed="false">
      <c r="D91" s="8"/>
    </row>
    <row r="92" customFormat="false" ht="12.75" hidden="false" customHeight="false" outlineLevel="0" collapsed="false">
      <c r="D92" s="8"/>
    </row>
    <row r="93" customFormat="false" ht="12.75" hidden="false" customHeight="false" outlineLevel="0" collapsed="false">
      <c r="D93" s="8"/>
    </row>
    <row r="94" customFormat="false" ht="12.75" hidden="false" customHeight="false" outlineLevel="0" collapsed="false">
      <c r="D94" s="8"/>
    </row>
    <row r="95" customFormat="false" ht="12.75" hidden="false" customHeight="false" outlineLevel="0" collapsed="false">
      <c r="D95" s="8"/>
    </row>
    <row r="96" customFormat="false" ht="12.75" hidden="false" customHeight="false" outlineLevel="0" collapsed="false">
      <c r="D96" s="8"/>
    </row>
    <row r="97" customFormat="false" ht="12.75" hidden="false" customHeight="false" outlineLevel="0" collapsed="false">
      <c r="D97" s="8"/>
    </row>
    <row r="98" customFormat="false" ht="12.75" hidden="false" customHeight="false" outlineLevel="0" collapsed="false">
      <c r="D98" s="8"/>
    </row>
    <row r="99" customFormat="false" ht="12.75" hidden="false" customHeight="false" outlineLevel="0" collapsed="false">
      <c r="D99" s="8"/>
    </row>
    <row r="100" customFormat="false" ht="12.75" hidden="false" customHeight="false" outlineLevel="0" collapsed="false">
      <c r="D100" s="8"/>
    </row>
    <row r="101" customFormat="false" ht="12.75" hidden="false" customHeight="false" outlineLevel="0" collapsed="false">
      <c r="D101" s="8"/>
    </row>
    <row r="102" customFormat="false" ht="12.75" hidden="false" customHeight="false" outlineLevel="0" collapsed="false">
      <c r="D102" s="8"/>
    </row>
    <row r="103" customFormat="false" ht="12.75" hidden="false" customHeight="false" outlineLevel="0" collapsed="false">
      <c r="D103" s="8"/>
    </row>
    <row r="104" customFormat="false" ht="12.75" hidden="false" customHeight="false" outlineLevel="0" collapsed="false">
      <c r="D104" s="8"/>
    </row>
    <row r="105" customFormat="false" ht="12.75" hidden="false" customHeight="false" outlineLevel="0" collapsed="false">
      <c r="D105" s="8"/>
    </row>
    <row r="106" customFormat="false" ht="12.75" hidden="false" customHeight="false" outlineLevel="0" collapsed="false">
      <c r="D106" s="8"/>
    </row>
    <row r="107" customFormat="false" ht="12.75" hidden="false" customHeight="false" outlineLevel="0" collapsed="false">
      <c r="D107" s="8"/>
    </row>
    <row r="108" customFormat="false" ht="12.75" hidden="false" customHeight="false" outlineLevel="0" collapsed="false">
      <c r="D108" s="8"/>
    </row>
    <row r="109" customFormat="false" ht="12.75" hidden="false" customHeight="false" outlineLevel="0" collapsed="false">
      <c r="D109" s="8"/>
    </row>
    <row r="110" customFormat="false" ht="12.75" hidden="false" customHeight="false" outlineLevel="0" collapsed="false">
      <c r="D110" s="8"/>
    </row>
    <row r="111" customFormat="false" ht="12.75" hidden="false" customHeight="false" outlineLevel="0" collapsed="false">
      <c r="D111" s="8"/>
    </row>
    <row r="112" customFormat="false" ht="12.75" hidden="false" customHeight="false" outlineLevel="0" collapsed="false">
      <c r="D112" s="8"/>
    </row>
    <row r="113" customFormat="false" ht="12.75" hidden="false" customHeight="false" outlineLevel="0" collapsed="false">
      <c r="D113" s="8"/>
    </row>
    <row r="114" customFormat="false" ht="12.75" hidden="false" customHeight="false" outlineLevel="0" collapsed="false">
      <c r="D114" s="8"/>
    </row>
    <row r="115" customFormat="false" ht="12.75" hidden="false" customHeight="false" outlineLevel="0" collapsed="false">
      <c r="D115" s="8"/>
    </row>
    <row r="116" customFormat="false" ht="12.75" hidden="false" customHeight="false" outlineLevel="0" collapsed="false">
      <c r="D116" s="8"/>
    </row>
    <row r="117" customFormat="false" ht="12.75" hidden="false" customHeight="false" outlineLevel="0" collapsed="false">
      <c r="D117" s="8"/>
    </row>
    <row r="118" customFormat="false" ht="12.75" hidden="false" customHeight="false" outlineLevel="0" collapsed="false">
      <c r="D118" s="8"/>
    </row>
    <row r="119" customFormat="false" ht="12.75" hidden="false" customHeight="false" outlineLevel="0" collapsed="false">
      <c r="D119" s="8"/>
    </row>
    <row r="120" customFormat="false" ht="12.75" hidden="false" customHeight="false" outlineLevel="0" collapsed="false">
      <c r="D120" s="8"/>
    </row>
    <row r="121" customFormat="false" ht="12.75" hidden="false" customHeight="false" outlineLevel="0" collapsed="false">
      <c r="D121" s="8"/>
    </row>
    <row r="122" customFormat="false" ht="12.75" hidden="false" customHeight="false" outlineLevel="0" collapsed="false">
      <c r="D122" s="8"/>
    </row>
    <row r="123" customFormat="false" ht="12.75" hidden="false" customHeight="false" outlineLevel="0" collapsed="false">
      <c r="D123" s="8"/>
    </row>
    <row r="124" customFormat="false" ht="12.75" hidden="false" customHeight="false" outlineLevel="0" collapsed="false">
      <c r="D124" s="8"/>
    </row>
    <row r="125" customFormat="false" ht="12.75" hidden="false" customHeight="false" outlineLevel="0" collapsed="false">
      <c r="D125" s="8"/>
    </row>
    <row r="126" customFormat="false" ht="12.75" hidden="false" customHeight="false" outlineLevel="0" collapsed="false">
      <c r="D126" s="8"/>
    </row>
    <row r="127" customFormat="false" ht="12.75" hidden="false" customHeight="false" outlineLevel="0" collapsed="false">
      <c r="D127" s="8"/>
    </row>
    <row r="128" customFormat="false" ht="12.75" hidden="false" customHeight="false" outlineLevel="0" collapsed="false">
      <c r="D128" s="8"/>
    </row>
    <row r="129" customFormat="false" ht="12.75" hidden="false" customHeight="false" outlineLevel="0" collapsed="false">
      <c r="D129" s="8"/>
    </row>
    <row r="130" customFormat="false" ht="12.75" hidden="false" customHeight="false" outlineLevel="0" collapsed="false">
      <c r="D130" s="8"/>
    </row>
    <row r="131" customFormat="false" ht="12.75" hidden="false" customHeight="false" outlineLevel="0" collapsed="false">
      <c r="D131" s="8"/>
    </row>
    <row r="132" customFormat="false" ht="12.75" hidden="false" customHeight="false" outlineLevel="0" collapsed="false">
      <c r="D132" s="8"/>
    </row>
    <row r="133" customFormat="false" ht="12.75" hidden="false" customHeight="false" outlineLevel="0" collapsed="false">
      <c r="D133" s="8"/>
    </row>
    <row r="134" customFormat="false" ht="12.75" hidden="false" customHeight="false" outlineLevel="0" collapsed="false">
      <c r="D134" s="8"/>
    </row>
    <row r="135" customFormat="false" ht="12.75" hidden="false" customHeight="false" outlineLevel="0" collapsed="false">
      <c r="D135" s="8"/>
    </row>
    <row r="136" customFormat="false" ht="12.75" hidden="false" customHeight="false" outlineLevel="0" collapsed="false">
      <c r="D136" s="8"/>
    </row>
    <row r="137" customFormat="false" ht="12.75" hidden="false" customHeight="false" outlineLevel="0" collapsed="false">
      <c r="D137" s="8"/>
    </row>
    <row r="138" customFormat="false" ht="12.75" hidden="false" customHeight="false" outlineLevel="0" collapsed="false">
      <c r="D138" s="8"/>
    </row>
    <row r="139" customFormat="false" ht="12.75" hidden="false" customHeight="false" outlineLevel="0" collapsed="false">
      <c r="D139" s="8"/>
    </row>
    <row r="140" customFormat="false" ht="12.75" hidden="false" customHeight="false" outlineLevel="0" collapsed="false">
      <c r="D140" s="8"/>
    </row>
    <row r="141" customFormat="false" ht="12.75" hidden="false" customHeight="false" outlineLevel="0" collapsed="false">
      <c r="D141" s="8"/>
    </row>
    <row r="142" customFormat="false" ht="12.75" hidden="false" customHeight="false" outlineLevel="0" collapsed="false">
      <c r="D142" s="8"/>
    </row>
    <row r="143" customFormat="false" ht="12.75" hidden="false" customHeight="false" outlineLevel="0" collapsed="false">
      <c r="D143" s="8"/>
    </row>
    <row r="144" customFormat="false" ht="12.75" hidden="false" customHeight="false" outlineLevel="0" collapsed="false">
      <c r="D144" s="8"/>
    </row>
    <row r="145" customFormat="false" ht="12.75" hidden="false" customHeight="false" outlineLevel="0" collapsed="false">
      <c r="D145" s="8"/>
    </row>
    <row r="146" customFormat="false" ht="12.75" hidden="false" customHeight="false" outlineLevel="0" collapsed="false">
      <c r="D146" s="8"/>
    </row>
    <row r="147" customFormat="false" ht="12.75" hidden="false" customHeight="false" outlineLevel="0" collapsed="false">
      <c r="D147" s="8"/>
    </row>
    <row r="148" customFormat="false" ht="12.75" hidden="false" customHeight="false" outlineLevel="0" collapsed="false">
      <c r="D148" s="8"/>
    </row>
    <row r="149" customFormat="false" ht="12.75" hidden="false" customHeight="false" outlineLevel="0" collapsed="false">
      <c r="D149" s="8"/>
    </row>
    <row r="150" customFormat="false" ht="12.75" hidden="false" customHeight="false" outlineLevel="0" collapsed="false">
      <c r="D150" s="8"/>
    </row>
    <row r="151" customFormat="false" ht="12.75" hidden="false" customHeight="false" outlineLevel="0" collapsed="false">
      <c r="D151" s="8"/>
    </row>
    <row r="152" customFormat="false" ht="12.75" hidden="false" customHeight="false" outlineLevel="0" collapsed="false">
      <c r="D152" s="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41"/>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D8" activeCellId="0" sqref="D8"/>
    </sheetView>
  </sheetViews>
  <sheetFormatPr defaultColWidth="10.3515625" defaultRowHeight="12.75" customHeight="true" zeroHeight="false" outlineLevelRow="0" outlineLevelCol="0"/>
  <cols>
    <col collapsed="false" customWidth="true" hidden="false" outlineLevel="0" max="1" min="1" style="2" width="36.8"/>
    <col collapsed="false" customWidth="true" hidden="false" outlineLevel="0" max="3" min="2" style="2" width="11.46"/>
    <col collapsed="false" customWidth="true" hidden="false" outlineLevel="0" max="4" min="4" style="58" width="38.47"/>
    <col collapsed="false" customWidth="true" hidden="false" outlineLevel="0" max="14" min="5" style="2" width="13.12"/>
    <col collapsed="false" customWidth="false" hidden="false" outlineLevel="0" max="257" min="15" style="2" width="10.35"/>
  </cols>
  <sheetData>
    <row r="1" customFormat="false" ht="18" hidden="false" customHeight="false" outlineLevel="0" collapsed="false">
      <c r="A1" s="4" t="s">
        <v>0</v>
      </c>
    </row>
    <row r="2" customFormat="false" ht="12.75" hidden="false" customHeight="false" outlineLevel="0" collapsed="false">
      <c r="A2" s="5" t="s">
        <v>23</v>
      </c>
    </row>
    <row r="3" customFormat="false" ht="12.75" hidden="false" customHeight="false" outlineLevel="0" collapsed="false">
      <c r="A3" s="42"/>
      <c r="B3" s="7" t="s">
        <v>2</v>
      </c>
      <c r="C3" s="7" t="s">
        <v>2</v>
      </c>
      <c r="D3" s="8" t="s">
        <v>3</v>
      </c>
      <c r="E3" s="7" t="s">
        <v>4</v>
      </c>
      <c r="F3" s="7" t="s">
        <v>4</v>
      </c>
      <c r="G3" s="7" t="s">
        <v>4</v>
      </c>
      <c r="H3" s="7" t="s">
        <v>4</v>
      </c>
      <c r="I3" s="7" t="s">
        <v>4</v>
      </c>
      <c r="J3" s="7" t="s">
        <v>4</v>
      </c>
      <c r="K3" s="7" t="s">
        <v>4</v>
      </c>
      <c r="L3" s="7" t="s">
        <v>4</v>
      </c>
      <c r="M3" s="7" t="s">
        <v>4</v>
      </c>
      <c r="N3" s="7" t="s">
        <v>4</v>
      </c>
    </row>
    <row r="4" customFormat="false" ht="12.75" hidden="false" customHeight="false" outlineLevel="0" collapsed="false">
      <c r="A4" s="59" t="s">
        <v>24</v>
      </c>
      <c r="B4" s="60" t="n">
        <v>1991</v>
      </c>
      <c r="C4" s="60" t="n">
        <v>1992</v>
      </c>
      <c r="D4" s="61"/>
      <c r="E4" s="62" t="n">
        <f aca="false">C4+1</f>
        <v>1993</v>
      </c>
      <c r="F4" s="62" t="n">
        <f aca="false">E4+1</f>
        <v>1994</v>
      </c>
      <c r="G4" s="62" t="n">
        <f aca="false">F4+1</f>
        <v>1995</v>
      </c>
      <c r="H4" s="62" t="n">
        <f aca="false">G4+1</f>
        <v>1996</v>
      </c>
      <c r="I4" s="62" t="n">
        <f aca="false">H4+1</f>
        <v>1997</v>
      </c>
      <c r="J4" s="62" t="n">
        <f aca="false">I4+1</f>
        <v>1998</v>
      </c>
      <c r="K4" s="62" t="n">
        <f aca="false">J4+1</f>
        <v>1999</v>
      </c>
      <c r="L4" s="62" t="n">
        <f aca="false">K4+1</f>
        <v>2000</v>
      </c>
      <c r="M4" s="62" t="n">
        <f aca="false">L4+1</f>
        <v>2001</v>
      </c>
      <c r="N4" s="62" t="n">
        <f aca="false">M4+1</f>
        <v>2002</v>
      </c>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row>
    <row r="5" customFormat="false" ht="12.75" hidden="false" customHeight="false" outlineLevel="0" collapsed="false">
      <c r="A5" s="2" t="s">
        <v>25</v>
      </c>
      <c r="B5" s="63" t="n">
        <v>7509</v>
      </c>
      <c r="C5" s="63" t="n">
        <v>1220</v>
      </c>
      <c r="D5" s="64" t="n">
        <v>0.008</v>
      </c>
      <c r="E5" s="2" t="n">
        <f aca="false">$D$5*'Income Statement'!E5</f>
        <v>3379.8688</v>
      </c>
      <c r="F5" s="2" t="n">
        <f aca="false">$D$5*'Income Statement'!F5</f>
        <v>5069.8032</v>
      </c>
      <c r="G5" s="2" t="n">
        <f aca="false">$D$5*'Income Statement'!G5</f>
        <v>7097.72448</v>
      </c>
      <c r="H5" s="2" t="n">
        <f aca="false">$D$5*'Income Statement'!H5</f>
        <v>9227.041824</v>
      </c>
      <c r="I5" s="2" t="n">
        <f aca="false">$D$5*'Income Statement'!I5</f>
        <v>10611.0980976</v>
      </c>
      <c r="J5" s="2" t="n">
        <f aca="false">$D$5*'Income Statement'!J5</f>
        <v>11672.20790736</v>
      </c>
      <c r="K5" s="2" t="n">
        <f aca="false">$D$5*'Income Statement'!K5</f>
        <v>12839.428698096</v>
      </c>
      <c r="L5" s="2" t="n">
        <f aca="false">$D$5*'Income Statement'!L5</f>
        <v>14123.3715679056</v>
      </c>
      <c r="M5" s="2" t="n">
        <f aca="false">$D$5*'Income Statement'!M5</f>
        <v>15535.7087246962</v>
      </c>
      <c r="N5" s="2" t="n">
        <f aca="false">$D$5*'Income Statement'!N5</f>
        <v>17089.2795971658</v>
      </c>
    </row>
    <row r="6" customFormat="false" ht="12.75" hidden="false" customHeight="false" outlineLevel="0" collapsed="false">
      <c r="A6" s="2" t="s">
        <v>26</v>
      </c>
      <c r="B6" s="63" t="n">
        <v>48043</v>
      </c>
      <c r="C6" s="63" t="n">
        <v>54141</v>
      </c>
      <c r="D6" s="64" t="n">
        <v>0.2</v>
      </c>
      <c r="E6" s="2" t="n">
        <f aca="false">$D$6*'Income Statement'!E5</f>
        <v>84496.72</v>
      </c>
      <c r="F6" s="2" t="n">
        <f aca="false">$D$6*'Income Statement'!F5</f>
        <v>126745.08</v>
      </c>
      <c r="G6" s="2" t="n">
        <f aca="false">$D$6*'Income Statement'!G5</f>
        <v>177443.112</v>
      </c>
      <c r="H6" s="2" t="n">
        <f aca="false">$D$6*'Income Statement'!H5</f>
        <v>230676.0456</v>
      </c>
      <c r="I6" s="2" t="n">
        <f aca="false">$D$6*'Income Statement'!I5</f>
        <v>265277.45244</v>
      </c>
      <c r="J6" s="2" t="n">
        <f aca="false">$D$6*'Income Statement'!J5</f>
        <v>291805.197684</v>
      </c>
      <c r="K6" s="2" t="n">
        <f aca="false">$D$6*'Income Statement'!K5</f>
        <v>320985.7174524</v>
      </c>
      <c r="L6" s="2" t="n">
        <f aca="false">$D$6*'Income Statement'!L5</f>
        <v>353084.28919764</v>
      </c>
      <c r="M6" s="2" t="n">
        <f aca="false">$D$6*'Income Statement'!M5</f>
        <v>388392.718117404</v>
      </c>
      <c r="N6" s="2" t="n">
        <f aca="false">$D$6*'Income Statement'!N5</f>
        <v>427231.989929145</v>
      </c>
    </row>
    <row r="7" customFormat="false" ht="12.75" hidden="false" customHeight="false" outlineLevel="0" collapsed="false">
      <c r="A7" s="2" t="s">
        <v>27</v>
      </c>
      <c r="B7" s="63" t="n">
        <v>58311</v>
      </c>
      <c r="C7" s="63" t="n">
        <v>70542</v>
      </c>
      <c r="D7" s="64" t="n">
        <v>0.21</v>
      </c>
      <c r="E7" s="2" t="n">
        <f aca="false">$D$7*'Income Statement'!E5</f>
        <v>88721.556</v>
      </c>
      <c r="F7" s="2" t="n">
        <f aca="false">$D$7*'Income Statement'!F5</f>
        <v>133082.334</v>
      </c>
      <c r="G7" s="2" t="n">
        <f aca="false">$D$7*'Income Statement'!G5</f>
        <v>186315.2676</v>
      </c>
      <c r="H7" s="2" t="n">
        <f aca="false">$D$7*'Income Statement'!H5</f>
        <v>242209.84788</v>
      </c>
      <c r="I7" s="2" t="n">
        <f aca="false">$D$7*'Income Statement'!I5</f>
        <v>278541.325062</v>
      </c>
      <c r="J7" s="2" t="n">
        <f aca="false">$D$7*'Income Statement'!J5</f>
        <v>306395.4575682</v>
      </c>
      <c r="K7" s="2" t="n">
        <f aca="false">$D$7*'Income Statement'!K5</f>
        <v>337035.00332502</v>
      </c>
      <c r="L7" s="2" t="n">
        <f aca="false">$D$7*'Income Statement'!L5</f>
        <v>370738.503657522</v>
      </c>
      <c r="M7" s="2" t="n">
        <f aca="false">$D$7*'Income Statement'!M5</f>
        <v>407812.354023274</v>
      </c>
      <c r="N7" s="2" t="n">
        <f aca="false">$D$7*'Income Statement'!N5</f>
        <v>448593.589425602</v>
      </c>
    </row>
    <row r="8" customFormat="false" ht="12.75" hidden="false" customHeight="false" outlineLevel="0" collapsed="false">
      <c r="A8" s="38" t="s">
        <v>28</v>
      </c>
      <c r="B8" s="65" t="n">
        <v>9184</v>
      </c>
      <c r="C8" s="65" t="n">
        <v>11967</v>
      </c>
      <c r="D8" s="66" t="n">
        <v>0.035</v>
      </c>
      <c r="E8" s="38" t="n">
        <f aca="false">$D$8*'Income Statement'!E5</f>
        <v>14786.926</v>
      </c>
      <c r="F8" s="38" t="n">
        <f aca="false">$D$8*'Income Statement'!F5</f>
        <v>22180.389</v>
      </c>
      <c r="G8" s="38" t="n">
        <f aca="false">$D$8*'Income Statement'!G5</f>
        <v>31052.5446</v>
      </c>
      <c r="H8" s="38" t="n">
        <f aca="false">$D$8*'Income Statement'!H5</f>
        <v>40368.30798</v>
      </c>
      <c r="I8" s="38" t="n">
        <f aca="false">$D$8*'Income Statement'!I5</f>
        <v>46423.554177</v>
      </c>
      <c r="J8" s="38" t="n">
        <f aca="false">$D$8*'Income Statement'!J5</f>
        <v>51065.9095947</v>
      </c>
      <c r="K8" s="38" t="n">
        <f aca="false">$D$8*'Income Statement'!K5</f>
        <v>56172.50055417</v>
      </c>
      <c r="L8" s="38" t="n">
        <f aca="false">$D$8*'Income Statement'!L5</f>
        <v>61789.750609587</v>
      </c>
      <c r="M8" s="38" t="n">
        <f aca="false">$D$8*'Income Statement'!M5</f>
        <v>67968.7256705457</v>
      </c>
      <c r="N8" s="38" t="n">
        <f aca="false">$D$8*'Income Statement'!N5</f>
        <v>74765.5982376003</v>
      </c>
    </row>
    <row r="9" customFormat="false" ht="12.75" hidden="false" customHeight="false" outlineLevel="0" collapsed="false">
      <c r="A9" s="2" t="s">
        <v>29</v>
      </c>
      <c r="B9" s="63" t="n">
        <f aca="false">SUM(B5:B8)</f>
        <v>123047</v>
      </c>
      <c r="C9" s="63" t="n">
        <f aca="false">SUM(C5:C8)</f>
        <v>137870</v>
      </c>
      <c r="E9" s="63" t="n">
        <f aca="false">SUM(E5:E8)</f>
        <v>191385.0708</v>
      </c>
      <c r="F9" s="63" t="n">
        <f aca="false">SUM(F5:F8)</f>
        <v>287077.6062</v>
      </c>
      <c r="G9" s="63" t="n">
        <f aca="false">SUM(G5:G8)</f>
        <v>401908.64868</v>
      </c>
      <c r="H9" s="63" t="n">
        <f aca="false">SUM(H5:H8)</f>
        <v>522481.243284</v>
      </c>
      <c r="I9" s="63" t="n">
        <f aca="false">SUM(I5:I8)</f>
        <v>600853.4297766</v>
      </c>
      <c r="J9" s="63" t="n">
        <f aca="false">SUM(J5:J8)</f>
        <v>660938.77275426</v>
      </c>
      <c r="K9" s="63" t="n">
        <f aca="false">SUM(K5:K8)</f>
        <v>727032.650029686</v>
      </c>
      <c r="L9" s="63" t="n">
        <f aca="false">SUM(L5:L8)</f>
        <v>799735.915032655</v>
      </c>
      <c r="M9" s="63" t="n">
        <f aca="false">SUM(M5:M8)</f>
        <v>879709.50653592</v>
      </c>
      <c r="N9" s="63" t="n">
        <f aca="false">SUM(N5:N8)</f>
        <v>967680.457189512</v>
      </c>
    </row>
    <row r="10" customFormat="false" ht="12.75" hidden="false" customHeight="false" outlineLevel="0" collapsed="false">
      <c r="A10" s="2" t="s">
        <v>30</v>
      </c>
      <c r="B10" s="63" t="n">
        <v>29749</v>
      </c>
      <c r="C10" s="63" t="n">
        <v>32669</v>
      </c>
      <c r="D10" s="64" t="n">
        <v>0.11</v>
      </c>
      <c r="E10" s="2" t="n">
        <f aca="false">$D$10*'Income Statement'!E5</f>
        <v>46473.196</v>
      </c>
      <c r="F10" s="2" t="n">
        <f aca="false">$D$10*'Income Statement'!F5</f>
        <v>69709.794</v>
      </c>
      <c r="G10" s="2" t="n">
        <f aca="false">$D$10*'Income Statement'!G5</f>
        <v>97593.7116</v>
      </c>
      <c r="H10" s="2" t="n">
        <f aca="false">$D$10*'Income Statement'!H5</f>
        <v>126871.82508</v>
      </c>
      <c r="I10" s="2" t="n">
        <f aca="false">$D$10*'Income Statement'!I5</f>
        <v>145902.598842</v>
      </c>
      <c r="J10" s="2" t="n">
        <f aca="false">$D$10*'Income Statement'!J5</f>
        <v>160492.8587262</v>
      </c>
      <c r="K10" s="2" t="n">
        <f aca="false">$D$10*'Income Statement'!K5</f>
        <v>176542.14459882</v>
      </c>
      <c r="L10" s="2" t="n">
        <f aca="false">$D$10*'Income Statement'!L5</f>
        <v>194196.359058702</v>
      </c>
      <c r="M10" s="2" t="n">
        <f aca="false">$D$10*'Income Statement'!M5</f>
        <v>213615.994964572</v>
      </c>
      <c r="N10" s="2" t="n">
        <f aca="false">$D$10*'Income Statement'!N5</f>
        <v>234977.59446103</v>
      </c>
    </row>
    <row r="11" customFormat="false" ht="12.75" hidden="false" customHeight="false" outlineLevel="0" collapsed="false">
      <c r="A11" s="2" t="s">
        <v>31</v>
      </c>
      <c r="B11" s="63" t="n">
        <v>19608</v>
      </c>
      <c r="C11" s="63" t="n">
        <v>18931</v>
      </c>
      <c r="D11" s="67" t="s">
        <v>32</v>
      </c>
      <c r="E11" s="2" t="n">
        <f aca="false">C11-($C$11/30)</f>
        <v>18299.9666666667</v>
      </c>
      <c r="F11" s="2" t="n">
        <f aca="false">E11-($C$11/30)</f>
        <v>17668.9333333333</v>
      </c>
      <c r="G11" s="2" t="n">
        <f aca="false">F11-($C$11/30)</f>
        <v>17037.9</v>
      </c>
      <c r="H11" s="2" t="n">
        <f aca="false">G11-($C$11/30)</f>
        <v>16406.8666666667</v>
      </c>
      <c r="I11" s="2" t="n">
        <f aca="false">H11-($C$11/30)</f>
        <v>15775.8333333333</v>
      </c>
      <c r="J11" s="2" t="n">
        <f aca="false">I11-($C$11/30)</f>
        <v>15144.8</v>
      </c>
      <c r="K11" s="2" t="n">
        <f aca="false">J11-($C$11/30)</f>
        <v>14513.7666666667</v>
      </c>
      <c r="L11" s="2" t="n">
        <f aca="false">K11-($C$11/30)</f>
        <v>13882.7333333333</v>
      </c>
      <c r="M11" s="2" t="n">
        <f aca="false">L11-($C$11/30)</f>
        <v>13251.7</v>
      </c>
      <c r="N11" s="2" t="n">
        <f aca="false">M11-($C$11/30)</f>
        <v>12620.6666666667</v>
      </c>
    </row>
    <row r="12" customFormat="false" ht="12.75" hidden="false" customHeight="false" outlineLevel="0" collapsed="false">
      <c r="A12" s="38" t="s">
        <v>33</v>
      </c>
      <c r="B12" s="65" t="n">
        <v>5066</v>
      </c>
      <c r="C12" s="65" t="n">
        <v>4647</v>
      </c>
      <c r="D12" s="66" t="n">
        <v>0.015</v>
      </c>
      <c r="E12" s="38" t="n">
        <f aca="false">$D$12*'Income Statement'!E5</f>
        <v>6337.254</v>
      </c>
      <c r="F12" s="38" t="n">
        <f aca="false">$D$12*'Income Statement'!F5</f>
        <v>9505.881</v>
      </c>
      <c r="G12" s="38" t="n">
        <f aca="false">$D$12*'Income Statement'!G5</f>
        <v>13308.2334</v>
      </c>
      <c r="H12" s="38" t="n">
        <f aca="false">$D$12*'Income Statement'!H5</f>
        <v>17300.70342</v>
      </c>
      <c r="I12" s="38" t="n">
        <f aca="false">$D$12*'Income Statement'!I5</f>
        <v>19895.808933</v>
      </c>
      <c r="J12" s="38" t="n">
        <f aca="false">$D$12*'Income Statement'!J5</f>
        <v>21885.3898263</v>
      </c>
      <c r="K12" s="38" t="n">
        <f aca="false">$D$12*'Income Statement'!K5</f>
        <v>24073.92880893</v>
      </c>
      <c r="L12" s="38" t="n">
        <f aca="false">$D$12*'Income Statement'!L5</f>
        <v>26481.321689823</v>
      </c>
      <c r="M12" s="38" t="n">
        <f aca="false">$D$12*'Income Statement'!M5</f>
        <v>29129.4538588053</v>
      </c>
      <c r="N12" s="38" t="n">
        <f aca="false">$D$12*'Income Statement'!N5</f>
        <v>32042.3992446858</v>
      </c>
    </row>
    <row r="13" customFormat="false" ht="12.75" hidden="false" customHeight="false" outlineLevel="0" collapsed="false">
      <c r="A13" s="49" t="s">
        <v>34</v>
      </c>
      <c r="B13" s="68" t="n">
        <f aca="false">SUM(B9:B12)</f>
        <v>177470</v>
      </c>
      <c r="C13" s="68" t="n">
        <f aca="false">SUM(C9:C12)</f>
        <v>194117</v>
      </c>
      <c r="D13" s="69"/>
      <c r="E13" s="68" t="n">
        <f aca="false">SUM(E9:E12)</f>
        <v>262495.487466667</v>
      </c>
      <c r="F13" s="68" t="n">
        <f aca="false">SUM(F9:F12)</f>
        <v>383962.214533333</v>
      </c>
      <c r="G13" s="68" t="n">
        <f aca="false">SUM(G9:G12)</f>
        <v>529848.49368</v>
      </c>
      <c r="H13" s="68" t="n">
        <f aca="false">SUM(H9:H12)</f>
        <v>683060.638450667</v>
      </c>
      <c r="I13" s="68" t="n">
        <f aca="false">SUM(I9:I12)</f>
        <v>782427.670884933</v>
      </c>
      <c r="J13" s="68" t="n">
        <f aca="false">SUM(J9:J12)</f>
        <v>858461.82130676</v>
      </c>
      <c r="K13" s="68" t="n">
        <f aca="false">SUM(K9:K12)</f>
        <v>942162.490104103</v>
      </c>
      <c r="L13" s="68" t="n">
        <f aca="false">SUM(L9:L12)</f>
        <v>1034296.32911451</v>
      </c>
      <c r="M13" s="68" t="n">
        <f aca="false">SUM(M9:M12)</f>
        <v>1135706.6553593</v>
      </c>
      <c r="N13" s="68" t="n">
        <f aca="false">SUM(N9:N12)</f>
        <v>1247321.11756189</v>
      </c>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c r="BW13" s="50"/>
      <c r="BX13" s="50"/>
      <c r="BY13" s="50"/>
      <c r="BZ13" s="50"/>
      <c r="CA13" s="50"/>
      <c r="CB13" s="50"/>
      <c r="CC13" s="50"/>
      <c r="CD13" s="50"/>
      <c r="CE13" s="50"/>
      <c r="CF13" s="50"/>
      <c r="CG13" s="50"/>
      <c r="CH13" s="50"/>
      <c r="CI13" s="50"/>
      <c r="CJ13" s="50"/>
      <c r="CK13" s="50"/>
      <c r="CL13" s="50"/>
      <c r="CM13" s="50"/>
      <c r="CN13" s="50"/>
      <c r="CO13" s="50"/>
      <c r="CP13" s="50"/>
      <c r="CQ13" s="50"/>
      <c r="CR13" s="50"/>
      <c r="CS13" s="50"/>
      <c r="CT13" s="50"/>
      <c r="CU13" s="50"/>
      <c r="CV13" s="50"/>
      <c r="CW13" s="50"/>
      <c r="CX13" s="50"/>
      <c r="CY13" s="50"/>
      <c r="CZ13" s="50"/>
      <c r="DA13" s="50"/>
      <c r="DB13" s="50"/>
      <c r="DC13" s="50"/>
      <c r="DD13" s="50"/>
      <c r="DE13" s="50"/>
      <c r="DF13" s="50"/>
      <c r="DG13" s="50"/>
      <c r="DH13" s="50"/>
      <c r="DI13" s="50"/>
      <c r="DJ13" s="50"/>
      <c r="DK13" s="50"/>
      <c r="DL13" s="50"/>
      <c r="DM13" s="50"/>
      <c r="DN13" s="50"/>
      <c r="DO13" s="50"/>
      <c r="DP13" s="50"/>
      <c r="DQ13" s="50"/>
      <c r="DR13" s="50"/>
      <c r="DS13" s="50"/>
      <c r="DT13" s="50"/>
      <c r="DU13" s="50"/>
      <c r="DV13" s="50"/>
      <c r="DW13" s="50"/>
      <c r="DX13" s="50"/>
      <c r="DY13" s="50"/>
      <c r="DZ13" s="50"/>
      <c r="EA13" s="50"/>
      <c r="EB13" s="50"/>
      <c r="EC13" s="50"/>
      <c r="ED13" s="50"/>
      <c r="EE13" s="50"/>
      <c r="EF13" s="50"/>
      <c r="EG13" s="50"/>
      <c r="EH13" s="50"/>
      <c r="EI13" s="50"/>
      <c r="EJ13" s="50"/>
      <c r="EK13" s="50"/>
      <c r="EL13" s="50"/>
      <c r="EM13" s="50"/>
      <c r="EN13" s="50"/>
      <c r="EO13" s="50"/>
      <c r="EP13" s="50"/>
      <c r="EQ13" s="50"/>
      <c r="ER13" s="50"/>
      <c r="ES13" s="50"/>
      <c r="ET13" s="50"/>
      <c r="EU13" s="50"/>
      <c r="EV13" s="50"/>
      <c r="EW13" s="50"/>
      <c r="EX13" s="50"/>
      <c r="EY13" s="50"/>
      <c r="EZ13" s="50"/>
      <c r="FA13" s="50"/>
      <c r="FB13" s="50"/>
      <c r="FC13" s="50"/>
      <c r="FD13" s="50"/>
      <c r="FE13" s="50"/>
      <c r="FF13" s="50"/>
      <c r="FG13" s="50"/>
      <c r="FH13" s="50"/>
      <c r="FI13" s="50"/>
      <c r="FJ13" s="50"/>
      <c r="FK13" s="50"/>
      <c r="FL13" s="50"/>
      <c r="FM13" s="50"/>
      <c r="FN13" s="50"/>
      <c r="FO13" s="50"/>
      <c r="FP13" s="50"/>
      <c r="FQ13" s="50"/>
      <c r="FR13" s="50"/>
      <c r="FS13" s="50"/>
      <c r="FT13" s="50"/>
      <c r="FU13" s="50"/>
      <c r="FV13" s="50"/>
      <c r="FW13" s="50"/>
      <c r="FX13" s="50"/>
      <c r="FY13" s="50"/>
      <c r="FZ13" s="50"/>
      <c r="GA13" s="50"/>
      <c r="GB13" s="50"/>
      <c r="GC13" s="50"/>
      <c r="GD13" s="50"/>
      <c r="GE13" s="50"/>
      <c r="GF13" s="50"/>
      <c r="GG13" s="50"/>
      <c r="GH13" s="50"/>
      <c r="GI13" s="50"/>
      <c r="GJ13" s="50"/>
      <c r="GK13" s="50"/>
      <c r="GL13" s="50"/>
      <c r="GM13" s="50"/>
      <c r="GN13" s="50"/>
      <c r="GO13" s="50"/>
      <c r="GP13" s="50"/>
      <c r="GQ13" s="50"/>
      <c r="GR13" s="50"/>
      <c r="GS13" s="50"/>
      <c r="GT13" s="50"/>
      <c r="GU13" s="50"/>
      <c r="GV13" s="50"/>
      <c r="GW13" s="50"/>
      <c r="GX13" s="50"/>
      <c r="GY13" s="50"/>
      <c r="GZ13" s="50"/>
      <c r="HA13" s="50"/>
      <c r="HB13" s="50"/>
      <c r="HC13" s="50"/>
      <c r="HD13" s="50"/>
      <c r="HE13" s="50"/>
      <c r="HF13" s="50"/>
      <c r="HG13" s="50"/>
      <c r="HH13" s="50"/>
      <c r="HI13" s="50"/>
      <c r="HJ13" s="50"/>
      <c r="HK13" s="50"/>
      <c r="HL13" s="50"/>
      <c r="HM13" s="50"/>
      <c r="HN13" s="50"/>
      <c r="HO13" s="50"/>
      <c r="HP13" s="50"/>
      <c r="HQ13" s="50"/>
      <c r="HR13" s="50"/>
      <c r="HS13" s="50"/>
      <c r="HT13" s="50"/>
      <c r="HU13" s="50"/>
      <c r="HV13" s="50"/>
      <c r="HW13" s="50"/>
      <c r="HX13" s="50"/>
      <c r="HY13" s="50"/>
      <c r="HZ13" s="50"/>
      <c r="IA13" s="50"/>
      <c r="IB13" s="50"/>
      <c r="IC13" s="50"/>
      <c r="ID13" s="50"/>
      <c r="IE13" s="50"/>
      <c r="IF13" s="50"/>
      <c r="IG13" s="50"/>
      <c r="IH13" s="50"/>
      <c r="II13" s="50"/>
      <c r="IJ13" s="50"/>
      <c r="IK13" s="50"/>
      <c r="IL13" s="50"/>
      <c r="IM13" s="50"/>
      <c r="IN13" s="50"/>
      <c r="IO13" s="50"/>
      <c r="IP13" s="50"/>
      <c r="IQ13" s="50"/>
      <c r="IR13" s="50"/>
      <c r="IS13" s="50"/>
      <c r="IT13" s="50"/>
      <c r="IU13" s="50"/>
      <c r="IV13" s="50"/>
      <c r="IW13" s="50"/>
    </row>
    <row r="14" customFormat="false" ht="12.75" hidden="false" customHeight="false" outlineLevel="0" collapsed="false">
      <c r="A14" s="70"/>
      <c r="B14" s="71"/>
      <c r="C14" s="71"/>
      <c r="D14" s="72"/>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70"/>
      <c r="IG14" s="70"/>
      <c r="IH14" s="70"/>
      <c r="II14" s="70"/>
      <c r="IJ14" s="70"/>
      <c r="IK14" s="70"/>
      <c r="IL14" s="70"/>
      <c r="IM14" s="70"/>
      <c r="IN14" s="70"/>
      <c r="IO14" s="70"/>
      <c r="IP14" s="70"/>
      <c r="IQ14" s="70"/>
      <c r="IR14" s="70"/>
      <c r="IS14" s="70"/>
      <c r="IT14" s="70"/>
      <c r="IU14" s="70"/>
      <c r="IV14" s="70"/>
      <c r="IW14" s="70"/>
    </row>
    <row r="15" customFormat="false" ht="12.75" hidden="false" customHeight="false" outlineLevel="0" collapsed="false">
      <c r="A15" s="70" t="s">
        <v>35</v>
      </c>
      <c r="B15" s="71" t="n">
        <v>759</v>
      </c>
      <c r="C15" s="71" t="n">
        <v>6851</v>
      </c>
      <c r="D15" s="73" t="n">
        <v>0.035</v>
      </c>
      <c r="E15" s="70" t="n">
        <f aca="false">$D$15*E13</f>
        <v>9187.34206133334</v>
      </c>
      <c r="F15" s="70" t="n">
        <f aca="false">$D$15*F13</f>
        <v>13438.6775086667</v>
      </c>
      <c r="G15" s="70" t="n">
        <f aca="false">$D$15*G13</f>
        <v>18544.6972788</v>
      </c>
      <c r="H15" s="70" t="n">
        <f aca="false">$D$15*H13</f>
        <v>23907.1223457733</v>
      </c>
      <c r="I15" s="70" t="n">
        <f aca="false">$D$15*I13</f>
        <v>27384.9684809727</v>
      </c>
      <c r="J15" s="70" t="n">
        <f aca="false">$D$15*J13</f>
        <v>30046.1637457366</v>
      </c>
      <c r="K15" s="70" t="n">
        <f aca="false">$D$15*K13</f>
        <v>32975.6871536436</v>
      </c>
      <c r="L15" s="70" t="n">
        <f aca="false">$D$15*L13</f>
        <v>36200.371519008</v>
      </c>
      <c r="M15" s="70" t="n">
        <f aca="false">$D$15*M13</f>
        <v>39749.7329375754</v>
      </c>
      <c r="N15" s="70" t="n">
        <f aca="false">$D$15*N13</f>
        <v>43656.2391146663</v>
      </c>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c r="CL15" s="70"/>
      <c r="CM15" s="70"/>
      <c r="CN15" s="70"/>
      <c r="CO15" s="70"/>
      <c r="CP15" s="70"/>
      <c r="CQ15" s="70"/>
      <c r="CR15" s="70"/>
      <c r="CS15" s="70"/>
      <c r="CT15" s="70"/>
      <c r="CU15" s="70"/>
      <c r="CV15" s="70"/>
      <c r="CW15" s="70"/>
      <c r="CX15" s="70"/>
      <c r="CY15" s="70"/>
      <c r="CZ15" s="70"/>
      <c r="DA15" s="70"/>
      <c r="DB15" s="70"/>
      <c r="DC15" s="70"/>
      <c r="DD15" s="70"/>
      <c r="DE15" s="70"/>
      <c r="DF15" s="70"/>
      <c r="DG15" s="70"/>
      <c r="DH15" s="70"/>
      <c r="DI15" s="70"/>
      <c r="DJ15" s="70"/>
      <c r="DK15" s="70"/>
      <c r="DL15" s="70"/>
      <c r="DM15" s="70"/>
      <c r="DN15" s="70"/>
      <c r="DO15" s="70"/>
      <c r="DP15" s="70"/>
      <c r="DQ15" s="70"/>
      <c r="DR15" s="70"/>
      <c r="DS15" s="70"/>
      <c r="DT15" s="70"/>
      <c r="DU15" s="70"/>
      <c r="DV15" s="70"/>
      <c r="DW15" s="70"/>
      <c r="DX15" s="70"/>
      <c r="DY15" s="70"/>
      <c r="DZ15" s="70"/>
      <c r="EA15" s="70"/>
      <c r="EB15" s="70"/>
      <c r="EC15" s="70"/>
      <c r="ED15" s="70"/>
      <c r="EE15" s="70"/>
      <c r="EF15" s="70"/>
      <c r="EG15" s="70"/>
      <c r="EH15" s="70"/>
      <c r="EI15" s="70"/>
      <c r="EJ15" s="70"/>
      <c r="EK15" s="70"/>
      <c r="EL15" s="70"/>
      <c r="EM15" s="70"/>
      <c r="EN15" s="70"/>
      <c r="EO15" s="70"/>
      <c r="EP15" s="70"/>
      <c r="EQ15" s="70"/>
      <c r="ER15" s="70"/>
      <c r="ES15" s="70"/>
      <c r="ET15" s="70"/>
      <c r="EU15" s="70"/>
      <c r="EV15" s="70"/>
      <c r="EW15" s="70"/>
      <c r="EX15" s="70"/>
      <c r="EY15" s="70"/>
      <c r="EZ15" s="70"/>
      <c r="FA15" s="70"/>
      <c r="FB15" s="70"/>
      <c r="FC15" s="70"/>
      <c r="FD15" s="70"/>
      <c r="FE15" s="70"/>
      <c r="FF15" s="70"/>
      <c r="FG15" s="70"/>
      <c r="FH15" s="70"/>
      <c r="FI15" s="70"/>
      <c r="FJ15" s="70"/>
      <c r="FK15" s="70"/>
      <c r="FL15" s="70"/>
      <c r="FM15" s="70"/>
      <c r="FN15" s="70"/>
      <c r="FO15" s="70"/>
      <c r="FP15" s="70"/>
      <c r="FQ15" s="70"/>
      <c r="FR15" s="70"/>
      <c r="FS15" s="70"/>
      <c r="FT15" s="70"/>
      <c r="FU15" s="70"/>
      <c r="FV15" s="70"/>
      <c r="FW15" s="70"/>
      <c r="FX15" s="70"/>
      <c r="FY15" s="70"/>
      <c r="FZ15" s="70"/>
      <c r="GA15" s="70"/>
      <c r="GB15" s="70"/>
      <c r="GC15" s="70"/>
      <c r="GD15" s="70"/>
      <c r="GE15" s="70"/>
      <c r="GF15" s="70"/>
      <c r="GG15" s="70"/>
      <c r="GH15" s="70"/>
      <c r="GI15" s="70"/>
      <c r="GJ15" s="70"/>
      <c r="GK15" s="70"/>
      <c r="GL15" s="70"/>
      <c r="GM15" s="70"/>
      <c r="GN15" s="70"/>
      <c r="GO15" s="70"/>
      <c r="GP15" s="70"/>
      <c r="GQ15" s="70"/>
      <c r="GR15" s="70"/>
      <c r="GS15" s="70"/>
      <c r="GT15" s="70"/>
      <c r="GU15" s="70"/>
      <c r="GV15" s="70"/>
      <c r="GW15" s="70"/>
      <c r="GX15" s="70"/>
      <c r="GY15" s="70"/>
      <c r="GZ15" s="70"/>
      <c r="HA15" s="70"/>
      <c r="HB15" s="70"/>
      <c r="HC15" s="70"/>
      <c r="HD15" s="70"/>
      <c r="HE15" s="70"/>
      <c r="HF15" s="70"/>
      <c r="HG15" s="70"/>
      <c r="HH15" s="70"/>
      <c r="HI15" s="70"/>
      <c r="HJ15" s="70"/>
      <c r="HK15" s="70"/>
      <c r="HL15" s="70"/>
      <c r="HM15" s="70"/>
      <c r="HN15" s="70"/>
      <c r="HO15" s="70"/>
      <c r="HP15" s="70"/>
      <c r="HQ15" s="70"/>
      <c r="HR15" s="70"/>
      <c r="HS15" s="70"/>
      <c r="HT15" s="70"/>
      <c r="HU15" s="70"/>
      <c r="HV15" s="70"/>
      <c r="HW15" s="70"/>
      <c r="HX15" s="70"/>
      <c r="HY15" s="70"/>
      <c r="HZ15" s="70"/>
      <c r="IA15" s="70"/>
      <c r="IB15" s="70"/>
      <c r="IC15" s="70"/>
      <c r="ID15" s="70"/>
      <c r="IE15" s="70"/>
      <c r="IF15" s="70"/>
      <c r="IG15" s="70"/>
      <c r="IH15" s="70"/>
      <c r="II15" s="70"/>
      <c r="IJ15" s="70"/>
      <c r="IK15" s="70"/>
      <c r="IL15" s="70"/>
      <c r="IM15" s="70"/>
      <c r="IN15" s="70"/>
      <c r="IO15" s="70"/>
      <c r="IP15" s="70"/>
      <c r="IQ15" s="70"/>
      <c r="IR15" s="70"/>
      <c r="IS15" s="70"/>
      <c r="IT15" s="70"/>
      <c r="IU15" s="70"/>
      <c r="IV15" s="70"/>
      <c r="IW15" s="70"/>
    </row>
    <row r="16" customFormat="false" ht="12.75" hidden="false" customHeight="false" outlineLevel="0" collapsed="false">
      <c r="A16" s="70" t="s">
        <v>36</v>
      </c>
      <c r="B16" s="71" t="n">
        <v>12372</v>
      </c>
      <c r="C16" s="71" t="n">
        <v>14121</v>
      </c>
      <c r="D16" s="64" t="n">
        <v>0.06</v>
      </c>
      <c r="E16" s="70" t="n">
        <f aca="false">$D$16*'Income Statement'!E5</f>
        <v>25349.016</v>
      </c>
      <c r="F16" s="70" t="n">
        <f aca="false">$D$16*'Income Statement'!F5</f>
        <v>38023.524</v>
      </c>
      <c r="G16" s="70" t="n">
        <f aca="false">$D$16*'Income Statement'!G5</f>
        <v>53232.9336</v>
      </c>
      <c r="H16" s="70" t="n">
        <f aca="false">$D$16*'Income Statement'!H5</f>
        <v>69202.81368</v>
      </c>
      <c r="I16" s="70" t="n">
        <f aca="false">$D$16*'Income Statement'!I5</f>
        <v>79583.235732</v>
      </c>
      <c r="J16" s="70" t="n">
        <f aca="false">$D$16*'Income Statement'!J5</f>
        <v>87541.5593052</v>
      </c>
      <c r="K16" s="70" t="n">
        <f aca="false">$D$16*'Income Statement'!K5</f>
        <v>96295.71523572</v>
      </c>
      <c r="L16" s="70" t="n">
        <f aca="false">$D$16*'Income Statement'!L5</f>
        <v>105925.286759292</v>
      </c>
      <c r="M16" s="70" t="n">
        <f aca="false">$D$16*'Income Statement'!M5</f>
        <v>116517.815435221</v>
      </c>
      <c r="N16" s="70" t="n">
        <f aca="false">$D$16*'Income Statement'!N5</f>
        <v>128169.596978743</v>
      </c>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c r="CT16" s="70"/>
      <c r="CU16" s="70"/>
      <c r="CV16" s="70"/>
      <c r="CW16" s="70"/>
      <c r="CX16" s="70"/>
      <c r="CY16" s="70"/>
      <c r="CZ16" s="70"/>
      <c r="DA16" s="70"/>
      <c r="DB16" s="70"/>
      <c r="DC16" s="70"/>
      <c r="DD16" s="70"/>
      <c r="DE16" s="70"/>
      <c r="DF16" s="70"/>
      <c r="DG16" s="70"/>
      <c r="DH16" s="70"/>
      <c r="DI16" s="70"/>
      <c r="DJ16" s="70"/>
      <c r="DK16" s="70"/>
      <c r="DL16" s="70"/>
      <c r="DM16" s="70"/>
      <c r="DN16" s="70"/>
      <c r="DO16" s="70"/>
      <c r="DP16" s="70"/>
      <c r="DQ16" s="70"/>
      <c r="DR16" s="70"/>
      <c r="DS16" s="70"/>
      <c r="DT16" s="70"/>
      <c r="DU16" s="70"/>
      <c r="DV16" s="70"/>
      <c r="DW16" s="70"/>
      <c r="DX16" s="70"/>
      <c r="DY16" s="70"/>
      <c r="DZ16" s="70"/>
      <c r="EA16" s="70"/>
      <c r="EB16" s="70"/>
      <c r="EC16" s="70"/>
      <c r="ED16" s="70"/>
      <c r="EE16" s="70"/>
      <c r="EF16" s="70"/>
      <c r="EG16" s="70"/>
      <c r="EH16" s="70"/>
      <c r="EI16" s="70"/>
      <c r="EJ16" s="70"/>
      <c r="EK16" s="70"/>
      <c r="EL16" s="70"/>
      <c r="EM16" s="70"/>
      <c r="EN16" s="70"/>
      <c r="EO16" s="70"/>
      <c r="EP16" s="70"/>
      <c r="EQ16" s="70"/>
      <c r="ER16" s="70"/>
      <c r="ES16" s="70"/>
      <c r="ET16" s="70"/>
      <c r="EU16" s="70"/>
      <c r="EV16" s="70"/>
      <c r="EW16" s="70"/>
      <c r="EX16" s="70"/>
      <c r="EY16" s="70"/>
      <c r="EZ16" s="70"/>
      <c r="FA16" s="70"/>
      <c r="FB16" s="70"/>
      <c r="FC16" s="70"/>
      <c r="FD16" s="70"/>
      <c r="FE16" s="70"/>
      <c r="FF16" s="70"/>
      <c r="FG16" s="70"/>
      <c r="FH16" s="70"/>
      <c r="FI16" s="70"/>
      <c r="FJ16" s="70"/>
      <c r="FK16" s="70"/>
      <c r="FL16" s="70"/>
      <c r="FM16" s="70"/>
      <c r="FN16" s="70"/>
      <c r="FO16" s="70"/>
      <c r="FP16" s="70"/>
      <c r="FQ16" s="70"/>
      <c r="FR16" s="70"/>
      <c r="FS16" s="70"/>
      <c r="FT16" s="70"/>
      <c r="FU16" s="70"/>
      <c r="FV16" s="70"/>
      <c r="FW16" s="70"/>
      <c r="FX16" s="70"/>
      <c r="FY16" s="70"/>
      <c r="FZ16" s="70"/>
      <c r="GA16" s="70"/>
      <c r="GB16" s="70"/>
      <c r="GC16" s="70"/>
      <c r="GD16" s="70"/>
      <c r="GE16" s="70"/>
      <c r="GF16" s="70"/>
      <c r="GG16" s="70"/>
      <c r="GH16" s="70"/>
      <c r="GI16" s="70"/>
      <c r="GJ16" s="70"/>
      <c r="GK16" s="70"/>
      <c r="GL16" s="70"/>
      <c r="GM16" s="70"/>
      <c r="GN16" s="70"/>
      <c r="GO16" s="70"/>
      <c r="GP16" s="70"/>
      <c r="GQ16" s="70"/>
      <c r="GR16" s="70"/>
      <c r="GS16" s="70"/>
      <c r="GT16" s="70"/>
      <c r="GU16" s="70"/>
      <c r="GV16" s="70"/>
      <c r="GW16" s="70"/>
      <c r="GX16" s="70"/>
      <c r="GY16" s="70"/>
      <c r="GZ16" s="70"/>
      <c r="HA16" s="70"/>
      <c r="HB16" s="70"/>
      <c r="HC16" s="70"/>
      <c r="HD16" s="70"/>
      <c r="HE16" s="70"/>
      <c r="HF16" s="70"/>
      <c r="HG16" s="70"/>
      <c r="HH16" s="70"/>
      <c r="HI16" s="70"/>
      <c r="HJ16" s="70"/>
      <c r="HK16" s="70"/>
      <c r="HL16" s="70"/>
      <c r="HM16" s="70"/>
      <c r="HN16" s="70"/>
      <c r="HO16" s="70"/>
      <c r="HP16" s="70"/>
      <c r="HQ16" s="70"/>
      <c r="HR16" s="70"/>
      <c r="HS16" s="70"/>
      <c r="HT16" s="70"/>
      <c r="HU16" s="70"/>
      <c r="HV16" s="70"/>
      <c r="HW16" s="70"/>
      <c r="HX16" s="70"/>
      <c r="HY16" s="70"/>
      <c r="HZ16" s="70"/>
      <c r="IA16" s="70"/>
      <c r="IB16" s="70"/>
      <c r="IC16" s="70"/>
      <c r="ID16" s="70"/>
      <c r="IE16" s="70"/>
      <c r="IF16" s="70"/>
      <c r="IG16" s="70"/>
      <c r="IH16" s="70"/>
      <c r="II16" s="70"/>
      <c r="IJ16" s="70"/>
      <c r="IK16" s="70"/>
      <c r="IL16" s="70"/>
      <c r="IM16" s="70"/>
      <c r="IN16" s="70"/>
      <c r="IO16" s="70"/>
      <c r="IP16" s="70"/>
      <c r="IQ16" s="70"/>
      <c r="IR16" s="70"/>
      <c r="IS16" s="70"/>
      <c r="IT16" s="70"/>
      <c r="IU16" s="70"/>
      <c r="IV16" s="70"/>
      <c r="IW16" s="70"/>
    </row>
    <row r="17" customFormat="false" ht="12.75" hidden="false" customHeight="false" outlineLevel="0" collapsed="false">
      <c r="A17" s="74" t="s">
        <v>37</v>
      </c>
      <c r="B17" s="75" t="n">
        <v>19591</v>
      </c>
      <c r="C17" s="75" t="n">
        <v>19828</v>
      </c>
      <c r="D17" s="66" t="n">
        <v>0.052</v>
      </c>
      <c r="E17" s="74" t="n">
        <f aca="false">$D$17*'Income Statement'!E5</f>
        <v>21969.1472</v>
      </c>
      <c r="F17" s="74" t="n">
        <f aca="false">$D$17*'Income Statement'!F5</f>
        <v>32953.7208</v>
      </c>
      <c r="G17" s="74" t="n">
        <f aca="false">$D$17*'Income Statement'!G5</f>
        <v>46135.20912</v>
      </c>
      <c r="H17" s="74" t="n">
        <f aca="false">$D$17*'Income Statement'!H5</f>
        <v>59975.771856</v>
      </c>
      <c r="I17" s="74" t="n">
        <f aca="false">$D$17*'Income Statement'!I5</f>
        <v>68972.1376344</v>
      </c>
      <c r="J17" s="74" t="n">
        <f aca="false">$D$17*'Income Statement'!J5</f>
        <v>75869.35139784</v>
      </c>
      <c r="K17" s="74" t="n">
        <f aca="false">$D$17*'Income Statement'!K5</f>
        <v>83456.286537624</v>
      </c>
      <c r="L17" s="74" t="n">
        <f aca="false">$D$17*'Income Statement'!L5</f>
        <v>91801.9151913864</v>
      </c>
      <c r="M17" s="74" t="n">
        <f aca="false">$D$17*'Income Statement'!M5</f>
        <v>100982.106710525</v>
      </c>
      <c r="N17" s="74" t="n">
        <f aca="false">$D$17*'Income Statement'!N5</f>
        <v>111080.317381578</v>
      </c>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0"/>
      <c r="CK17" s="70"/>
      <c r="CL17" s="70"/>
      <c r="CM17" s="70"/>
      <c r="CN17" s="70"/>
      <c r="CO17" s="70"/>
      <c r="CP17" s="70"/>
      <c r="CQ17" s="70"/>
      <c r="CR17" s="70"/>
      <c r="CS17" s="70"/>
      <c r="CT17" s="70"/>
      <c r="CU17" s="70"/>
      <c r="CV17" s="70"/>
      <c r="CW17" s="70"/>
      <c r="CX17" s="70"/>
      <c r="CY17" s="70"/>
      <c r="CZ17" s="70"/>
      <c r="DA17" s="70"/>
      <c r="DB17" s="70"/>
      <c r="DC17" s="70"/>
      <c r="DD17" s="70"/>
      <c r="DE17" s="70"/>
      <c r="DF17" s="70"/>
      <c r="DG17" s="70"/>
      <c r="DH17" s="70"/>
      <c r="DI17" s="70"/>
      <c r="DJ17" s="70"/>
      <c r="DK17" s="70"/>
      <c r="DL17" s="70"/>
      <c r="DM17" s="70"/>
      <c r="DN17" s="70"/>
      <c r="DO17" s="70"/>
      <c r="DP17" s="70"/>
      <c r="DQ17" s="70"/>
      <c r="DR17" s="70"/>
      <c r="DS17" s="70"/>
      <c r="DT17" s="70"/>
      <c r="DU17" s="70"/>
      <c r="DV17" s="70"/>
      <c r="DW17" s="70"/>
      <c r="DX17" s="70"/>
      <c r="DY17" s="70"/>
      <c r="DZ17" s="70"/>
      <c r="EA17" s="70"/>
      <c r="EB17" s="70"/>
      <c r="EC17" s="70"/>
      <c r="ED17" s="70"/>
      <c r="EE17" s="70"/>
      <c r="EF17" s="70"/>
      <c r="EG17" s="70"/>
      <c r="EH17" s="70"/>
      <c r="EI17" s="70"/>
      <c r="EJ17" s="70"/>
      <c r="EK17" s="70"/>
      <c r="EL17" s="70"/>
      <c r="EM17" s="70"/>
      <c r="EN17" s="70"/>
      <c r="EO17" s="70"/>
      <c r="EP17" s="70"/>
      <c r="EQ17" s="70"/>
      <c r="ER17" s="70"/>
      <c r="ES17" s="70"/>
      <c r="ET17" s="70"/>
      <c r="EU17" s="70"/>
      <c r="EV17" s="70"/>
      <c r="EW17" s="70"/>
      <c r="EX17" s="70"/>
      <c r="EY17" s="70"/>
      <c r="EZ17" s="70"/>
      <c r="FA17" s="70"/>
      <c r="FB17" s="70"/>
      <c r="FC17" s="70"/>
      <c r="FD17" s="70"/>
      <c r="FE17" s="70"/>
      <c r="FF17" s="70"/>
      <c r="FG17" s="70"/>
      <c r="FH17" s="70"/>
      <c r="FI17" s="70"/>
      <c r="FJ17" s="70"/>
      <c r="FK17" s="70"/>
      <c r="FL17" s="70"/>
      <c r="FM17" s="70"/>
      <c r="FN17" s="70"/>
      <c r="FO17" s="70"/>
      <c r="FP17" s="70"/>
      <c r="FQ17" s="70"/>
      <c r="FR17" s="70"/>
      <c r="FS17" s="70"/>
      <c r="FT17" s="70"/>
      <c r="FU17" s="70"/>
      <c r="FV17" s="70"/>
      <c r="FW17" s="70"/>
      <c r="FX17" s="70"/>
      <c r="FY17" s="70"/>
      <c r="FZ17" s="70"/>
      <c r="GA17" s="70"/>
      <c r="GB17" s="70"/>
      <c r="GC17" s="70"/>
      <c r="GD17" s="70"/>
      <c r="GE17" s="70"/>
      <c r="GF17" s="70"/>
      <c r="GG17" s="70"/>
      <c r="GH17" s="70"/>
      <c r="GI17" s="70"/>
      <c r="GJ17" s="70"/>
      <c r="GK17" s="70"/>
      <c r="GL17" s="70"/>
      <c r="GM17" s="70"/>
      <c r="GN17" s="70"/>
      <c r="GO17" s="70"/>
      <c r="GP17" s="70"/>
      <c r="GQ17" s="70"/>
      <c r="GR17" s="70"/>
      <c r="GS17" s="70"/>
      <c r="GT17" s="70"/>
      <c r="GU17" s="70"/>
      <c r="GV17" s="70"/>
      <c r="GW17" s="70"/>
      <c r="GX17" s="70"/>
      <c r="GY17" s="70"/>
      <c r="GZ17" s="70"/>
      <c r="HA17" s="70"/>
      <c r="HB17" s="70"/>
      <c r="HC17" s="70"/>
      <c r="HD17" s="70"/>
      <c r="HE17" s="70"/>
      <c r="HF17" s="70"/>
      <c r="HG17" s="70"/>
      <c r="HH17" s="70"/>
      <c r="HI17" s="70"/>
      <c r="HJ17" s="70"/>
      <c r="HK17" s="70"/>
      <c r="HL17" s="70"/>
      <c r="HM17" s="70"/>
      <c r="HN17" s="70"/>
      <c r="HO17" s="70"/>
      <c r="HP17" s="70"/>
      <c r="HQ17" s="70"/>
      <c r="HR17" s="70"/>
      <c r="HS17" s="70"/>
      <c r="HT17" s="70"/>
      <c r="HU17" s="70"/>
      <c r="HV17" s="70"/>
      <c r="HW17" s="70"/>
      <c r="HX17" s="70"/>
      <c r="HY17" s="70"/>
      <c r="HZ17" s="70"/>
      <c r="IA17" s="70"/>
      <c r="IB17" s="70"/>
      <c r="IC17" s="70"/>
      <c r="ID17" s="70"/>
      <c r="IE17" s="70"/>
      <c r="IF17" s="70"/>
      <c r="IG17" s="70"/>
      <c r="IH17" s="70"/>
      <c r="II17" s="70"/>
      <c r="IJ17" s="70"/>
      <c r="IK17" s="70"/>
      <c r="IL17" s="70"/>
      <c r="IM17" s="70"/>
      <c r="IN17" s="70"/>
      <c r="IO17" s="70"/>
      <c r="IP17" s="70"/>
      <c r="IQ17" s="70"/>
      <c r="IR17" s="70"/>
      <c r="IS17" s="70"/>
      <c r="IT17" s="70"/>
      <c r="IU17" s="70"/>
      <c r="IV17" s="70"/>
      <c r="IW17" s="70"/>
    </row>
    <row r="18" customFormat="false" ht="12.75" hidden="false" customHeight="false" outlineLevel="0" collapsed="false">
      <c r="A18" s="70" t="s">
        <v>38</v>
      </c>
      <c r="B18" s="71" t="n">
        <f aca="false">SUM(B15:B17)</f>
        <v>32722</v>
      </c>
      <c r="C18" s="71" t="n">
        <f aca="false">SUM(C15:C17)</f>
        <v>40800</v>
      </c>
      <c r="D18" s="72"/>
      <c r="E18" s="71" t="n">
        <f aca="false">SUM(E15:E17)</f>
        <v>56505.5052613333</v>
      </c>
      <c r="F18" s="71" t="n">
        <f aca="false">SUM(F15:F17)</f>
        <v>84415.9223086667</v>
      </c>
      <c r="G18" s="71" t="n">
        <f aca="false">SUM(G15:G17)</f>
        <v>117912.8399988</v>
      </c>
      <c r="H18" s="71" t="n">
        <f aca="false">SUM(H15:H17)</f>
        <v>153085.707881773</v>
      </c>
      <c r="I18" s="71" t="n">
        <f aca="false">SUM(I15:I17)</f>
        <v>175940.341847373</v>
      </c>
      <c r="J18" s="71" t="n">
        <f aca="false">SUM(J15:J17)</f>
        <v>193457.074448777</v>
      </c>
      <c r="K18" s="71" t="n">
        <f aca="false">SUM(K15:K17)</f>
        <v>212727.688926988</v>
      </c>
      <c r="L18" s="71" t="n">
        <f aca="false">SUM(L15:L17)</f>
        <v>233927.573469686</v>
      </c>
      <c r="M18" s="71" t="n">
        <f aca="false">SUM(M15:M17)</f>
        <v>257249.655083322</v>
      </c>
      <c r="N18" s="71" t="n">
        <f aca="false">SUM(N15:N17)</f>
        <v>282906.153474987</v>
      </c>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0"/>
      <c r="CT18" s="70"/>
      <c r="CU18" s="70"/>
      <c r="CV18" s="70"/>
      <c r="CW18" s="70"/>
      <c r="CX18" s="70"/>
      <c r="CY18" s="70"/>
      <c r="CZ18" s="70"/>
      <c r="DA18" s="70"/>
      <c r="DB18" s="70"/>
      <c r="DC18" s="70"/>
      <c r="DD18" s="70"/>
      <c r="DE18" s="70"/>
      <c r="DF18" s="70"/>
      <c r="DG18" s="70"/>
      <c r="DH18" s="70"/>
      <c r="DI18" s="70"/>
      <c r="DJ18" s="70"/>
      <c r="DK18" s="70"/>
      <c r="DL18" s="70"/>
      <c r="DM18" s="70"/>
      <c r="DN18" s="70"/>
      <c r="DO18" s="70"/>
      <c r="DP18" s="70"/>
      <c r="DQ18" s="70"/>
      <c r="DR18" s="70"/>
      <c r="DS18" s="70"/>
      <c r="DT18" s="70"/>
      <c r="DU18" s="70"/>
      <c r="DV18" s="70"/>
      <c r="DW18" s="70"/>
      <c r="DX18" s="70"/>
      <c r="DY18" s="70"/>
      <c r="DZ18" s="70"/>
      <c r="EA18" s="70"/>
      <c r="EB18" s="70"/>
      <c r="EC18" s="70"/>
      <c r="ED18" s="70"/>
      <c r="EE18" s="70"/>
      <c r="EF18" s="70"/>
      <c r="EG18" s="70"/>
      <c r="EH18" s="70"/>
      <c r="EI18" s="70"/>
      <c r="EJ18" s="70"/>
      <c r="EK18" s="70"/>
      <c r="EL18" s="70"/>
      <c r="EM18" s="70"/>
      <c r="EN18" s="70"/>
      <c r="EO18" s="70"/>
      <c r="EP18" s="70"/>
      <c r="EQ18" s="70"/>
      <c r="ER18" s="70"/>
      <c r="ES18" s="70"/>
      <c r="ET18" s="70"/>
      <c r="EU18" s="70"/>
      <c r="EV18" s="70"/>
      <c r="EW18" s="70"/>
      <c r="EX18" s="70"/>
      <c r="EY18" s="70"/>
      <c r="EZ18" s="70"/>
      <c r="FA18" s="70"/>
      <c r="FB18" s="70"/>
      <c r="FC18" s="70"/>
      <c r="FD18" s="70"/>
      <c r="FE18" s="70"/>
      <c r="FF18" s="70"/>
      <c r="FG18" s="70"/>
      <c r="FH18" s="70"/>
      <c r="FI18" s="70"/>
      <c r="FJ18" s="70"/>
      <c r="FK18" s="70"/>
      <c r="FL18" s="70"/>
      <c r="FM18" s="70"/>
      <c r="FN18" s="70"/>
      <c r="FO18" s="70"/>
      <c r="FP18" s="70"/>
      <c r="FQ18" s="70"/>
      <c r="FR18" s="70"/>
      <c r="FS18" s="70"/>
      <c r="FT18" s="70"/>
      <c r="FU18" s="70"/>
      <c r="FV18" s="70"/>
      <c r="FW18" s="70"/>
      <c r="FX18" s="70"/>
      <c r="FY18" s="70"/>
      <c r="FZ18" s="70"/>
      <c r="GA18" s="70"/>
      <c r="GB18" s="70"/>
      <c r="GC18" s="70"/>
      <c r="GD18" s="70"/>
      <c r="GE18" s="70"/>
      <c r="GF18" s="70"/>
      <c r="GG18" s="70"/>
      <c r="GH18" s="70"/>
      <c r="GI18" s="70"/>
      <c r="GJ18" s="70"/>
      <c r="GK18" s="70"/>
      <c r="GL18" s="70"/>
      <c r="GM18" s="70"/>
      <c r="GN18" s="70"/>
      <c r="GO18" s="70"/>
      <c r="GP18" s="70"/>
      <c r="GQ18" s="70"/>
      <c r="GR18" s="70"/>
      <c r="GS18" s="70"/>
      <c r="GT18" s="70"/>
      <c r="GU18" s="70"/>
      <c r="GV18" s="70"/>
      <c r="GW18" s="70"/>
      <c r="GX18" s="70"/>
      <c r="GY18" s="70"/>
      <c r="GZ18" s="70"/>
      <c r="HA18" s="70"/>
      <c r="HB18" s="70"/>
      <c r="HC18" s="70"/>
      <c r="HD18" s="70"/>
      <c r="HE18" s="70"/>
      <c r="HF18" s="70"/>
      <c r="HG18" s="70"/>
      <c r="HH18" s="70"/>
      <c r="HI18" s="70"/>
      <c r="HJ18" s="70"/>
      <c r="HK18" s="70"/>
      <c r="HL18" s="70"/>
      <c r="HM18" s="70"/>
      <c r="HN18" s="70"/>
      <c r="HO18" s="70"/>
      <c r="HP18" s="70"/>
      <c r="HQ18" s="70"/>
      <c r="HR18" s="70"/>
      <c r="HS18" s="70"/>
      <c r="HT18" s="70"/>
      <c r="HU18" s="70"/>
      <c r="HV18" s="70"/>
      <c r="HW18" s="70"/>
      <c r="HX18" s="70"/>
      <c r="HY18" s="70"/>
      <c r="HZ18" s="70"/>
      <c r="IA18" s="70"/>
      <c r="IB18" s="70"/>
      <c r="IC18" s="70"/>
      <c r="ID18" s="70"/>
      <c r="IE18" s="70"/>
      <c r="IF18" s="70"/>
      <c r="IG18" s="70"/>
      <c r="IH18" s="70"/>
      <c r="II18" s="70"/>
      <c r="IJ18" s="70"/>
      <c r="IK18" s="70"/>
      <c r="IL18" s="70"/>
      <c r="IM18" s="70"/>
      <c r="IN18" s="70"/>
      <c r="IO18" s="70"/>
      <c r="IP18" s="70"/>
      <c r="IQ18" s="70"/>
      <c r="IR18" s="70"/>
      <c r="IS18" s="70"/>
      <c r="IT18" s="70"/>
      <c r="IU18" s="70"/>
      <c r="IV18" s="70"/>
      <c r="IW18" s="70"/>
    </row>
    <row r="19" customFormat="false" ht="12.75" hidden="false" customHeight="false" outlineLevel="0" collapsed="false">
      <c r="A19" s="70" t="s">
        <v>39</v>
      </c>
      <c r="B19" s="71" t="n">
        <v>4422</v>
      </c>
      <c r="C19" s="71" t="n">
        <v>4541</v>
      </c>
      <c r="D19" s="64" t="n">
        <v>0.02</v>
      </c>
      <c r="E19" s="70" t="n">
        <f aca="false">$D$19*'Income Statement'!E5</f>
        <v>8449.672</v>
      </c>
      <c r="F19" s="70" t="n">
        <f aca="false">$D$19*'Income Statement'!F5</f>
        <v>12674.508</v>
      </c>
      <c r="G19" s="70" t="n">
        <f aca="false">$D$19*'Income Statement'!G5</f>
        <v>17744.3112</v>
      </c>
      <c r="H19" s="70" t="n">
        <f aca="false">$D$19*'Income Statement'!H5</f>
        <v>23067.60456</v>
      </c>
      <c r="I19" s="70" t="n">
        <f aca="false">$D$19*'Income Statement'!I5</f>
        <v>26527.745244</v>
      </c>
      <c r="J19" s="70" t="n">
        <f aca="false">$D$19*'Income Statement'!J5</f>
        <v>29180.5197684</v>
      </c>
      <c r="K19" s="70" t="n">
        <f aca="false">$D$19*'Income Statement'!K5</f>
        <v>32098.57174524</v>
      </c>
      <c r="L19" s="70" t="n">
        <f aca="false">$D$19*'Income Statement'!L5</f>
        <v>35308.428919764</v>
      </c>
      <c r="M19" s="70" t="n">
        <f aca="false">$D$19*'Income Statement'!M5</f>
        <v>38839.2718117404</v>
      </c>
      <c r="N19" s="70" t="n">
        <f aca="false">$D$19*'Income Statement'!N5</f>
        <v>42723.1989929145</v>
      </c>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70"/>
      <c r="CW19" s="70"/>
      <c r="CX19" s="70"/>
      <c r="CY19" s="70"/>
      <c r="CZ19" s="70"/>
      <c r="DA19" s="70"/>
      <c r="DB19" s="70"/>
      <c r="DC19" s="70"/>
      <c r="DD19" s="70"/>
      <c r="DE19" s="70"/>
      <c r="DF19" s="70"/>
      <c r="DG19" s="70"/>
      <c r="DH19" s="70"/>
      <c r="DI19" s="70"/>
      <c r="DJ19" s="70"/>
      <c r="DK19" s="70"/>
      <c r="DL19" s="70"/>
      <c r="DM19" s="70"/>
      <c r="DN19" s="70"/>
      <c r="DO19" s="70"/>
      <c r="DP19" s="70"/>
      <c r="DQ19" s="70"/>
      <c r="DR19" s="70"/>
      <c r="DS19" s="70"/>
      <c r="DT19" s="70"/>
      <c r="DU19" s="70"/>
      <c r="DV19" s="70"/>
      <c r="DW19" s="70"/>
      <c r="DX19" s="70"/>
      <c r="DY19" s="70"/>
      <c r="DZ19" s="70"/>
      <c r="EA19" s="70"/>
      <c r="EB19" s="70"/>
      <c r="EC19" s="70"/>
      <c r="ED19" s="70"/>
      <c r="EE19" s="70"/>
      <c r="EF19" s="70"/>
      <c r="EG19" s="70"/>
      <c r="EH19" s="70"/>
      <c r="EI19" s="70"/>
      <c r="EJ19" s="70"/>
      <c r="EK19" s="70"/>
      <c r="EL19" s="70"/>
      <c r="EM19" s="70"/>
      <c r="EN19" s="70"/>
      <c r="EO19" s="70"/>
      <c r="EP19" s="70"/>
      <c r="EQ19" s="70"/>
      <c r="ER19" s="70"/>
      <c r="ES19" s="70"/>
      <c r="ET19" s="70"/>
      <c r="EU19" s="70"/>
      <c r="EV19" s="70"/>
      <c r="EW19" s="70"/>
      <c r="EX19" s="70"/>
      <c r="EY19" s="70"/>
      <c r="EZ19" s="70"/>
      <c r="FA19" s="70"/>
      <c r="FB19" s="70"/>
      <c r="FC19" s="70"/>
      <c r="FD19" s="70"/>
      <c r="FE19" s="70"/>
      <c r="FF19" s="70"/>
      <c r="FG19" s="70"/>
      <c r="FH19" s="70"/>
      <c r="FI19" s="70"/>
      <c r="FJ19" s="70"/>
      <c r="FK19" s="70"/>
      <c r="FL19" s="70"/>
      <c r="FM19" s="70"/>
      <c r="FN19" s="70"/>
      <c r="FO19" s="70"/>
      <c r="FP19" s="70"/>
      <c r="FQ19" s="70"/>
      <c r="FR19" s="70"/>
      <c r="FS19" s="70"/>
      <c r="FT19" s="70"/>
      <c r="FU19" s="70"/>
      <c r="FV19" s="70"/>
      <c r="FW19" s="70"/>
      <c r="FX19" s="70"/>
      <c r="FY19" s="70"/>
      <c r="FZ19" s="70"/>
      <c r="GA19" s="70"/>
      <c r="GB19" s="70"/>
      <c r="GC19" s="70"/>
      <c r="GD19" s="70"/>
      <c r="GE19" s="70"/>
      <c r="GF19" s="70"/>
      <c r="GG19" s="70"/>
      <c r="GH19" s="70"/>
      <c r="GI19" s="70"/>
      <c r="GJ19" s="70"/>
      <c r="GK19" s="70"/>
      <c r="GL19" s="70"/>
      <c r="GM19" s="70"/>
      <c r="GN19" s="70"/>
      <c r="GO19" s="70"/>
      <c r="GP19" s="70"/>
      <c r="GQ19" s="70"/>
      <c r="GR19" s="70"/>
      <c r="GS19" s="70"/>
      <c r="GT19" s="70"/>
      <c r="GU19" s="70"/>
      <c r="GV19" s="70"/>
      <c r="GW19" s="70"/>
      <c r="GX19" s="70"/>
      <c r="GY19" s="70"/>
      <c r="GZ19" s="70"/>
      <c r="HA19" s="70"/>
      <c r="HB19" s="70"/>
      <c r="HC19" s="70"/>
      <c r="HD19" s="70"/>
      <c r="HE19" s="70"/>
      <c r="HF19" s="70"/>
      <c r="HG19" s="70"/>
      <c r="HH19" s="70"/>
      <c r="HI19" s="70"/>
      <c r="HJ19" s="70"/>
      <c r="HK19" s="70"/>
      <c r="HL19" s="70"/>
      <c r="HM19" s="70"/>
      <c r="HN19" s="70"/>
      <c r="HO19" s="70"/>
      <c r="HP19" s="70"/>
      <c r="HQ19" s="70"/>
      <c r="HR19" s="70"/>
      <c r="HS19" s="70"/>
      <c r="HT19" s="70"/>
      <c r="HU19" s="70"/>
      <c r="HV19" s="70"/>
      <c r="HW19" s="70"/>
      <c r="HX19" s="70"/>
      <c r="HY19" s="70"/>
      <c r="HZ19" s="70"/>
      <c r="IA19" s="70"/>
      <c r="IB19" s="70"/>
      <c r="IC19" s="70"/>
      <c r="ID19" s="70"/>
      <c r="IE19" s="70"/>
      <c r="IF19" s="70"/>
      <c r="IG19" s="70"/>
      <c r="IH19" s="70"/>
      <c r="II19" s="70"/>
      <c r="IJ19" s="70"/>
      <c r="IK19" s="70"/>
      <c r="IL19" s="70"/>
      <c r="IM19" s="70"/>
      <c r="IN19" s="70"/>
      <c r="IO19" s="70"/>
      <c r="IP19" s="70"/>
      <c r="IQ19" s="70"/>
      <c r="IR19" s="70"/>
      <c r="IS19" s="70"/>
      <c r="IT19" s="70"/>
      <c r="IU19" s="70"/>
      <c r="IV19" s="70"/>
      <c r="IW19" s="70"/>
    </row>
    <row r="20" customFormat="false" ht="12.75" hidden="false" customHeight="false" outlineLevel="0" collapsed="false">
      <c r="A20" s="74" t="s">
        <v>40</v>
      </c>
      <c r="B20" s="75" t="n">
        <v>46914</v>
      </c>
      <c r="C20" s="75" t="n">
        <v>44176</v>
      </c>
      <c r="D20" s="76" t="n">
        <v>0.23</v>
      </c>
      <c r="E20" s="74" t="n">
        <f aca="false">$D$20*E13</f>
        <v>60373.9621173333</v>
      </c>
      <c r="F20" s="74" t="n">
        <f aca="false">$D$20*F13</f>
        <v>88311.3093426667</v>
      </c>
      <c r="G20" s="74" t="n">
        <f aca="false">$D$20*G13</f>
        <v>121865.1535464</v>
      </c>
      <c r="H20" s="74" t="n">
        <f aca="false">$D$20*H13</f>
        <v>157103.946843653</v>
      </c>
      <c r="I20" s="74" t="n">
        <f aca="false">$D$20*I13</f>
        <v>179958.364303535</v>
      </c>
      <c r="J20" s="74" t="n">
        <f aca="false">$D$20*J13</f>
        <v>197446.218900555</v>
      </c>
      <c r="K20" s="74" t="n">
        <f aca="false">$D$20*K13</f>
        <v>216697.372723944</v>
      </c>
      <c r="L20" s="74" t="n">
        <f aca="false">$D$20*L13</f>
        <v>237888.155696338</v>
      </c>
      <c r="M20" s="74" t="n">
        <f aca="false">$D$20*M13</f>
        <v>261212.530732639</v>
      </c>
      <c r="N20" s="74" t="n">
        <f aca="false">$D$20*N13</f>
        <v>286883.857039236</v>
      </c>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c r="CW20" s="70"/>
      <c r="CX20" s="70"/>
      <c r="CY20" s="70"/>
      <c r="CZ20" s="70"/>
      <c r="DA20" s="70"/>
      <c r="DB20" s="70"/>
      <c r="DC20" s="70"/>
      <c r="DD20" s="70"/>
      <c r="DE20" s="70"/>
      <c r="DF20" s="70"/>
      <c r="DG20" s="70"/>
      <c r="DH20" s="70"/>
      <c r="DI20" s="70"/>
      <c r="DJ20" s="70"/>
      <c r="DK20" s="70"/>
      <c r="DL20" s="70"/>
      <c r="DM20" s="70"/>
      <c r="DN20" s="70"/>
      <c r="DO20" s="70"/>
      <c r="DP20" s="70"/>
      <c r="DQ20" s="70"/>
      <c r="DR20" s="70"/>
      <c r="DS20" s="70"/>
      <c r="DT20" s="70"/>
      <c r="DU20" s="70"/>
      <c r="DV20" s="70"/>
      <c r="DW20" s="70"/>
      <c r="DX20" s="70"/>
      <c r="DY20" s="70"/>
      <c r="DZ20" s="70"/>
      <c r="EA20" s="70"/>
      <c r="EB20" s="70"/>
      <c r="EC20" s="70"/>
      <c r="ED20" s="70"/>
      <c r="EE20" s="70"/>
      <c r="EF20" s="70"/>
      <c r="EG20" s="70"/>
      <c r="EH20" s="70"/>
      <c r="EI20" s="70"/>
      <c r="EJ20" s="70"/>
      <c r="EK20" s="70"/>
      <c r="EL20" s="70"/>
      <c r="EM20" s="70"/>
      <c r="EN20" s="70"/>
      <c r="EO20" s="70"/>
      <c r="EP20" s="70"/>
      <c r="EQ20" s="70"/>
      <c r="ER20" s="70"/>
      <c r="ES20" s="70"/>
      <c r="ET20" s="70"/>
      <c r="EU20" s="70"/>
      <c r="EV20" s="70"/>
      <c r="EW20" s="70"/>
      <c r="EX20" s="70"/>
      <c r="EY20" s="70"/>
      <c r="EZ20" s="70"/>
      <c r="FA20" s="70"/>
      <c r="FB20" s="70"/>
      <c r="FC20" s="70"/>
      <c r="FD20" s="70"/>
      <c r="FE20" s="70"/>
      <c r="FF20" s="70"/>
      <c r="FG20" s="70"/>
      <c r="FH20" s="70"/>
      <c r="FI20" s="70"/>
      <c r="FJ20" s="70"/>
      <c r="FK20" s="70"/>
      <c r="FL20" s="70"/>
      <c r="FM20" s="70"/>
      <c r="FN20" s="70"/>
      <c r="FO20" s="70"/>
      <c r="FP20" s="70"/>
      <c r="FQ20" s="70"/>
      <c r="FR20" s="70"/>
      <c r="FS20" s="70"/>
      <c r="FT20" s="70"/>
      <c r="FU20" s="70"/>
      <c r="FV20" s="70"/>
      <c r="FW20" s="70"/>
      <c r="FX20" s="70"/>
      <c r="FY20" s="70"/>
      <c r="FZ20" s="70"/>
      <c r="GA20" s="70"/>
      <c r="GB20" s="70"/>
      <c r="GC20" s="70"/>
      <c r="GD20" s="70"/>
      <c r="GE20" s="70"/>
      <c r="GF20" s="70"/>
      <c r="GG20" s="70"/>
      <c r="GH20" s="70"/>
      <c r="GI20" s="70"/>
      <c r="GJ20" s="70"/>
      <c r="GK20" s="70"/>
      <c r="GL20" s="70"/>
      <c r="GM20" s="70"/>
      <c r="GN20" s="70"/>
      <c r="GO20" s="70"/>
      <c r="GP20" s="70"/>
      <c r="GQ20" s="70"/>
      <c r="GR20" s="70"/>
      <c r="GS20" s="70"/>
      <c r="GT20" s="70"/>
      <c r="GU20" s="70"/>
      <c r="GV20" s="70"/>
      <c r="GW20" s="70"/>
      <c r="GX20" s="70"/>
      <c r="GY20" s="70"/>
      <c r="GZ20" s="70"/>
      <c r="HA20" s="70"/>
      <c r="HB20" s="70"/>
      <c r="HC20" s="70"/>
      <c r="HD20" s="70"/>
      <c r="HE20" s="70"/>
      <c r="HF20" s="70"/>
      <c r="HG20" s="70"/>
      <c r="HH20" s="70"/>
      <c r="HI20" s="70"/>
      <c r="HJ20" s="70"/>
      <c r="HK20" s="70"/>
      <c r="HL20" s="70"/>
      <c r="HM20" s="70"/>
      <c r="HN20" s="70"/>
      <c r="HO20" s="70"/>
      <c r="HP20" s="70"/>
      <c r="HQ20" s="70"/>
      <c r="HR20" s="70"/>
      <c r="HS20" s="70"/>
      <c r="HT20" s="70"/>
      <c r="HU20" s="70"/>
      <c r="HV20" s="70"/>
      <c r="HW20" s="70"/>
      <c r="HX20" s="70"/>
      <c r="HY20" s="70"/>
      <c r="HZ20" s="70"/>
      <c r="IA20" s="70"/>
      <c r="IB20" s="70"/>
      <c r="IC20" s="70"/>
      <c r="ID20" s="70"/>
      <c r="IE20" s="70"/>
      <c r="IF20" s="70"/>
      <c r="IG20" s="70"/>
      <c r="IH20" s="70"/>
      <c r="II20" s="70"/>
      <c r="IJ20" s="70"/>
      <c r="IK20" s="70"/>
      <c r="IL20" s="70"/>
      <c r="IM20" s="70"/>
      <c r="IN20" s="70"/>
      <c r="IO20" s="70"/>
      <c r="IP20" s="70"/>
      <c r="IQ20" s="70"/>
      <c r="IR20" s="70"/>
      <c r="IS20" s="70"/>
      <c r="IT20" s="70"/>
      <c r="IU20" s="70"/>
      <c r="IV20" s="70"/>
      <c r="IW20" s="70"/>
    </row>
    <row r="21" customFormat="false" ht="12.75" hidden="false" customHeight="false" outlineLevel="0" collapsed="false">
      <c r="A21" s="50" t="s">
        <v>41</v>
      </c>
      <c r="B21" s="77" t="n">
        <f aca="false">SUM(B18:B20)</f>
        <v>84058</v>
      </c>
      <c r="C21" s="77" t="n">
        <f aca="false">SUM(C18:C20)</f>
        <v>89517</v>
      </c>
      <c r="D21" s="78"/>
      <c r="E21" s="77" t="n">
        <f aca="false">SUM(E18:E20)</f>
        <v>125329.139378667</v>
      </c>
      <c r="F21" s="77" t="n">
        <f aca="false">SUM(F18:F20)</f>
        <v>185401.739651333</v>
      </c>
      <c r="G21" s="77" t="n">
        <f aca="false">SUM(G18:G20)</f>
        <v>257522.3047452</v>
      </c>
      <c r="H21" s="77" t="n">
        <f aca="false">SUM(H18:H20)</f>
        <v>333257.259285427</v>
      </c>
      <c r="I21" s="77" t="n">
        <f aca="false">SUM(I18:I20)</f>
        <v>382426.451394907</v>
      </c>
      <c r="J21" s="77" t="n">
        <f aca="false">SUM(J18:J20)</f>
        <v>420083.813117731</v>
      </c>
      <c r="K21" s="77" t="n">
        <f aca="false">SUM(K18:K20)</f>
        <v>461523.633396171</v>
      </c>
      <c r="L21" s="77" t="n">
        <f aca="false">SUM(L18:L20)</f>
        <v>507124.158085788</v>
      </c>
      <c r="M21" s="77" t="n">
        <f aca="false">SUM(M18:M20)</f>
        <v>557301.457627701</v>
      </c>
      <c r="N21" s="77" t="n">
        <f aca="false">SUM(N18:N20)</f>
        <v>612513.209507138</v>
      </c>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0"/>
      <c r="CT21" s="50"/>
      <c r="CU21" s="50"/>
      <c r="CV21" s="50"/>
      <c r="CW21" s="50"/>
      <c r="CX21" s="50"/>
      <c r="CY21" s="50"/>
      <c r="CZ21" s="50"/>
      <c r="DA21" s="50"/>
      <c r="DB21" s="50"/>
      <c r="DC21" s="50"/>
      <c r="DD21" s="50"/>
      <c r="DE21" s="50"/>
      <c r="DF21" s="50"/>
      <c r="DG21" s="50"/>
      <c r="DH21" s="50"/>
      <c r="DI21" s="50"/>
      <c r="DJ21" s="50"/>
      <c r="DK21" s="50"/>
      <c r="DL21" s="50"/>
      <c r="DM21" s="50"/>
      <c r="DN21" s="50"/>
      <c r="DO21" s="50"/>
      <c r="DP21" s="50"/>
      <c r="DQ21" s="50"/>
      <c r="DR21" s="50"/>
      <c r="DS21" s="50"/>
      <c r="DT21" s="50"/>
      <c r="DU21" s="50"/>
      <c r="DV21" s="50"/>
      <c r="DW21" s="50"/>
      <c r="DX21" s="50"/>
      <c r="DY21" s="50"/>
      <c r="DZ21" s="50"/>
      <c r="EA21" s="50"/>
      <c r="EB21" s="50"/>
      <c r="EC21" s="50"/>
      <c r="ED21" s="50"/>
      <c r="EE21" s="50"/>
      <c r="EF21" s="50"/>
      <c r="EG21" s="50"/>
      <c r="EH21" s="50"/>
      <c r="EI21" s="50"/>
      <c r="EJ21" s="50"/>
      <c r="EK21" s="50"/>
      <c r="EL21" s="50"/>
      <c r="EM21" s="50"/>
      <c r="EN21" s="50"/>
      <c r="EO21" s="50"/>
      <c r="EP21" s="50"/>
      <c r="EQ21" s="50"/>
      <c r="ER21" s="50"/>
      <c r="ES21" s="50"/>
      <c r="ET21" s="50"/>
      <c r="EU21" s="50"/>
      <c r="EV21" s="50"/>
      <c r="EW21" s="50"/>
      <c r="EX21" s="50"/>
      <c r="EY21" s="50"/>
      <c r="EZ21" s="50"/>
      <c r="FA21" s="50"/>
      <c r="FB21" s="50"/>
      <c r="FC21" s="50"/>
      <c r="FD21" s="50"/>
      <c r="FE21" s="50"/>
      <c r="FF21" s="50"/>
      <c r="FG21" s="50"/>
      <c r="FH21" s="50"/>
      <c r="FI21" s="50"/>
      <c r="FJ21" s="50"/>
      <c r="FK21" s="50"/>
      <c r="FL21" s="50"/>
      <c r="FM21" s="50"/>
      <c r="FN21" s="50"/>
      <c r="FO21" s="50"/>
      <c r="FP21" s="50"/>
      <c r="FQ21" s="50"/>
      <c r="FR21" s="50"/>
      <c r="FS21" s="50"/>
      <c r="FT21" s="50"/>
      <c r="FU21" s="50"/>
      <c r="FV21" s="50"/>
      <c r="FW21" s="50"/>
      <c r="FX21" s="50"/>
      <c r="FY21" s="50"/>
      <c r="FZ21" s="50"/>
      <c r="GA21" s="50"/>
      <c r="GB21" s="50"/>
      <c r="GC21" s="50"/>
      <c r="GD21" s="50"/>
      <c r="GE21" s="50"/>
      <c r="GF21" s="50"/>
      <c r="GG21" s="50"/>
      <c r="GH21" s="50"/>
      <c r="GI21" s="50"/>
      <c r="GJ21" s="50"/>
      <c r="GK21" s="50"/>
      <c r="GL21" s="50"/>
      <c r="GM21" s="50"/>
      <c r="GN21" s="50"/>
      <c r="GO21" s="50"/>
      <c r="GP21" s="50"/>
      <c r="GQ21" s="50"/>
      <c r="GR21" s="50"/>
      <c r="GS21" s="50"/>
      <c r="GT21" s="50"/>
      <c r="GU21" s="50"/>
      <c r="GV21" s="50"/>
      <c r="GW21" s="50"/>
      <c r="GX21" s="50"/>
      <c r="GY21" s="50"/>
      <c r="GZ21" s="50"/>
      <c r="HA21" s="50"/>
      <c r="HB21" s="50"/>
      <c r="HC21" s="50"/>
      <c r="HD21" s="50"/>
      <c r="HE21" s="50"/>
      <c r="HF21" s="50"/>
      <c r="HG21" s="50"/>
      <c r="HH21" s="50"/>
      <c r="HI21" s="50"/>
      <c r="HJ21" s="50"/>
      <c r="HK21" s="50"/>
      <c r="HL21" s="50"/>
      <c r="HM21" s="50"/>
      <c r="HN21" s="50"/>
      <c r="HO21" s="50"/>
      <c r="HP21" s="50"/>
      <c r="HQ21" s="50"/>
      <c r="HR21" s="50"/>
      <c r="HS21" s="50"/>
      <c r="HT21" s="50"/>
      <c r="HU21" s="50"/>
      <c r="HV21" s="50"/>
      <c r="HW21" s="50"/>
      <c r="HX21" s="50"/>
      <c r="HY21" s="50"/>
      <c r="HZ21" s="50"/>
      <c r="IA21" s="50"/>
      <c r="IB21" s="50"/>
      <c r="IC21" s="50"/>
      <c r="ID21" s="50"/>
      <c r="IE21" s="50"/>
      <c r="IF21" s="50"/>
      <c r="IG21" s="50"/>
      <c r="IH21" s="50"/>
      <c r="II21" s="50"/>
      <c r="IJ21" s="50"/>
      <c r="IK21" s="50"/>
      <c r="IL21" s="50"/>
      <c r="IM21" s="50"/>
      <c r="IN21" s="50"/>
      <c r="IO21" s="50"/>
      <c r="IP21" s="50"/>
      <c r="IQ21" s="50"/>
      <c r="IR21" s="50"/>
      <c r="IS21" s="50"/>
      <c r="IT21" s="50"/>
      <c r="IU21" s="50"/>
      <c r="IV21" s="50"/>
      <c r="IW21" s="50"/>
    </row>
    <row r="22" customFormat="false" ht="12.75" hidden="false" customHeight="false" outlineLevel="0" collapsed="false">
      <c r="A22" s="70" t="s">
        <v>42</v>
      </c>
      <c r="B22" s="71" t="n">
        <v>107</v>
      </c>
      <c r="C22" s="71" t="n">
        <v>107</v>
      </c>
      <c r="D22" s="72"/>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c r="DQ22" s="70"/>
      <c r="DR22" s="70"/>
      <c r="DS22" s="70"/>
      <c r="DT22" s="70"/>
      <c r="DU22" s="70"/>
      <c r="DV22" s="70"/>
      <c r="DW22" s="70"/>
      <c r="DX22" s="70"/>
      <c r="DY22" s="70"/>
      <c r="DZ22" s="70"/>
      <c r="EA22" s="70"/>
      <c r="EB22" s="70"/>
      <c r="EC22" s="70"/>
      <c r="ED22" s="70"/>
      <c r="EE22" s="70"/>
      <c r="EF22" s="70"/>
      <c r="EG22" s="70"/>
      <c r="EH22" s="70"/>
      <c r="EI22" s="70"/>
      <c r="EJ22" s="70"/>
      <c r="EK22" s="70"/>
      <c r="EL22" s="70"/>
      <c r="EM22" s="70"/>
      <c r="EN22" s="70"/>
      <c r="EO22" s="70"/>
      <c r="EP22" s="70"/>
      <c r="EQ22" s="70"/>
      <c r="ER22" s="70"/>
      <c r="ES22" s="70"/>
      <c r="ET22" s="70"/>
      <c r="EU22" s="70"/>
      <c r="EV22" s="70"/>
      <c r="EW22" s="70"/>
      <c r="EX22" s="70"/>
      <c r="EY22" s="70"/>
      <c r="EZ22" s="70"/>
      <c r="FA22" s="70"/>
      <c r="FB22" s="70"/>
      <c r="FC22" s="70"/>
      <c r="FD22" s="70"/>
      <c r="FE22" s="70"/>
      <c r="FF22" s="70"/>
      <c r="FG22" s="70"/>
      <c r="FH22" s="70"/>
      <c r="FI22" s="70"/>
      <c r="FJ22" s="70"/>
      <c r="FK22" s="70"/>
      <c r="FL22" s="70"/>
      <c r="FM22" s="70"/>
      <c r="FN22" s="70"/>
      <c r="FO22" s="70"/>
      <c r="FP22" s="70"/>
      <c r="FQ22" s="70"/>
      <c r="FR22" s="70"/>
      <c r="FS22" s="70"/>
      <c r="FT22" s="70"/>
      <c r="FU22" s="70"/>
      <c r="FV22" s="70"/>
      <c r="FW22" s="70"/>
      <c r="FX22" s="70"/>
      <c r="FY22" s="70"/>
      <c r="FZ22" s="70"/>
      <c r="GA22" s="70"/>
      <c r="GB22" s="70"/>
      <c r="GC22" s="70"/>
      <c r="GD22" s="70"/>
      <c r="GE22" s="70"/>
      <c r="GF22" s="70"/>
      <c r="GG22" s="70"/>
      <c r="GH22" s="70"/>
      <c r="GI22" s="70"/>
      <c r="GJ22" s="70"/>
      <c r="GK22" s="70"/>
      <c r="GL22" s="70"/>
      <c r="GM22" s="70"/>
      <c r="GN22" s="70"/>
      <c r="GO22" s="70"/>
      <c r="GP22" s="70"/>
      <c r="GQ22" s="70"/>
      <c r="GR22" s="70"/>
      <c r="GS22" s="70"/>
      <c r="GT22" s="70"/>
      <c r="GU22" s="70"/>
      <c r="GV22" s="70"/>
      <c r="GW22" s="70"/>
      <c r="GX22" s="70"/>
      <c r="GY22" s="70"/>
      <c r="GZ22" s="70"/>
      <c r="HA22" s="70"/>
      <c r="HB22" s="70"/>
      <c r="HC22" s="70"/>
      <c r="HD22" s="70"/>
      <c r="HE22" s="70"/>
      <c r="HF22" s="70"/>
      <c r="HG22" s="70"/>
      <c r="HH22" s="70"/>
      <c r="HI22" s="70"/>
      <c r="HJ22" s="70"/>
      <c r="HK22" s="70"/>
      <c r="HL22" s="70"/>
      <c r="HM22" s="70"/>
      <c r="HN22" s="70"/>
      <c r="HO22" s="70"/>
      <c r="HP22" s="70"/>
      <c r="HQ22" s="70"/>
      <c r="HR22" s="70"/>
      <c r="HS22" s="70"/>
      <c r="HT22" s="70"/>
      <c r="HU22" s="70"/>
      <c r="HV22" s="70"/>
      <c r="HW22" s="70"/>
      <c r="HX22" s="70"/>
      <c r="HY22" s="70"/>
      <c r="HZ22" s="70"/>
      <c r="IA22" s="70"/>
      <c r="IB22" s="70"/>
      <c r="IC22" s="70"/>
      <c r="ID22" s="70"/>
      <c r="IE22" s="70"/>
      <c r="IF22" s="70"/>
      <c r="IG22" s="70"/>
      <c r="IH22" s="70"/>
      <c r="II22" s="70"/>
      <c r="IJ22" s="70"/>
      <c r="IK22" s="70"/>
      <c r="IL22" s="70"/>
      <c r="IM22" s="70"/>
      <c r="IN22" s="70"/>
      <c r="IO22" s="70"/>
      <c r="IP22" s="70"/>
      <c r="IQ22" s="70"/>
      <c r="IR22" s="70"/>
      <c r="IS22" s="70"/>
      <c r="IT22" s="70"/>
      <c r="IU22" s="70"/>
      <c r="IV22" s="70"/>
      <c r="IW22" s="70"/>
    </row>
    <row r="23" customFormat="false" ht="12.75" hidden="false" customHeight="false" outlineLevel="0" collapsed="false">
      <c r="A23" s="70" t="s">
        <v>43</v>
      </c>
      <c r="B23" s="71" t="n">
        <v>53293</v>
      </c>
      <c r="C23" s="71" t="n">
        <v>53758</v>
      </c>
      <c r="D23" s="72"/>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c r="DQ23" s="70"/>
      <c r="DR23" s="70"/>
      <c r="DS23" s="70"/>
      <c r="DT23" s="70"/>
      <c r="DU23" s="70"/>
      <c r="DV23" s="70"/>
      <c r="DW23" s="70"/>
      <c r="DX23" s="70"/>
      <c r="DY23" s="70"/>
      <c r="DZ23" s="70"/>
      <c r="EA23" s="70"/>
      <c r="EB23" s="70"/>
      <c r="EC23" s="70"/>
      <c r="ED23" s="70"/>
      <c r="EE23" s="70"/>
      <c r="EF23" s="70"/>
      <c r="EG23" s="70"/>
      <c r="EH23" s="70"/>
      <c r="EI23" s="70"/>
      <c r="EJ23" s="70"/>
      <c r="EK23" s="70"/>
      <c r="EL23" s="70"/>
      <c r="EM23" s="70"/>
      <c r="EN23" s="70"/>
      <c r="EO23" s="70"/>
      <c r="EP23" s="70"/>
      <c r="EQ23" s="70"/>
      <c r="ER23" s="70"/>
      <c r="ES23" s="70"/>
      <c r="ET23" s="70"/>
      <c r="EU23" s="70"/>
      <c r="EV23" s="70"/>
      <c r="EW23" s="70"/>
      <c r="EX23" s="70"/>
      <c r="EY23" s="70"/>
      <c r="EZ23" s="70"/>
      <c r="FA23" s="70"/>
      <c r="FB23" s="70"/>
      <c r="FC23" s="70"/>
      <c r="FD23" s="70"/>
      <c r="FE23" s="70"/>
      <c r="FF23" s="70"/>
      <c r="FG23" s="70"/>
      <c r="FH23" s="70"/>
      <c r="FI23" s="70"/>
      <c r="FJ23" s="70"/>
      <c r="FK23" s="70"/>
      <c r="FL23" s="70"/>
      <c r="FM23" s="70"/>
      <c r="FN23" s="70"/>
      <c r="FO23" s="70"/>
      <c r="FP23" s="70"/>
      <c r="FQ23" s="70"/>
      <c r="FR23" s="70"/>
      <c r="FS23" s="70"/>
      <c r="FT23" s="70"/>
      <c r="FU23" s="70"/>
      <c r="FV23" s="70"/>
      <c r="FW23" s="70"/>
      <c r="FX23" s="70"/>
      <c r="FY23" s="70"/>
      <c r="FZ23" s="70"/>
      <c r="GA23" s="70"/>
      <c r="GB23" s="70"/>
      <c r="GC23" s="70"/>
      <c r="GD23" s="70"/>
      <c r="GE23" s="70"/>
      <c r="GF23" s="70"/>
      <c r="GG23" s="70"/>
      <c r="GH23" s="70"/>
      <c r="GI23" s="70"/>
      <c r="GJ23" s="70"/>
      <c r="GK23" s="70"/>
      <c r="GL23" s="70"/>
      <c r="GM23" s="70"/>
      <c r="GN23" s="70"/>
      <c r="GO23" s="70"/>
      <c r="GP23" s="70"/>
      <c r="GQ23" s="70"/>
      <c r="GR23" s="70"/>
      <c r="GS23" s="70"/>
      <c r="GT23" s="70"/>
      <c r="GU23" s="70"/>
      <c r="GV23" s="70"/>
      <c r="GW23" s="70"/>
      <c r="GX23" s="70"/>
      <c r="GY23" s="70"/>
      <c r="GZ23" s="70"/>
      <c r="HA23" s="70"/>
      <c r="HB23" s="70"/>
      <c r="HC23" s="70"/>
      <c r="HD23" s="70"/>
      <c r="HE23" s="70"/>
      <c r="HF23" s="70"/>
      <c r="HG23" s="70"/>
      <c r="HH23" s="70"/>
      <c r="HI23" s="70"/>
      <c r="HJ23" s="70"/>
      <c r="HK23" s="70"/>
      <c r="HL23" s="70"/>
      <c r="HM23" s="70"/>
      <c r="HN23" s="70"/>
      <c r="HO23" s="70"/>
      <c r="HP23" s="70"/>
      <c r="HQ23" s="70"/>
      <c r="HR23" s="70"/>
      <c r="HS23" s="70"/>
      <c r="HT23" s="70"/>
      <c r="HU23" s="70"/>
      <c r="HV23" s="70"/>
      <c r="HW23" s="70"/>
      <c r="HX23" s="70"/>
      <c r="HY23" s="70"/>
      <c r="HZ23" s="70"/>
      <c r="IA23" s="70"/>
      <c r="IB23" s="70"/>
      <c r="IC23" s="70"/>
      <c r="ID23" s="70"/>
      <c r="IE23" s="70"/>
      <c r="IF23" s="70"/>
      <c r="IG23" s="70"/>
      <c r="IH23" s="70"/>
      <c r="II23" s="70"/>
      <c r="IJ23" s="70"/>
      <c r="IK23" s="70"/>
      <c r="IL23" s="70"/>
      <c r="IM23" s="70"/>
      <c r="IN23" s="70"/>
      <c r="IO23" s="70"/>
      <c r="IP23" s="70"/>
      <c r="IQ23" s="70"/>
      <c r="IR23" s="70"/>
      <c r="IS23" s="70"/>
      <c r="IT23" s="70"/>
      <c r="IU23" s="70"/>
      <c r="IV23" s="70"/>
      <c r="IW23" s="70"/>
    </row>
    <row r="24" customFormat="false" ht="12.75" hidden="false" customHeight="false" outlineLevel="0" collapsed="false">
      <c r="A24" s="70" t="s">
        <v>44</v>
      </c>
      <c r="B24" s="71" t="n">
        <v>38666</v>
      </c>
      <c r="C24" s="71" t="n">
        <v>51585</v>
      </c>
      <c r="D24" s="72"/>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c r="DQ24" s="70"/>
      <c r="DR24" s="70"/>
      <c r="DS24" s="70"/>
      <c r="DT24" s="70"/>
      <c r="DU24" s="70"/>
      <c r="DV24" s="70"/>
      <c r="DW24" s="70"/>
      <c r="DX24" s="70"/>
      <c r="DY24" s="70"/>
      <c r="DZ24" s="70"/>
      <c r="EA24" s="70"/>
      <c r="EB24" s="70"/>
      <c r="EC24" s="70"/>
      <c r="ED24" s="70"/>
      <c r="EE24" s="70"/>
      <c r="EF24" s="70"/>
      <c r="EG24" s="70"/>
      <c r="EH24" s="70"/>
      <c r="EI24" s="70"/>
      <c r="EJ24" s="70"/>
      <c r="EK24" s="70"/>
      <c r="EL24" s="70"/>
      <c r="EM24" s="70"/>
      <c r="EN24" s="70"/>
      <c r="EO24" s="70"/>
      <c r="EP24" s="70"/>
      <c r="EQ24" s="70"/>
      <c r="ER24" s="70"/>
      <c r="ES24" s="70"/>
      <c r="ET24" s="70"/>
      <c r="EU24" s="70"/>
      <c r="EV24" s="70"/>
      <c r="EW24" s="70"/>
      <c r="EX24" s="70"/>
      <c r="EY24" s="70"/>
      <c r="EZ24" s="70"/>
      <c r="FA24" s="70"/>
      <c r="FB24" s="70"/>
      <c r="FC24" s="70"/>
      <c r="FD24" s="70"/>
      <c r="FE24" s="70"/>
      <c r="FF24" s="70"/>
      <c r="FG24" s="70"/>
      <c r="FH24" s="70"/>
      <c r="FI24" s="70"/>
      <c r="FJ24" s="70"/>
      <c r="FK24" s="70"/>
      <c r="FL24" s="70"/>
      <c r="FM24" s="70"/>
      <c r="FN24" s="70"/>
      <c r="FO24" s="70"/>
      <c r="FP24" s="70"/>
      <c r="FQ24" s="70"/>
      <c r="FR24" s="70"/>
      <c r="FS24" s="70"/>
      <c r="FT24" s="70"/>
      <c r="FU24" s="70"/>
      <c r="FV24" s="70"/>
      <c r="FW24" s="70"/>
      <c r="FX24" s="70"/>
      <c r="FY24" s="70"/>
      <c r="FZ24" s="70"/>
      <c r="GA24" s="70"/>
      <c r="GB24" s="70"/>
      <c r="GC24" s="70"/>
      <c r="GD24" s="70"/>
      <c r="GE24" s="70"/>
      <c r="GF24" s="70"/>
      <c r="GG24" s="70"/>
      <c r="GH24" s="70"/>
      <c r="GI24" s="70"/>
      <c r="GJ24" s="70"/>
      <c r="GK24" s="70"/>
      <c r="GL24" s="70"/>
      <c r="GM24" s="70"/>
      <c r="GN24" s="70"/>
      <c r="GO24" s="70"/>
      <c r="GP24" s="70"/>
      <c r="GQ24" s="70"/>
      <c r="GR24" s="70"/>
      <c r="GS24" s="70"/>
      <c r="GT24" s="70"/>
      <c r="GU24" s="70"/>
      <c r="GV24" s="70"/>
      <c r="GW24" s="70"/>
      <c r="GX24" s="70"/>
      <c r="GY24" s="70"/>
      <c r="GZ24" s="70"/>
      <c r="HA24" s="70"/>
      <c r="HB24" s="70"/>
      <c r="HC24" s="70"/>
      <c r="HD24" s="70"/>
      <c r="HE24" s="70"/>
      <c r="HF24" s="70"/>
      <c r="HG24" s="70"/>
      <c r="HH24" s="70"/>
      <c r="HI24" s="70"/>
      <c r="HJ24" s="70"/>
      <c r="HK24" s="70"/>
      <c r="HL24" s="70"/>
      <c r="HM24" s="70"/>
      <c r="HN24" s="70"/>
      <c r="HO24" s="70"/>
      <c r="HP24" s="70"/>
      <c r="HQ24" s="70"/>
      <c r="HR24" s="70"/>
      <c r="HS24" s="70"/>
      <c r="HT24" s="70"/>
      <c r="HU24" s="70"/>
      <c r="HV24" s="70"/>
      <c r="HW24" s="70"/>
      <c r="HX24" s="70"/>
      <c r="HY24" s="70"/>
      <c r="HZ24" s="70"/>
      <c r="IA24" s="70"/>
      <c r="IB24" s="70"/>
      <c r="IC24" s="70"/>
      <c r="ID24" s="70"/>
      <c r="IE24" s="70"/>
      <c r="IF24" s="70"/>
      <c r="IG24" s="70"/>
      <c r="IH24" s="70"/>
      <c r="II24" s="70"/>
      <c r="IJ24" s="70"/>
      <c r="IK24" s="70"/>
      <c r="IL24" s="70"/>
      <c r="IM24" s="70"/>
      <c r="IN24" s="70"/>
      <c r="IO24" s="70"/>
      <c r="IP24" s="70"/>
      <c r="IQ24" s="70"/>
      <c r="IR24" s="70"/>
      <c r="IS24" s="70"/>
      <c r="IT24" s="70"/>
      <c r="IU24" s="70"/>
      <c r="IV24" s="70"/>
      <c r="IW24" s="70"/>
    </row>
    <row r="25" customFormat="false" ht="12.75" hidden="false" customHeight="false" outlineLevel="0" collapsed="false">
      <c r="A25" s="70" t="s">
        <v>45</v>
      </c>
      <c r="B25" s="71" t="n">
        <v>1346</v>
      </c>
      <c r="C25" s="71" t="n">
        <v>-850</v>
      </c>
      <c r="D25" s="72"/>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c r="DQ25" s="70"/>
      <c r="DR25" s="70"/>
      <c r="DS25" s="70"/>
      <c r="DT25" s="70"/>
      <c r="DU25" s="70"/>
      <c r="DV25" s="70"/>
      <c r="DW25" s="70"/>
      <c r="DX25" s="70"/>
      <c r="DY25" s="70"/>
      <c r="DZ25" s="70"/>
      <c r="EA25" s="70"/>
      <c r="EB25" s="70"/>
      <c r="EC25" s="70"/>
      <c r="ED25" s="70"/>
      <c r="EE25" s="70"/>
      <c r="EF25" s="70"/>
      <c r="EG25" s="70"/>
      <c r="EH25" s="70"/>
      <c r="EI25" s="70"/>
      <c r="EJ25" s="70"/>
      <c r="EK25" s="70"/>
      <c r="EL25" s="70"/>
      <c r="EM25" s="70"/>
      <c r="EN25" s="70"/>
      <c r="EO25" s="70"/>
      <c r="EP25" s="70"/>
      <c r="EQ25" s="70"/>
      <c r="ER25" s="70"/>
      <c r="ES25" s="70"/>
      <c r="ET25" s="70"/>
      <c r="EU25" s="70"/>
      <c r="EV25" s="70"/>
      <c r="EW25" s="70"/>
      <c r="EX25" s="70"/>
      <c r="EY25" s="70"/>
      <c r="EZ25" s="70"/>
      <c r="FA25" s="70"/>
      <c r="FB25" s="70"/>
      <c r="FC25" s="70"/>
      <c r="FD25" s="70"/>
      <c r="FE25" s="70"/>
      <c r="FF25" s="70"/>
      <c r="FG25" s="70"/>
      <c r="FH25" s="70"/>
      <c r="FI25" s="70"/>
      <c r="FJ25" s="70"/>
      <c r="FK25" s="70"/>
      <c r="FL25" s="70"/>
      <c r="FM25" s="70"/>
      <c r="FN25" s="70"/>
      <c r="FO25" s="70"/>
      <c r="FP25" s="70"/>
      <c r="FQ25" s="70"/>
      <c r="FR25" s="70"/>
      <c r="FS25" s="70"/>
      <c r="FT25" s="70"/>
      <c r="FU25" s="70"/>
      <c r="FV25" s="70"/>
      <c r="FW25" s="70"/>
      <c r="FX25" s="70"/>
      <c r="FY25" s="70"/>
      <c r="FZ25" s="70"/>
      <c r="GA25" s="70"/>
      <c r="GB25" s="70"/>
      <c r="GC25" s="70"/>
      <c r="GD25" s="70"/>
      <c r="GE25" s="70"/>
      <c r="GF25" s="70"/>
      <c r="GG25" s="70"/>
      <c r="GH25" s="70"/>
      <c r="GI25" s="70"/>
      <c r="GJ25" s="70"/>
      <c r="GK25" s="70"/>
      <c r="GL25" s="70"/>
      <c r="GM25" s="70"/>
      <c r="GN25" s="70"/>
      <c r="GO25" s="70"/>
      <c r="GP25" s="70"/>
      <c r="GQ25" s="70"/>
      <c r="GR25" s="70"/>
      <c r="GS25" s="70"/>
      <c r="GT25" s="70"/>
      <c r="GU25" s="70"/>
      <c r="GV25" s="70"/>
      <c r="GW25" s="70"/>
      <c r="GX25" s="70"/>
      <c r="GY25" s="70"/>
      <c r="GZ25" s="70"/>
      <c r="HA25" s="70"/>
      <c r="HB25" s="70"/>
      <c r="HC25" s="70"/>
      <c r="HD25" s="70"/>
      <c r="HE25" s="70"/>
      <c r="HF25" s="70"/>
      <c r="HG25" s="70"/>
      <c r="HH25" s="70"/>
      <c r="HI25" s="70"/>
      <c r="HJ25" s="70"/>
      <c r="HK25" s="70"/>
      <c r="HL25" s="70"/>
      <c r="HM25" s="70"/>
      <c r="HN25" s="70"/>
      <c r="HO25" s="70"/>
      <c r="HP25" s="70"/>
      <c r="HQ25" s="70"/>
      <c r="HR25" s="70"/>
      <c r="HS25" s="70"/>
      <c r="HT25" s="70"/>
      <c r="HU25" s="70"/>
      <c r="HV25" s="70"/>
      <c r="HW25" s="70"/>
      <c r="HX25" s="70"/>
      <c r="HY25" s="70"/>
      <c r="HZ25" s="70"/>
      <c r="IA25" s="70"/>
      <c r="IB25" s="70"/>
      <c r="IC25" s="70"/>
      <c r="ID25" s="70"/>
      <c r="IE25" s="70"/>
      <c r="IF25" s="70"/>
      <c r="IG25" s="70"/>
      <c r="IH25" s="70"/>
      <c r="II25" s="70"/>
      <c r="IJ25" s="70"/>
      <c r="IK25" s="70"/>
      <c r="IL25" s="70"/>
      <c r="IM25" s="70"/>
      <c r="IN25" s="70"/>
      <c r="IO25" s="70"/>
      <c r="IP25" s="70"/>
      <c r="IQ25" s="70"/>
      <c r="IR25" s="70"/>
      <c r="IS25" s="70"/>
      <c r="IT25" s="70"/>
      <c r="IU25" s="70"/>
      <c r="IV25" s="70"/>
      <c r="IW25" s="70"/>
    </row>
    <row r="26" customFormat="false" ht="12.75" hidden="false" customHeight="false" outlineLevel="0" collapsed="false">
      <c r="A26" s="74" t="s">
        <v>46</v>
      </c>
      <c r="B26" s="75" t="n">
        <v>93412</v>
      </c>
      <c r="C26" s="75" t="n">
        <v>104600</v>
      </c>
      <c r="D26" s="79" t="s">
        <v>47</v>
      </c>
      <c r="E26" s="80" t="n">
        <f aca="false">E27-E21</f>
        <v>137166.348088</v>
      </c>
      <c r="F26" s="80" t="n">
        <f aca="false">F27-F21</f>
        <v>198560.474882</v>
      </c>
      <c r="G26" s="80" t="n">
        <f aca="false">G27-G21</f>
        <v>272326.1889348</v>
      </c>
      <c r="H26" s="80" t="n">
        <f aca="false">H27-H21</f>
        <v>349803.37916524</v>
      </c>
      <c r="I26" s="80" t="n">
        <f aca="false">I27-I21</f>
        <v>400001.219490026</v>
      </c>
      <c r="J26" s="80" t="n">
        <f aca="false">J27-J21</f>
        <v>438378.008189029</v>
      </c>
      <c r="K26" s="80" t="n">
        <f aca="false">K27-K21</f>
        <v>480638.856707931</v>
      </c>
      <c r="L26" s="80" t="n">
        <f aca="false">L27-L21</f>
        <v>527172.171028725</v>
      </c>
      <c r="M26" s="80" t="n">
        <f aca="false">M27-M21</f>
        <v>578405.197731597</v>
      </c>
      <c r="N26" s="80" t="n">
        <f aca="false">N27-N21</f>
        <v>634807.908054757</v>
      </c>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c r="DQ26" s="70"/>
      <c r="DR26" s="70"/>
      <c r="DS26" s="70"/>
      <c r="DT26" s="70"/>
      <c r="DU26" s="70"/>
      <c r="DV26" s="70"/>
      <c r="DW26" s="70"/>
      <c r="DX26" s="70"/>
      <c r="DY26" s="70"/>
      <c r="DZ26" s="70"/>
      <c r="EA26" s="70"/>
      <c r="EB26" s="70"/>
      <c r="EC26" s="70"/>
      <c r="ED26" s="70"/>
      <c r="EE26" s="70"/>
      <c r="EF26" s="70"/>
      <c r="EG26" s="70"/>
      <c r="EH26" s="70"/>
      <c r="EI26" s="70"/>
      <c r="EJ26" s="70"/>
      <c r="EK26" s="70"/>
      <c r="EL26" s="70"/>
      <c r="EM26" s="70"/>
      <c r="EN26" s="70"/>
      <c r="EO26" s="70"/>
      <c r="EP26" s="70"/>
      <c r="EQ26" s="70"/>
      <c r="ER26" s="70"/>
      <c r="ES26" s="70"/>
      <c r="ET26" s="70"/>
      <c r="EU26" s="70"/>
      <c r="EV26" s="70"/>
      <c r="EW26" s="70"/>
      <c r="EX26" s="70"/>
      <c r="EY26" s="70"/>
      <c r="EZ26" s="70"/>
      <c r="FA26" s="70"/>
      <c r="FB26" s="70"/>
      <c r="FC26" s="70"/>
      <c r="FD26" s="70"/>
      <c r="FE26" s="70"/>
      <c r="FF26" s="70"/>
      <c r="FG26" s="70"/>
      <c r="FH26" s="70"/>
      <c r="FI26" s="70"/>
      <c r="FJ26" s="70"/>
      <c r="FK26" s="70"/>
      <c r="FL26" s="70"/>
      <c r="FM26" s="70"/>
      <c r="FN26" s="70"/>
      <c r="FO26" s="70"/>
      <c r="FP26" s="70"/>
      <c r="FQ26" s="70"/>
      <c r="FR26" s="70"/>
      <c r="FS26" s="70"/>
      <c r="FT26" s="70"/>
      <c r="FU26" s="70"/>
      <c r="FV26" s="70"/>
      <c r="FW26" s="70"/>
      <c r="FX26" s="70"/>
      <c r="FY26" s="70"/>
      <c r="FZ26" s="70"/>
      <c r="GA26" s="70"/>
      <c r="GB26" s="70"/>
      <c r="GC26" s="70"/>
      <c r="GD26" s="70"/>
      <c r="GE26" s="70"/>
      <c r="GF26" s="70"/>
      <c r="GG26" s="70"/>
      <c r="GH26" s="70"/>
      <c r="GI26" s="70"/>
      <c r="GJ26" s="70"/>
      <c r="GK26" s="70"/>
      <c r="GL26" s="70"/>
      <c r="GM26" s="70"/>
      <c r="GN26" s="70"/>
      <c r="GO26" s="70"/>
      <c r="GP26" s="70"/>
      <c r="GQ26" s="70"/>
      <c r="GR26" s="70"/>
      <c r="GS26" s="70"/>
      <c r="GT26" s="70"/>
      <c r="GU26" s="70"/>
      <c r="GV26" s="70"/>
      <c r="GW26" s="70"/>
      <c r="GX26" s="70"/>
      <c r="GY26" s="70"/>
      <c r="GZ26" s="70"/>
      <c r="HA26" s="70"/>
      <c r="HB26" s="70"/>
      <c r="HC26" s="70"/>
      <c r="HD26" s="70"/>
      <c r="HE26" s="70"/>
      <c r="HF26" s="70"/>
      <c r="HG26" s="70"/>
      <c r="HH26" s="70"/>
      <c r="HI26" s="70"/>
      <c r="HJ26" s="70"/>
      <c r="HK26" s="70"/>
      <c r="HL26" s="70"/>
      <c r="HM26" s="70"/>
      <c r="HN26" s="70"/>
      <c r="HO26" s="70"/>
      <c r="HP26" s="70"/>
      <c r="HQ26" s="70"/>
      <c r="HR26" s="70"/>
      <c r="HS26" s="70"/>
      <c r="HT26" s="70"/>
      <c r="HU26" s="70"/>
      <c r="HV26" s="70"/>
      <c r="HW26" s="70"/>
      <c r="HX26" s="70"/>
      <c r="HY26" s="70"/>
      <c r="HZ26" s="70"/>
      <c r="IA26" s="70"/>
      <c r="IB26" s="70"/>
      <c r="IC26" s="70"/>
      <c r="ID26" s="70"/>
      <c r="IE26" s="70"/>
      <c r="IF26" s="70"/>
      <c r="IG26" s="70"/>
      <c r="IH26" s="70"/>
      <c r="II26" s="70"/>
      <c r="IJ26" s="70"/>
      <c r="IK26" s="70"/>
      <c r="IL26" s="70"/>
      <c r="IM26" s="70"/>
      <c r="IN26" s="70"/>
      <c r="IO26" s="70"/>
      <c r="IP26" s="70"/>
      <c r="IQ26" s="70"/>
      <c r="IR26" s="70"/>
      <c r="IS26" s="70"/>
      <c r="IT26" s="70"/>
      <c r="IU26" s="70"/>
      <c r="IV26" s="70"/>
      <c r="IW26" s="70"/>
    </row>
    <row r="27" customFormat="false" ht="12.75" hidden="false" customHeight="false" outlineLevel="0" collapsed="false">
      <c r="A27" s="81" t="s">
        <v>48</v>
      </c>
      <c r="B27" s="82" t="n">
        <f aca="false">B26+B21</f>
        <v>177470</v>
      </c>
      <c r="C27" s="82" t="n">
        <f aca="false">C26+C21</f>
        <v>194117</v>
      </c>
      <c r="D27" s="83"/>
      <c r="E27" s="84" t="n">
        <f aca="false">E13</f>
        <v>262495.487466667</v>
      </c>
      <c r="F27" s="84" t="n">
        <f aca="false">F13</f>
        <v>383962.214533333</v>
      </c>
      <c r="G27" s="84" t="n">
        <f aca="false">G13</f>
        <v>529848.49368</v>
      </c>
      <c r="H27" s="84" t="n">
        <f aca="false">H13</f>
        <v>683060.638450667</v>
      </c>
      <c r="I27" s="84" t="n">
        <f aca="false">I13</f>
        <v>782427.670884933</v>
      </c>
      <c r="J27" s="84" t="n">
        <f aca="false">J13</f>
        <v>858461.82130676</v>
      </c>
      <c r="K27" s="84" t="n">
        <f aca="false">K13</f>
        <v>942162.490104103</v>
      </c>
      <c r="L27" s="84" t="n">
        <f aca="false">L13</f>
        <v>1034296.32911451</v>
      </c>
      <c r="M27" s="84" t="n">
        <f aca="false">M13</f>
        <v>1135706.6553593</v>
      </c>
      <c r="N27" s="84" t="n">
        <f aca="false">N13</f>
        <v>1247321.11756189</v>
      </c>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0"/>
      <c r="CK27" s="50"/>
      <c r="CL27" s="50"/>
      <c r="CM27" s="50"/>
      <c r="CN27" s="50"/>
      <c r="CO27" s="50"/>
      <c r="CP27" s="50"/>
      <c r="CQ27" s="50"/>
      <c r="CR27" s="50"/>
      <c r="CS27" s="50"/>
      <c r="CT27" s="50"/>
      <c r="CU27" s="50"/>
      <c r="CV27" s="50"/>
      <c r="CW27" s="50"/>
      <c r="CX27" s="50"/>
      <c r="CY27" s="50"/>
      <c r="CZ27" s="50"/>
      <c r="DA27" s="50"/>
      <c r="DB27" s="50"/>
      <c r="DC27" s="50"/>
      <c r="DD27" s="50"/>
      <c r="DE27" s="50"/>
      <c r="DF27" s="50"/>
      <c r="DG27" s="50"/>
      <c r="DH27" s="50"/>
      <c r="DI27" s="50"/>
      <c r="DJ27" s="50"/>
      <c r="DK27" s="50"/>
      <c r="DL27" s="50"/>
      <c r="DM27" s="50"/>
      <c r="DN27" s="50"/>
      <c r="DO27" s="50"/>
      <c r="DP27" s="50"/>
      <c r="DQ27" s="50"/>
      <c r="DR27" s="50"/>
      <c r="DS27" s="50"/>
      <c r="DT27" s="50"/>
      <c r="DU27" s="50"/>
      <c r="DV27" s="50"/>
      <c r="DW27" s="50"/>
      <c r="DX27" s="50"/>
      <c r="DY27" s="50"/>
      <c r="DZ27" s="50"/>
      <c r="EA27" s="50"/>
      <c r="EB27" s="50"/>
      <c r="EC27" s="50"/>
      <c r="ED27" s="50"/>
      <c r="EE27" s="50"/>
      <c r="EF27" s="50"/>
      <c r="EG27" s="50"/>
      <c r="EH27" s="50"/>
      <c r="EI27" s="50"/>
      <c r="EJ27" s="50"/>
      <c r="EK27" s="50"/>
      <c r="EL27" s="50"/>
      <c r="EM27" s="50"/>
      <c r="EN27" s="50"/>
      <c r="EO27" s="50"/>
      <c r="EP27" s="50"/>
      <c r="EQ27" s="50"/>
      <c r="ER27" s="50"/>
      <c r="ES27" s="50"/>
      <c r="ET27" s="50"/>
      <c r="EU27" s="50"/>
      <c r="EV27" s="50"/>
      <c r="EW27" s="50"/>
      <c r="EX27" s="50"/>
      <c r="EY27" s="50"/>
      <c r="EZ27" s="50"/>
      <c r="FA27" s="50"/>
      <c r="FB27" s="50"/>
      <c r="FC27" s="50"/>
      <c r="FD27" s="50"/>
      <c r="FE27" s="50"/>
      <c r="FF27" s="50"/>
      <c r="FG27" s="50"/>
      <c r="FH27" s="50"/>
      <c r="FI27" s="50"/>
      <c r="FJ27" s="50"/>
      <c r="FK27" s="50"/>
      <c r="FL27" s="50"/>
      <c r="FM27" s="50"/>
      <c r="FN27" s="50"/>
      <c r="FO27" s="50"/>
      <c r="FP27" s="50"/>
      <c r="FQ27" s="50"/>
      <c r="FR27" s="50"/>
      <c r="FS27" s="50"/>
      <c r="FT27" s="50"/>
      <c r="FU27" s="50"/>
      <c r="FV27" s="50"/>
      <c r="FW27" s="50"/>
      <c r="FX27" s="50"/>
      <c r="FY27" s="50"/>
      <c r="FZ27" s="50"/>
      <c r="GA27" s="50"/>
      <c r="GB27" s="50"/>
      <c r="GC27" s="50"/>
      <c r="GD27" s="50"/>
      <c r="GE27" s="50"/>
      <c r="GF27" s="50"/>
      <c r="GG27" s="50"/>
      <c r="GH27" s="50"/>
      <c r="GI27" s="50"/>
      <c r="GJ27" s="50"/>
      <c r="GK27" s="50"/>
      <c r="GL27" s="50"/>
      <c r="GM27" s="50"/>
      <c r="GN27" s="50"/>
      <c r="GO27" s="50"/>
      <c r="GP27" s="50"/>
      <c r="GQ27" s="50"/>
      <c r="GR27" s="50"/>
      <c r="GS27" s="50"/>
      <c r="GT27" s="50"/>
      <c r="GU27" s="50"/>
      <c r="GV27" s="50"/>
      <c r="GW27" s="50"/>
      <c r="GX27" s="50"/>
      <c r="GY27" s="50"/>
      <c r="GZ27" s="50"/>
      <c r="HA27" s="50"/>
      <c r="HB27" s="50"/>
      <c r="HC27" s="50"/>
      <c r="HD27" s="50"/>
      <c r="HE27" s="50"/>
      <c r="HF27" s="50"/>
      <c r="HG27" s="50"/>
      <c r="HH27" s="50"/>
      <c r="HI27" s="50"/>
      <c r="HJ27" s="50"/>
      <c r="HK27" s="50"/>
      <c r="HL27" s="50"/>
      <c r="HM27" s="50"/>
      <c r="HN27" s="50"/>
      <c r="HO27" s="50"/>
      <c r="HP27" s="50"/>
      <c r="HQ27" s="50"/>
      <c r="HR27" s="50"/>
      <c r="HS27" s="50"/>
      <c r="HT27" s="50"/>
      <c r="HU27" s="50"/>
      <c r="HV27" s="50"/>
      <c r="HW27" s="50"/>
      <c r="HX27" s="50"/>
      <c r="HY27" s="50"/>
      <c r="HZ27" s="50"/>
      <c r="IA27" s="50"/>
      <c r="IB27" s="50"/>
      <c r="IC27" s="50"/>
      <c r="ID27" s="50"/>
      <c r="IE27" s="50"/>
      <c r="IF27" s="50"/>
      <c r="IG27" s="50"/>
      <c r="IH27" s="50"/>
      <c r="II27" s="50"/>
      <c r="IJ27" s="50"/>
      <c r="IK27" s="50"/>
      <c r="IL27" s="50"/>
      <c r="IM27" s="50"/>
      <c r="IN27" s="50"/>
      <c r="IO27" s="50"/>
      <c r="IP27" s="50"/>
      <c r="IQ27" s="50"/>
      <c r="IR27" s="50"/>
      <c r="IS27" s="50"/>
      <c r="IT27" s="50"/>
      <c r="IU27" s="50"/>
      <c r="IV27" s="50"/>
      <c r="IW27" s="50"/>
    </row>
    <row r="28" customFormat="false" ht="12.75" hidden="false" customHeight="false" outlineLevel="0" collapsed="false">
      <c r="A28" s="70"/>
      <c r="B28" s="85"/>
      <c r="C28" s="85"/>
      <c r="D28" s="86" t="s">
        <v>49</v>
      </c>
      <c r="E28" s="87" t="n">
        <f aca="false">E26-C26-E35-'Income Statement'!E21</f>
        <v>0</v>
      </c>
      <c r="F28" s="87" t="n">
        <f aca="false">F26-E26-F35-'Income Statement'!F21</f>
        <v>0</v>
      </c>
      <c r="G28" s="87" t="n">
        <f aca="false">G26-F26-G35-'Income Statement'!G21</f>
        <v>0</v>
      </c>
      <c r="H28" s="87" t="n">
        <f aca="false">H26-G26-H35-'Income Statement'!H21</f>
        <v>0</v>
      </c>
      <c r="I28" s="87" t="n">
        <f aca="false">I26-H26-I35-'Income Statement'!I21</f>
        <v>0</v>
      </c>
      <c r="J28" s="87" t="n">
        <f aca="false">J26-I26-J35-'Income Statement'!J21</f>
        <v>0</v>
      </c>
      <c r="K28" s="87" t="n">
        <f aca="false">K26-J26-K35-'Income Statement'!K21</f>
        <v>0</v>
      </c>
      <c r="L28" s="87" t="n">
        <f aca="false">L26-K26-L35-'Income Statement'!L21</f>
        <v>0</v>
      </c>
      <c r="M28" s="87" t="n">
        <f aca="false">M26-L26-M35-'Income Statement'!M21</f>
        <v>0</v>
      </c>
      <c r="N28" s="87" t="n">
        <f aca="false">N26-M26-N35-'Income Statement'!N21</f>
        <v>0</v>
      </c>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c r="EO28" s="70"/>
      <c r="EP28" s="70"/>
      <c r="EQ28" s="70"/>
      <c r="ER28" s="70"/>
      <c r="ES28" s="70"/>
      <c r="ET28" s="70"/>
      <c r="EU28" s="70"/>
      <c r="EV28" s="70"/>
      <c r="EW28" s="70"/>
      <c r="EX28" s="70"/>
      <c r="EY28" s="70"/>
      <c r="EZ28" s="70"/>
      <c r="FA28" s="70"/>
      <c r="FB28" s="70"/>
      <c r="FC28" s="70"/>
      <c r="FD28" s="70"/>
      <c r="FE28" s="70"/>
      <c r="FF28" s="70"/>
      <c r="FG28" s="70"/>
      <c r="FH28" s="70"/>
      <c r="FI28" s="70"/>
      <c r="FJ28" s="70"/>
      <c r="FK28" s="70"/>
      <c r="FL28" s="70"/>
      <c r="FM28" s="70"/>
      <c r="FN28" s="70"/>
      <c r="FO28" s="70"/>
      <c r="FP28" s="70"/>
      <c r="FQ28" s="70"/>
      <c r="FR28" s="70"/>
      <c r="FS28" s="70"/>
      <c r="FT28" s="70"/>
      <c r="FU28" s="70"/>
      <c r="FV28" s="70"/>
      <c r="FW28" s="70"/>
      <c r="FX28" s="70"/>
      <c r="FY28" s="70"/>
      <c r="FZ28" s="70"/>
      <c r="GA28" s="70"/>
      <c r="GB28" s="70"/>
      <c r="GC28" s="70"/>
      <c r="GD28" s="70"/>
      <c r="GE28" s="70"/>
      <c r="GF28" s="70"/>
      <c r="GG28" s="70"/>
      <c r="GH28" s="70"/>
      <c r="GI28" s="70"/>
      <c r="GJ28" s="70"/>
      <c r="GK28" s="70"/>
      <c r="GL28" s="70"/>
      <c r="GM28" s="70"/>
      <c r="GN28" s="70"/>
      <c r="GO28" s="70"/>
      <c r="GP28" s="70"/>
      <c r="GQ28" s="70"/>
      <c r="GR28" s="70"/>
      <c r="GS28" s="70"/>
      <c r="GT28" s="70"/>
      <c r="GU28" s="70"/>
      <c r="GV28" s="70"/>
      <c r="GW28" s="70"/>
      <c r="GX28" s="70"/>
      <c r="GY28" s="70"/>
      <c r="GZ28" s="70"/>
      <c r="HA28" s="70"/>
      <c r="HB28" s="70"/>
      <c r="HC28" s="70"/>
      <c r="HD28" s="70"/>
      <c r="HE28" s="70"/>
      <c r="HF28" s="70"/>
      <c r="HG28" s="70"/>
      <c r="HH28" s="70"/>
      <c r="HI28" s="70"/>
      <c r="HJ28" s="70"/>
      <c r="HK28" s="70"/>
      <c r="HL28" s="70"/>
      <c r="HM28" s="70"/>
      <c r="HN28" s="70"/>
      <c r="HO28" s="70"/>
      <c r="HP28" s="70"/>
      <c r="HQ28" s="70"/>
      <c r="HR28" s="70"/>
      <c r="HS28" s="70"/>
      <c r="HT28" s="70"/>
      <c r="HU28" s="70"/>
      <c r="HV28" s="70"/>
      <c r="HW28" s="70"/>
      <c r="HX28" s="70"/>
      <c r="HY28" s="70"/>
      <c r="HZ28" s="70"/>
      <c r="IA28" s="70"/>
      <c r="IB28" s="70"/>
      <c r="IC28" s="70"/>
      <c r="ID28" s="70"/>
      <c r="IE28" s="70"/>
      <c r="IF28" s="70"/>
      <c r="IG28" s="70"/>
      <c r="IH28" s="70"/>
      <c r="II28" s="70"/>
      <c r="IJ28" s="70"/>
      <c r="IK28" s="70"/>
      <c r="IL28" s="70"/>
      <c r="IM28" s="70"/>
      <c r="IN28" s="70"/>
      <c r="IO28" s="70"/>
      <c r="IP28" s="70"/>
      <c r="IQ28" s="70"/>
      <c r="IR28" s="70"/>
      <c r="IS28" s="70"/>
      <c r="IT28" s="70"/>
      <c r="IU28" s="70"/>
      <c r="IV28" s="70"/>
      <c r="IW28" s="70"/>
    </row>
    <row r="29" customFormat="false" ht="12.75" hidden="false" customHeight="false" outlineLevel="0" collapsed="false">
      <c r="A29" s="70"/>
      <c r="B29" s="85"/>
      <c r="C29" s="85"/>
      <c r="D29" s="72"/>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c r="EO29" s="70"/>
      <c r="EP29" s="70"/>
      <c r="EQ29" s="70"/>
      <c r="ER29" s="70"/>
      <c r="ES29" s="70"/>
      <c r="ET29" s="70"/>
      <c r="EU29" s="70"/>
      <c r="EV29" s="70"/>
      <c r="EW29" s="70"/>
      <c r="EX29" s="70"/>
      <c r="EY29" s="70"/>
      <c r="EZ29" s="70"/>
      <c r="FA29" s="70"/>
      <c r="FB29" s="70"/>
      <c r="FC29" s="70"/>
      <c r="FD29" s="70"/>
      <c r="FE29" s="70"/>
      <c r="FF29" s="70"/>
      <c r="FG29" s="70"/>
      <c r="FH29" s="70"/>
      <c r="FI29" s="70"/>
      <c r="FJ29" s="70"/>
      <c r="FK29" s="70"/>
      <c r="FL29" s="70"/>
      <c r="FM29" s="70"/>
      <c r="FN29" s="70"/>
      <c r="FO29" s="70"/>
      <c r="FP29" s="70"/>
      <c r="FQ29" s="70"/>
      <c r="FR29" s="70"/>
      <c r="FS29" s="70"/>
      <c r="FT29" s="70"/>
      <c r="FU29" s="70"/>
      <c r="FV29" s="70"/>
      <c r="FW29" s="70"/>
      <c r="FX29" s="70"/>
      <c r="FY29" s="70"/>
      <c r="FZ29" s="70"/>
      <c r="GA29" s="70"/>
      <c r="GB29" s="70"/>
      <c r="GC29" s="70"/>
      <c r="GD29" s="70"/>
      <c r="GE29" s="70"/>
      <c r="GF29" s="70"/>
      <c r="GG29" s="70"/>
      <c r="GH29" s="70"/>
      <c r="GI29" s="70"/>
      <c r="GJ29" s="70"/>
      <c r="GK29" s="70"/>
      <c r="GL29" s="70"/>
      <c r="GM29" s="70"/>
      <c r="GN29" s="70"/>
      <c r="GO29" s="70"/>
      <c r="GP29" s="70"/>
      <c r="GQ29" s="70"/>
      <c r="GR29" s="70"/>
      <c r="GS29" s="70"/>
      <c r="GT29" s="70"/>
      <c r="GU29" s="70"/>
      <c r="GV29" s="70"/>
      <c r="GW29" s="70"/>
      <c r="GX29" s="70"/>
      <c r="GY29" s="70"/>
      <c r="GZ29" s="70"/>
      <c r="HA29" s="70"/>
      <c r="HB29" s="70"/>
      <c r="HC29" s="70"/>
      <c r="HD29" s="70"/>
      <c r="HE29" s="70"/>
      <c r="HF29" s="70"/>
      <c r="HG29" s="70"/>
      <c r="HH29" s="70"/>
      <c r="HI29" s="70"/>
      <c r="HJ29" s="70"/>
      <c r="HK29" s="70"/>
      <c r="HL29" s="70"/>
      <c r="HM29" s="70"/>
      <c r="HN29" s="70"/>
      <c r="HO29" s="70"/>
      <c r="HP29" s="70"/>
      <c r="HQ29" s="70"/>
      <c r="HR29" s="70"/>
      <c r="HS29" s="70"/>
      <c r="HT29" s="70"/>
      <c r="HU29" s="70"/>
      <c r="HV29" s="70"/>
      <c r="HW29" s="70"/>
      <c r="HX29" s="70"/>
      <c r="HY29" s="70"/>
      <c r="HZ29" s="70"/>
      <c r="IA29" s="70"/>
      <c r="IB29" s="70"/>
      <c r="IC29" s="70"/>
      <c r="ID29" s="70"/>
      <c r="IE29" s="70"/>
      <c r="IF29" s="70"/>
      <c r="IG29" s="70"/>
      <c r="IH29" s="70"/>
      <c r="II29" s="70"/>
      <c r="IJ29" s="70"/>
      <c r="IK29" s="70"/>
      <c r="IL29" s="70"/>
      <c r="IM29" s="70"/>
      <c r="IN29" s="70"/>
      <c r="IO29" s="70"/>
      <c r="IP29" s="70"/>
      <c r="IQ29" s="70"/>
      <c r="IR29" s="70"/>
      <c r="IS29" s="70"/>
      <c r="IT29" s="70"/>
      <c r="IU29" s="70"/>
      <c r="IV29" s="70"/>
      <c r="IW29" s="70"/>
    </row>
    <row r="30" customFormat="false" ht="12.75" hidden="false" customHeight="false" outlineLevel="0" collapsed="false">
      <c r="A30" s="88" t="s">
        <v>50</v>
      </c>
      <c r="B30" s="70"/>
      <c r="C30" s="70"/>
      <c r="D30" s="72"/>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c r="EO30" s="70"/>
      <c r="EP30" s="70"/>
      <c r="EQ30" s="70"/>
      <c r="ER30" s="70"/>
      <c r="ES30" s="70"/>
      <c r="ET30" s="70"/>
      <c r="EU30" s="70"/>
      <c r="EV30" s="70"/>
      <c r="EW30" s="70"/>
      <c r="EX30" s="70"/>
      <c r="EY30" s="70"/>
      <c r="EZ30" s="70"/>
      <c r="FA30" s="70"/>
      <c r="FB30" s="70"/>
      <c r="FC30" s="70"/>
      <c r="FD30" s="70"/>
      <c r="FE30" s="70"/>
      <c r="FF30" s="70"/>
      <c r="FG30" s="70"/>
      <c r="FH30" s="70"/>
      <c r="FI30" s="70"/>
      <c r="FJ30" s="70"/>
      <c r="FK30" s="70"/>
      <c r="FL30" s="70"/>
      <c r="FM30" s="70"/>
      <c r="FN30" s="70"/>
      <c r="FO30" s="70"/>
      <c r="FP30" s="70"/>
      <c r="FQ30" s="70"/>
      <c r="FR30" s="70"/>
      <c r="FS30" s="70"/>
      <c r="FT30" s="70"/>
      <c r="FU30" s="70"/>
      <c r="FV30" s="70"/>
      <c r="FW30" s="70"/>
      <c r="FX30" s="70"/>
      <c r="FY30" s="70"/>
      <c r="FZ30" s="70"/>
      <c r="GA30" s="70"/>
      <c r="GB30" s="70"/>
      <c r="GC30" s="70"/>
      <c r="GD30" s="70"/>
      <c r="GE30" s="70"/>
      <c r="GF30" s="70"/>
      <c r="GG30" s="70"/>
      <c r="GH30" s="70"/>
      <c r="GI30" s="70"/>
      <c r="GJ30" s="70"/>
      <c r="GK30" s="70"/>
      <c r="GL30" s="70"/>
      <c r="GM30" s="70"/>
      <c r="GN30" s="70"/>
      <c r="GO30" s="70"/>
      <c r="GP30" s="70"/>
      <c r="GQ30" s="70"/>
      <c r="GR30" s="70"/>
      <c r="GS30" s="70"/>
      <c r="GT30" s="70"/>
      <c r="GU30" s="70"/>
      <c r="GV30" s="70"/>
      <c r="GW30" s="70"/>
      <c r="GX30" s="70"/>
      <c r="GY30" s="70"/>
      <c r="GZ30" s="70"/>
      <c r="HA30" s="70"/>
      <c r="HB30" s="70"/>
      <c r="HC30" s="70"/>
      <c r="HD30" s="70"/>
      <c r="HE30" s="70"/>
      <c r="HF30" s="70"/>
      <c r="HG30" s="70"/>
      <c r="HH30" s="70"/>
      <c r="HI30" s="70"/>
      <c r="HJ30" s="70"/>
      <c r="HK30" s="70"/>
      <c r="HL30" s="70"/>
      <c r="HM30" s="70"/>
      <c r="HN30" s="70"/>
      <c r="HO30" s="70"/>
      <c r="HP30" s="70"/>
      <c r="HQ30" s="70"/>
      <c r="HR30" s="70"/>
      <c r="HS30" s="70"/>
      <c r="HT30" s="70"/>
      <c r="HU30" s="70"/>
      <c r="HV30" s="70"/>
      <c r="HW30" s="70"/>
      <c r="HX30" s="70"/>
      <c r="HY30" s="70"/>
      <c r="HZ30" s="70"/>
      <c r="IA30" s="70"/>
      <c r="IB30" s="70"/>
      <c r="IC30" s="70"/>
      <c r="ID30" s="70"/>
      <c r="IE30" s="70"/>
      <c r="IF30" s="70"/>
      <c r="IG30" s="70"/>
      <c r="IH30" s="70"/>
      <c r="II30" s="70"/>
      <c r="IJ30" s="70"/>
      <c r="IK30" s="70"/>
      <c r="IL30" s="70"/>
      <c r="IM30" s="70"/>
      <c r="IN30" s="70"/>
      <c r="IO30" s="70"/>
      <c r="IP30" s="70"/>
      <c r="IQ30" s="70"/>
      <c r="IR30" s="70"/>
      <c r="IS30" s="70"/>
      <c r="IT30" s="70"/>
      <c r="IU30" s="70"/>
      <c r="IV30" s="70"/>
      <c r="IW30" s="70"/>
    </row>
    <row r="31" customFormat="false" ht="12.75" hidden="false" customHeight="false" outlineLevel="0" collapsed="false">
      <c r="A31" s="70" t="s">
        <v>51</v>
      </c>
      <c r="B31" s="70"/>
      <c r="C31" s="70"/>
      <c r="D31" s="72"/>
      <c r="E31" s="70" t="n">
        <f aca="false">'Cash Flow, DCF, Ratios'!E20</f>
        <v>-21073.7652106667</v>
      </c>
      <c r="F31" s="70" t="n">
        <f aca="false">'Cash Flow, DCF, Ratios'!F20</f>
        <v>-47937.6813226667</v>
      </c>
      <c r="G31" s="70" t="n">
        <f aca="false">'Cash Flow, DCF, Ratios'!G20</f>
        <v>-48860.3855050667</v>
      </c>
      <c r="H31" s="70" t="n">
        <f aca="false">'Cash Flow, DCF, Ratios'!H20</f>
        <v>-35950.6386365867</v>
      </c>
      <c r="I31" s="70" t="n">
        <f aca="false">'Cash Flow, DCF, Ratios'!I20</f>
        <v>16852.1728599253</v>
      </c>
      <c r="J31" s="70" t="n">
        <f aca="false">'Cash Flow, DCF, Ratios'!J20</f>
        <v>43733.3138057845</v>
      </c>
      <c r="K31" s="70" t="n">
        <f aca="false">'Cash Flow, DCF, Ratios'!K20</f>
        <v>48043.5418530295</v>
      </c>
      <c r="L31" s="70" t="n">
        <f aca="false">'Cash Flow, DCF, Ratios'!L20</f>
        <v>52784.7927049993</v>
      </c>
      <c r="M31" s="70" t="n">
        <f aca="false">'Cash Flow, DCF, Ratios'!M20</f>
        <v>58000.1686421657</v>
      </c>
      <c r="N31" s="70" t="n">
        <f aca="false">'Cash Flow, DCF, Ratios'!N20</f>
        <v>63737.082173049</v>
      </c>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c r="EO31" s="70"/>
      <c r="EP31" s="70"/>
      <c r="EQ31" s="70"/>
      <c r="ER31" s="70"/>
      <c r="ES31" s="70"/>
      <c r="ET31" s="70"/>
      <c r="EU31" s="70"/>
      <c r="EV31" s="70"/>
      <c r="EW31" s="70"/>
      <c r="EX31" s="70"/>
      <c r="EY31" s="70"/>
      <c r="EZ31" s="70"/>
      <c r="FA31" s="70"/>
      <c r="FB31" s="70"/>
      <c r="FC31" s="70"/>
      <c r="FD31" s="70"/>
      <c r="FE31" s="70"/>
      <c r="FF31" s="70"/>
      <c r="FG31" s="70"/>
      <c r="FH31" s="70"/>
      <c r="FI31" s="70"/>
      <c r="FJ31" s="70"/>
      <c r="FK31" s="70"/>
      <c r="FL31" s="70"/>
      <c r="FM31" s="70"/>
      <c r="FN31" s="70"/>
      <c r="FO31" s="70"/>
      <c r="FP31" s="70"/>
      <c r="FQ31" s="70"/>
      <c r="FR31" s="70"/>
      <c r="FS31" s="70"/>
      <c r="FT31" s="70"/>
      <c r="FU31" s="70"/>
      <c r="FV31" s="70"/>
      <c r="FW31" s="70"/>
      <c r="FX31" s="70"/>
      <c r="FY31" s="70"/>
      <c r="FZ31" s="70"/>
      <c r="GA31" s="70"/>
      <c r="GB31" s="70"/>
      <c r="GC31" s="70"/>
      <c r="GD31" s="70"/>
      <c r="GE31" s="70"/>
      <c r="GF31" s="70"/>
      <c r="GG31" s="70"/>
      <c r="GH31" s="70"/>
      <c r="GI31" s="70"/>
      <c r="GJ31" s="70"/>
      <c r="GK31" s="70"/>
      <c r="GL31" s="70"/>
      <c r="GM31" s="70"/>
      <c r="GN31" s="70"/>
      <c r="GO31" s="70"/>
      <c r="GP31" s="70"/>
      <c r="GQ31" s="70"/>
      <c r="GR31" s="70"/>
      <c r="GS31" s="70"/>
      <c r="GT31" s="70"/>
      <c r="GU31" s="70"/>
      <c r="GV31" s="70"/>
      <c r="GW31" s="70"/>
      <c r="GX31" s="70"/>
      <c r="GY31" s="70"/>
      <c r="GZ31" s="70"/>
      <c r="HA31" s="70"/>
      <c r="HB31" s="70"/>
      <c r="HC31" s="70"/>
      <c r="HD31" s="70"/>
      <c r="HE31" s="70"/>
      <c r="HF31" s="70"/>
      <c r="HG31" s="70"/>
      <c r="HH31" s="70"/>
      <c r="HI31" s="70"/>
      <c r="HJ31" s="70"/>
      <c r="HK31" s="70"/>
      <c r="HL31" s="70"/>
      <c r="HM31" s="70"/>
      <c r="HN31" s="70"/>
      <c r="HO31" s="70"/>
      <c r="HP31" s="70"/>
      <c r="HQ31" s="70"/>
      <c r="HR31" s="70"/>
      <c r="HS31" s="70"/>
      <c r="HT31" s="70"/>
      <c r="HU31" s="70"/>
      <c r="HV31" s="70"/>
      <c r="HW31" s="70"/>
      <c r="HX31" s="70"/>
      <c r="HY31" s="70"/>
      <c r="HZ31" s="70"/>
      <c r="IA31" s="70"/>
      <c r="IB31" s="70"/>
      <c r="IC31" s="70"/>
      <c r="ID31" s="70"/>
      <c r="IE31" s="70"/>
      <c r="IF31" s="70"/>
      <c r="IG31" s="70"/>
      <c r="IH31" s="70"/>
      <c r="II31" s="70"/>
      <c r="IJ31" s="70"/>
      <c r="IK31" s="70"/>
      <c r="IL31" s="70"/>
      <c r="IM31" s="70"/>
      <c r="IN31" s="70"/>
      <c r="IO31" s="70"/>
      <c r="IP31" s="70"/>
      <c r="IQ31" s="70"/>
      <c r="IR31" s="70"/>
      <c r="IS31" s="70"/>
      <c r="IT31" s="70"/>
      <c r="IU31" s="70"/>
      <c r="IV31" s="70"/>
      <c r="IW31" s="70"/>
    </row>
    <row r="32" customFormat="false" ht="12.75" hidden="false" customHeight="false" outlineLevel="0" collapsed="false">
      <c r="A32" s="70" t="s">
        <v>52</v>
      </c>
      <c r="B32" s="70"/>
      <c r="C32" s="70"/>
      <c r="D32" s="89" t="s">
        <v>53</v>
      </c>
      <c r="E32" s="70" t="n">
        <f aca="false">-('Income Statement'!E18*(1-'Income Statement'!$D$20))</f>
        <v>-3854.00220155019</v>
      </c>
      <c r="F32" s="70" t="n">
        <f aca="false">-('Income Statement'!F18*(1-'Income Statement'!$D$20))</f>
        <v>-5475.1088613188</v>
      </c>
      <c r="G32" s="70" t="n">
        <f aca="false">-('Income Statement'!G18*(1-'Income Statement'!$D$20))</f>
        <v>-7739.42841214201</v>
      </c>
      <c r="H32" s="70" t="n">
        <f aca="false">-('Income Statement'!H18*(1-'Income Statement'!$D$20))</f>
        <v>-10272.6126036675</v>
      </c>
      <c r="I32" s="70" t="n">
        <f aca="false">-('Income Statement'!I18*(1-'Income Statement'!$D$20))</f>
        <v>-12411.8066870869</v>
      </c>
      <c r="J32" s="70" t="n">
        <f aca="false">-('Income Statement'!J18*(1-'Income Statement'!$D$20))</f>
        <v>-13897.3494651683</v>
      </c>
      <c r="K32" s="70" t="n">
        <f aca="false">-('Income Statement'!K18*(1-'Income Statement'!$D$20))</f>
        <v>-15250.2075430632</v>
      </c>
      <c r="L32" s="70" t="n">
        <f aca="false">-('Income Statement'!L18*(1-'Income Statement'!$D$20))</f>
        <v>-16739.4203234901</v>
      </c>
      <c r="M32" s="70" t="n">
        <f aca="false">-('Income Statement'!M18*(1-'Income Statement'!$D$20))</f>
        <v>-18378.6232767025</v>
      </c>
      <c r="N32" s="70" t="n">
        <f aca="false">-('Income Statement'!N18*(1-'Income Statement'!$D$20))</f>
        <v>-20182.8154199788</v>
      </c>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c r="EO32" s="70"/>
      <c r="EP32" s="70"/>
      <c r="EQ32" s="70"/>
      <c r="ER32" s="70"/>
      <c r="ES32" s="70"/>
      <c r="ET32" s="70"/>
      <c r="EU32" s="70"/>
      <c r="EV32" s="70"/>
      <c r="EW32" s="70"/>
      <c r="EX32" s="70"/>
      <c r="EY32" s="70"/>
      <c r="EZ32" s="70"/>
      <c r="FA32" s="70"/>
      <c r="FB32" s="70"/>
      <c r="FC32" s="70"/>
      <c r="FD32" s="70"/>
      <c r="FE32" s="70"/>
      <c r="FF32" s="70"/>
      <c r="FG32" s="70"/>
      <c r="FH32" s="70"/>
      <c r="FI32" s="70"/>
      <c r="FJ32" s="70"/>
      <c r="FK32" s="70"/>
      <c r="FL32" s="70"/>
      <c r="FM32" s="70"/>
      <c r="FN32" s="70"/>
      <c r="FO32" s="70"/>
      <c r="FP32" s="70"/>
      <c r="FQ32" s="70"/>
      <c r="FR32" s="70"/>
      <c r="FS32" s="70"/>
      <c r="FT32" s="70"/>
      <c r="FU32" s="70"/>
      <c r="FV32" s="70"/>
      <c r="FW32" s="70"/>
      <c r="FX32" s="70"/>
      <c r="FY32" s="70"/>
      <c r="FZ32" s="70"/>
      <c r="GA32" s="70"/>
      <c r="GB32" s="70"/>
      <c r="GC32" s="70"/>
      <c r="GD32" s="70"/>
      <c r="GE32" s="70"/>
      <c r="GF32" s="70"/>
      <c r="GG32" s="70"/>
      <c r="GH32" s="70"/>
      <c r="GI32" s="70"/>
      <c r="GJ32" s="70"/>
      <c r="GK32" s="70"/>
      <c r="GL32" s="70"/>
      <c r="GM32" s="70"/>
      <c r="GN32" s="70"/>
      <c r="GO32" s="70"/>
      <c r="GP32" s="70"/>
      <c r="GQ32" s="70"/>
      <c r="GR32" s="70"/>
      <c r="GS32" s="70"/>
      <c r="GT32" s="70"/>
      <c r="GU32" s="70"/>
      <c r="GV32" s="70"/>
      <c r="GW32" s="70"/>
      <c r="GX32" s="70"/>
      <c r="GY32" s="70"/>
      <c r="GZ32" s="70"/>
      <c r="HA32" s="70"/>
      <c r="HB32" s="70"/>
      <c r="HC32" s="70"/>
      <c r="HD32" s="70"/>
      <c r="HE32" s="70"/>
      <c r="HF32" s="70"/>
      <c r="HG32" s="70"/>
      <c r="HH32" s="70"/>
      <c r="HI32" s="70"/>
      <c r="HJ32" s="70"/>
      <c r="HK32" s="70"/>
      <c r="HL32" s="70"/>
      <c r="HM32" s="70"/>
      <c r="HN32" s="70"/>
      <c r="HO32" s="70"/>
      <c r="HP32" s="70"/>
      <c r="HQ32" s="70"/>
      <c r="HR32" s="70"/>
      <c r="HS32" s="70"/>
      <c r="HT32" s="70"/>
      <c r="HU32" s="70"/>
      <c r="HV32" s="70"/>
      <c r="HW32" s="70"/>
      <c r="HX32" s="70"/>
      <c r="HY32" s="70"/>
      <c r="HZ32" s="70"/>
      <c r="IA32" s="70"/>
      <c r="IB32" s="70"/>
      <c r="IC32" s="70"/>
      <c r="ID32" s="70"/>
      <c r="IE32" s="70"/>
      <c r="IF32" s="70"/>
      <c r="IG32" s="70"/>
      <c r="IH32" s="70"/>
      <c r="II32" s="70"/>
      <c r="IJ32" s="70"/>
      <c r="IK32" s="70"/>
      <c r="IL32" s="70"/>
      <c r="IM32" s="70"/>
      <c r="IN32" s="70"/>
      <c r="IO32" s="70"/>
      <c r="IP32" s="70"/>
      <c r="IQ32" s="70"/>
      <c r="IR32" s="70"/>
      <c r="IS32" s="70"/>
      <c r="IT32" s="70"/>
      <c r="IU32" s="70"/>
      <c r="IV32" s="70"/>
      <c r="IW32" s="70"/>
    </row>
    <row r="33" customFormat="false" ht="12.75" hidden="false" customHeight="false" outlineLevel="0" collapsed="false">
      <c r="A33" s="70" t="s">
        <v>54</v>
      </c>
      <c r="B33" s="70"/>
      <c r="C33" s="70"/>
      <c r="D33" s="89"/>
      <c r="E33" s="70" t="n">
        <f aca="false">E31+E32</f>
        <v>-24927.7674122169</v>
      </c>
      <c r="F33" s="70" t="n">
        <f aca="false">F31+F32</f>
        <v>-53412.7901839855</v>
      </c>
      <c r="G33" s="70" t="n">
        <f aca="false">G31+G32</f>
        <v>-56599.8139172087</v>
      </c>
      <c r="H33" s="70" t="n">
        <f aca="false">H31+H32</f>
        <v>-46223.2512402542</v>
      </c>
      <c r="I33" s="70" t="n">
        <f aca="false">I31+I32</f>
        <v>4440.36617283839</v>
      </c>
      <c r="J33" s="70" t="n">
        <f aca="false">J31+J32</f>
        <v>29835.9643406162</v>
      </c>
      <c r="K33" s="70" t="n">
        <f aca="false">K31+K32</f>
        <v>32793.3343099664</v>
      </c>
      <c r="L33" s="70" t="n">
        <f aca="false">L31+L32</f>
        <v>36045.3723815091</v>
      </c>
      <c r="M33" s="70" t="n">
        <f aca="false">M31+M32</f>
        <v>39621.5453654633</v>
      </c>
      <c r="N33" s="70" t="n">
        <f aca="false">N31+N32</f>
        <v>43554.2667530703</v>
      </c>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c r="EO33" s="70"/>
      <c r="EP33" s="70"/>
      <c r="EQ33" s="70"/>
      <c r="ER33" s="70"/>
      <c r="ES33" s="70"/>
      <c r="ET33" s="70"/>
      <c r="EU33" s="70"/>
      <c r="EV33" s="70"/>
      <c r="EW33" s="70"/>
      <c r="EX33" s="70"/>
      <c r="EY33" s="70"/>
      <c r="EZ33" s="70"/>
      <c r="FA33" s="70"/>
      <c r="FB33" s="70"/>
      <c r="FC33" s="70"/>
      <c r="FD33" s="70"/>
      <c r="FE33" s="70"/>
      <c r="FF33" s="70"/>
      <c r="FG33" s="70"/>
      <c r="FH33" s="70"/>
      <c r="FI33" s="70"/>
      <c r="FJ33" s="70"/>
      <c r="FK33" s="70"/>
      <c r="FL33" s="70"/>
      <c r="FM33" s="70"/>
      <c r="FN33" s="70"/>
      <c r="FO33" s="70"/>
      <c r="FP33" s="70"/>
      <c r="FQ33" s="70"/>
      <c r="FR33" s="70"/>
      <c r="FS33" s="70"/>
      <c r="FT33" s="70"/>
      <c r="FU33" s="70"/>
      <c r="FV33" s="70"/>
      <c r="FW33" s="70"/>
      <c r="FX33" s="70"/>
      <c r="FY33" s="70"/>
      <c r="FZ33" s="70"/>
      <c r="GA33" s="70"/>
      <c r="GB33" s="70"/>
      <c r="GC33" s="70"/>
      <c r="GD33" s="70"/>
      <c r="GE33" s="70"/>
      <c r="GF33" s="70"/>
      <c r="GG33" s="70"/>
      <c r="GH33" s="70"/>
      <c r="GI33" s="70"/>
      <c r="GJ33" s="70"/>
      <c r="GK33" s="70"/>
      <c r="GL33" s="70"/>
      <c r="GM33" s="70"/>
      <c r="GN33" s="70"/>
      <c r="GO33" s="70"/>
      <c r="GP33" s="70"/>
      <c r="GQ33" s="70"/>
      <c r="GR33" s="70"/>
      <c r="GS33" s="70"/>
      <c r="GT33" s="70"/>
      <c r="GU33" s="70"/>
      <c r="GV33" s="70"/>
      <c r="GW33" s="70"/>
      <c r="GX33" s="70"/>
      <c r="GY33" s="70"/>
      <c r="GZ33" s="70"/>
      <c r="HA33" s="70"/>
      <c r="HB33" s="70"/>
      <c r="HC33" s="70"/>
      <c r="HD33" s="70"/>
      <c r="HE33" s="70"/>
      <c r="HF33" s="70"/>
      <c r="HG33" s="70"/>
      <c r="HH33" s="70"/>
      <c r="HI33" s="70"/>
      <c r="HJ33" s="70"/>
      <c r="HK33" s="70"/>
      <c r="HL33" s="70"/>
      <c r="HM33" s="70"/>
      <c r="HN33" s="70"/>
      <c r="HO33" s="70"/>
      <c r="HP33" s="70"/>
      <c r="HQ33" s="70"/>
      <c r="HR33" s="70"/>
      <c r="HS33" s="70"/>
      <c r="HT33" s="70"/>
      <c r="HU33" s="70"/>
      <c r="HV33" s="70"/>
      <c r="HW33" s="70"/>
      <c r="HX33" s="70"/>
      <c r="HY33" s="70"/>
      <c r="HZ33" s="70"/>
      <c r="IA33" s="70"/>
      <c r="IB33" s="70"/>
      <c r="IC33" s="70"/>
      <c r="ID33" s="70"/>
      <c r="IE33" s="70"/>
      <c r="IF33" s="70"/>
      <c r="IG33" s="70"/>
      <c r="IH33" s="70"/>
      <c r="II33" s="70"/>
      <c r="IJ33" s="70"/>
      <c r="IK33" s="70"/>
      <c r="IL33" s="70"/>
      <c r="IM33" s="70"/>
      <c r="IN33" s="70"/>
      <c r="IO33" s="70"/>
      <c r="IP33" s="70"/>
      <c r="IQ33" s="70"/>
      <c r="IR33" s="70"/>
      <c r="IS33" s="70"/>
      <c r="IT33" s="70"/>
      <c r="IU33" s="70"/>
      <c r="IV33" s="70"/>
      <c r="IW33" s="70"/>
    </row>
    <row r="34" customFormat="false" ht="12.75" hidden="false" customHeight="false" outlineLevel="0" collapsed="false">
      <c r="A34" s="70" t="s">
        <v>55</v>
      </c>
      <c r="B34" s="70"/>
      <c r="C34" s="70"/>
      <c r="D34" s="90" t="s">
        <v>56</v>
      </c>
      <c r="E34" s="70" t="n">
        <f aca="false">(E20+E15)-(C20+C15)</f>
        <v>18534.3041786667</v>
      </c>
      <c r="F34" s="70" t="n">
        <f aca="false">(F20+F15)-(E20+E15)</f>
        <v>32188.6826726666</v>
      </c>
      <c r="G34" s="70" t="n">
        <f aca="false">(G20+G15)-(F20+F15)</f>
        <v>38659.8639738667</v>
      </c>
      <c r="H34" s="70" t="n">
        <f aca="false">(H20+H15)-(G20+G15)</f>
        <v>40601.2183642267</v>
      </c>
      <c r="I34" s="70" t="n">
        <f aca="false">(I20+I15)-(H20+H15)</f>
        <v>26332.2635950806</v>
      </c>
      <c r="J34" s="70" t="n">
        <f aca="false">(J20+J15)-(I20+I15)</f>
        <v>20149.0498617841</v>
      </c>
      <c r="K34" s="70" t="n">
        <f aca="false">(K20+K15)-(J20+J15)</f>
        <v>22180.6772312958</v>
      </c>
      <c r="L34" s="70" t="n">
        <f aca="false">(L20+L15)-(K20+K15)</f>
        <v>24415.4673377588</v>
      </c>
      <c r="M34" s="70" t="n">
        <f aca="false">(M20+M15)-(L20+L15)</f>
        <v>26873.7364548679</v>
      </c>
      <c r="N34" s="70" t="n">
        <f aca="false">(N20+N15)-(M20+M15)</f>
        <v>29577.8324836881</v>
      </c>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c r="EO34" s="70"/>
      <c r="EP34" s="70"/>
      <c r="EQ34" s="70"/>
      <c r="ER34" s="70"/>
      <c r="ES34" s="70"/>
      <c r="ET34" s="70"/>
      <c r="EU34" s="70"/>
      <c r="EV34" s="70"/>
      <c r="EW34" s="70"/>
      <c r="EX34" s="70"/>
      <c r="EY34" s="70"/>
      <c r="EZ34" s="70"/>
      <c r="FA34" s="70"/>
      <c r="FB34" s="70"/>
      <c r="FC34" s="70"/>
      <c r="FD34" s="70"/>
      <c r="FE34" s="70"/>
      <c r="FF34" s="70"/>
      <c r="FG34" s="70"/>
      <c r="FH34" s="70"/>
      <c r="FI34" s="70"/>
      <c r="FJ34" s="70"/>
      <c r="FK34" s="70"/>
      <c r="FL34" s="70"/>
      <c r="FM34" s="70"/>
      <c r="FN34" s="70"/>
      <c r="FO34" s="70"/>
      <c r="FP34" s="70"/>
      <c r="FQ34" s="70"/>
      <c r="FR34" s="70"/>
      <c r="FS34" s="70"/>
      <c r="FT34" s="70"/>
      <c r="FU34" s="70"/>
      <c r="FV34" s="70"/>
      <c r="FW34" s="70"/>
      <c r="FX34" s="70"/>
      <c r="FY34" s="70"/>
      <c r="FZ34" s="70"/>
      <c r="GA34" s="70"/>
      <c r="GB34" s="70"/>
      <c r="GC34" s="70"/>
      <c r="GD34" s="70"/>
      <c r="GE34" s="70"/>
      <c r="GF34" s="70"/>
      <c r="GG34" s="70"/>
      <c r="GH34" s="70"/>
      <c r="GI34" s="70"/>
      <c r="GJ34" s="70"/>
      <c r="GK34" s="70"/>
      <c r="GL34" s="70"/>
      <c r="GM34" s="70"/>
      <c r="GN34" s="70"/>
      <c r="GO34" s="70"/>
      <c r="GP34" s="70"/>
      <c r="GQ34" s="70"/>
      <c r="GR34" s="70"/>
      <c r="GS34" s="70"/>
      <c r="GT34" s="70"/>
      <c r="GU34" s="70"/>
      <c r="GV34" s="70"/>
      <c r="GW34" s="70"/>
      <c r="GX34" s="70"/>
      <c r="GY34" s="70"/>
      <c r="GZ34" s="70"/>
      <c r="HA34" s="70"/>
      <c r="HB34" s="70"/>
      <c r="HC34" s="70"/>
      <c r="HD34" s="70"/>
      <c r="HE34" s="70"/>
      <c r="HF34" s="70"/>
      <c r="HG34" s="70"/>
      <c r="HH34" s="70"/>
      <c r="HI34" s="70"/>
      <c r="HJ34" s="70"/>
      <c r="HK34" s="70"/>
      <c r="HL34" s="70"/>
      <c r="HM34" s="70"/>
      <c r="HN34" s="70"/>
      <c r="HO34" s="70"/>
      <c r="HP34" s="70"/>
      <c r="HQ34" s="70"/>
      <c r="HR34" s="70"/>
      <c r="HS34" s="70"/>
      <c r="HT34" s="70"/>
      <c r="HU34" s="70"/>
      <c r="HV34" s="70"/>
      <c r="HW34" s="70"/>
      <c r="HX34" s="70"/>
      <c r="HY34" s="70"/>
      <c r="HZ34" s="70"/>
      <c r="IA34" s="70"/>
      <c r="IB34" s="70"/>
      <c r="IC34" s="70"/>
      <c r="ID34" s="70"/>
      <c r="IE34" s="70"/>
      <c r="IF34" s="70"/>
      <c r="IG34" s="70"/>
      <c r="IH34" s="70"/>
      <c r="II34" s="70"/>
      <c r="IJ34" s="70"/>
      <c r="IK34" s="70"/>
      <c r="IL34" s="70"/>
      <c r="IM34" s="70"/>
      <c r="IN34" s="70"/>
      <c r="IO34" s="70"/>
      <c r="IP34" s="70"/>
      <c r="IQ34" s="70"/>
      <c r="IR34" s="70"/>
      <c r="IS34" s="70"/>
      <c r="IT34" s="70"/>
      <c r="IU34" s="70"/>
      <c r="IV34" s="70"/>
      <c r="IW34" s="70"/>
    </row>
    <row r="35" customFormat="false" ht="12.75" hidden="false" customHeight="false" outlineLevel="0" collapsed="false">
      <c r="A35" s="70" t="s">
        <v>57</v>
      </c>
      <c r="B35" s="70"/>
      <c r="C35" s="70"/>
      <c r="D35" s="90" t="s">
        <v>58</v>
      </c>
      <c r="E35" s="70" t="n">
        <f aca="false">(E26-C26)-'Income Statement'!E21</f>
        <v>8553.33203355021</v>
      </c>
      <c r="F35" s="70" t="n">
        <f aca="false">(F26-E26)-'Income Statement'!F21</f>
        <v>22914.0419113188</v>
      </c>
      <c r="G35" s="70" t="n">
        <f aca="false">(G26-F26)-'Income Statement'!G21</f>
        <v>19967.871223342</v>
      </c>
      <c r="H35" s="70" t="n">
        <f aca="false">(H26-G26)-'Income Statement'!H21</f>
        <v>7751.35022002747</v>
      </c>
      <c r="I35" s="70" t="n">
        <f aca="false">(I26-H26)-'Income Statement'!I21</f>
        <v>-29388.5734943192</v>
      </c>
      <c r="J35" s="70" t="n">
        <f aca="false">(J26-I26)-'Income Statement'!J21</f>
        <v>-48923.9043926402</v>
      </c>
      <c r="K35" s="70" t="n">
        <f aca="false">(K26-J26)-'Income Statement'!K21</f>
        <v>-53806.7907505262</v>
      </c>
      <c r="L35" s="70" t="n">
        <f aca="false">(L26-K26)-'Income Statement'!L21</f>
        <v>-59176.8968494582</v>
      </c>
      <c r="M35" s="70" t="n">
        <f aca="false">(M26-L26)-'Income Statement'!M21</f>
        <v>-65082.9446635408</v>
      </c>
      <c r="N35" s="70" t="n">
        <f aca="false">(N26-M26)-'Income Statement'!N21</f>
        <v>-71578.5283642888</v>
      </c>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c r="EO35" s="70"/>
      <c r="EP35" s="70"/>
      <c r="EQ35" s="70"/>
      <c r="ER35" s="70"/>
      <c r="ES35" s="70"/>
      <c r="ET35" s="70"/>
      <c r="EU35" s="70"/>
      <c r="EV35" s="70"/>
      <c r="EW35" s="70"/>
      <c r="EX35" s="70"/>
      <c r="EY35" s="70"/>
      <c r="EZ35" s="70"/>
      <c r="FA35" s="70"/>
      <c r="FB35" s="70"/>
      <c r="FC35" s="70"/>
      <c r="FD35" s="70"/>
      <c r="FE35" s="70"/>
      <c r="FF35" s="70"/>
      <c r="FG35" s="70"/>
      <c r="FH35" s="70"/>
      <c r="FI35" s="70"/>
      <c r="FJ35" s="70"/>
      <c r="FK35" s="70"/>
      <c r="FL35" s="70"/>
      <c r="FM35" s="70"/>
      <c r="FN35" s="70"/>
      <c r="FO35" s="70"/>
      <c r="FP35" s="70"/>
      <c r="FQ35" s="70"/>
      <c r="FR35" s="70"/>
      <c r="FS35" s="70"/>
      <c r="FT35" s="70"/>
      <c r="FU35" s="70"/>
      <c r="FV35" s="70"/>
      <c r="FW35" s="70"/>
      <c r="FX35" s="70"/>
      <c r="FY35" s="70"/>
      <c r="FZ35" s="70"/>
      <c r="GA35" s="70"/>
      <c r="GB35" s="70"/>
      <c r="GC35" s="70"/>
      <c r="GD35" s="70"/>
      <c r="GE35" s="70"/>
      <c r="GF35" s="70"/>
      <c r="GG35" s="70"/>
      <c r="GH35" s="70"/>
      <c r="GI35" s="70"/>
      <c r="GJ35" s="70"/>
      <c r="GK35" s="70"/>
      <c r="GL35" s="70"/>
      <c r="GM35" s="70"/>
      <c r="GN35" s="70"/>
      <c r="GO35" s="70"/>
      <c r="GP35" s="70"/>
      <c r="GQ35" s="70"/>
      <c r="GR35" s="70"/>
      <c r="GS35" s="70"/>
      <c r="GT35" s="70"/>
      <c r="GU35" s="70"/>
      <c r="GV35" s="70"/>
      <c r="GW35" s="70"/>
      <c r="GX35" s="70"/>
      <c r="GY35" s="70"/>
      <c r="GZ35" s="70"/>
      <c r="HA35" s="70"/>
      <c r="HB35" s="70"/>
      <c r="HC35" s="70"/>
      <c r="HD35" s="70"/>
      <c r="HE35" s="70"/>
      <c r="HF35" s="70"/>
      <c r="HG35" s="70"/>
      <c r="HH35" s="70"/>
      <c r="HI35" s="70"/>
      <c r="HJ35" s="70"/>
      <c r="HK35" s="70"/>
      <c r="HL35" s="70"/>
      <c r="HM35" s="70"/>
      <c r="HN35" s="70"/>
      <c r="HO35" s="70"/>
      <c r="HP35" s="70"/>
      <c r="HQ35" s="70"/>
      <c r="HR35" s="70"/>
      <c r="HS35" s="70"/>
      <c r="HT35" s="70"/>
      <c r="HU35" s="70"/>
      <c r="HV35" s="70"/>
      <c r="HW35" s="70"/>
      <c r="HX35" s="70"/>
      <c r="HY35" s="70"/>
      <c r="HZ35" s="70"/>
      <c r="IA35" s="70"/>
      <c r="IB35" s="70"/>
      <c r="IC35" s="70"/>
      <c r="ID35" s="70"/>
      <c r="IE35" s="70"/>
      <c r="IF35" s="70"/>
      <c r="IG35" s="70"/>
      <c r="IH35" s="70"/>
      <c r="II35" s="70"/>
      <c r="IJ35" s="70"/>
      <c r="IK35" s="70"/>
      <c r="IL35" s="70"/>
      <c r="IM35" s="70"/>
      <c r="IN35" s="70"/>
      <c r="IO35" s="70"/>
      <c r="IP35" s="70"/>
      <c r="IQ35" s="70"/>
      <c r="IR35" s="70"/>
      <c r="IS35" s="70"/>
      <c r="IT35" s="70"/>
      <c r="IU35" s="70"/>
      <c r="IV35" s="70"/>
      <c r="IW35" s="70"/>
    </row>
    <row r="36" customFormat="false" ht="12.75" hidden="false" customHeight="false" outlineLevel="0" collapsed="false">
      <c r="A36" s="70" t="s">
        <v>59</v>
      </c>
      <c r="B36" s="70"/>
      <c r="C36" s="70"/>
      <c r="D36" s="90"/>
      <c r="E36" s="70" t="n">
        <f aca="false">E34+E35</f>
        <v>27087.6362122169</v>
      </c>
      <c r="F36" s="70" t="n">
        <f aca="false">F34+F35</f>
        <v>55102.7245839855</v>
      </c>
      <c r="G36" s="70" t="n">
        <f aca="false">G34+G35</f>
        <v>58627.7351972087</v>
      </c>
      <c r="H36" s="70" t="n">
        <f aca="false">H34+H35</f>
        <v>48352.5685842541</v>
      </c>
      <c r="I36" s="70" t="n">
        <f aca="false">I34+I35</f>
        <v>-3056.30989923854</v>
      </c>
      <c r="J36" s="70" t="n">
        <f aca="false">J34+J35</f>
        <v>-28774.8545308561</v>
      </c>
      <c r="K36" s="70" t="n">
        <f aca="false">K34+K35</f>
        <v>-31626.1135192304</v>
      </c>
      <c r="L36" s="70" t="n">
        <f aca="false">L34+L35</f>
        <v>-34761.4295116994</v>
      </c>
      <c r="M36" s="70" t="n">
        <f aca="false">M34+M35</f>
        <v>-38209.2082086728</v>
      </c>
      <c r="N36" s="70" t="n">
        <f aca="false">N34+N35</f>
        <v>-42000.6958806006</v>
      </c>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c r="EO36" s="70"/>
      <c r="EP36" s="70"/>
      <c r="EQ36" s="70"/>
      <c r="ER36" s="70"/>
      <c r="ES36" s="70"/>
      <c r="ET36" s="70"/>
      <c r="EU36" s="70"/>
      <c r="EV36" s="70"/>
      <c r="EW36" s="70"/>
      <c r="EX36" s="70"/>
      <c r="EY36" s="70"/>
      <c r="EZ36" s="70"/>
      <c r="FA36" s="70"/>
      <c r="FB36" s="70"/>
      <c r="FC36" s="70"/>
      <c r="FD36" s="70"/>
      <c r="FE36" s="70"/>
      <c r="FF36" s="70"/>
      <c r="FG36" s="70"/>
      <c r="FH36" s="70"/>
      <c r="FI36" s="70"/>
      <c r="FJ36" s="70"/>
      <c r="FK36" s="70"/>
      <c r="FL36" s="70"/>
      <c r="FM36" s="70"/>
      <c r="FN36" s="70"/>
      <c r="FO36" s="70"/>
      <c r="FP36" s="70"/>
      <c r="FQ36" s="70"/>
      <c r="FR36" s="70"/>
      <c r="FS36" s="70"/>
      <c r="FT36" s="70"/>
      <c r="FU36" s="70"/>
      <c r="FV36" s="70"/>
      <c r="FW36" s="70"/>
      <c r="FX36" s="70"/>
      <c r="FY36" s="70"/>
      <c r="FZ36" s="70"/>
      <c r="GA36" s="70"/>
      <c r="GB36" s="70"/>
      <c r="GC36" s="70"/>
      <c r="GD36" s="70"/>
      <c r="GE36" s="70"/>
      <c r="GF36" s="70"/>
      <c r="GG36" s="70"/>
      <c r="GH36" s="70"/>
      <c r="GI36" s="70"/>
      <c r="GJ36" s="70"/>
      <c r="GK36" s="70"/>
      <c r="GL36" s="70"/>
      <c r="GM36" s="70"/>
      <c r="GN36" s="70"/>
      <c r="GO36" s="70"/>
      <c r="GP36" s="70"/>
      <c r="GQ36" s="70"/>
      <c r="GR36" s="70"/>
      <c r="GS36" s="70"/>
      <c r="GT36" s="70"/>
      <c r="GU36" s="70"/>
      <c r="GV36" s="70"/>
      <c r="GW36" s="70"/>
      <c r="GX36" s="70"/>
      <c r="GY36" s="70"/>
      <c r="GZ36" s="70"/>
      <c r="HA36" s="70"/>
      <c r="HB36" s="70"/>
      <c r="HC36" s="70"/>
      <c r="HD36" s="70"/>
      <c r="HE36" s="70"/>
      <c r="HF36" s="70"/>
      <c r="HG36" s="70"/>
      <c r="HH36" s="70"/>
      <c r="HI36" s="70"/>
      <c r="HJ36" s="70"/>
      <c r="HK36" s="70"/>
      <c r="HL36" s="70"/>
      <c r="HM36" s="70"/>
      <c r="HN36" s="70"/>
      <c r="HO36" s="70"/>
      <c r="HP36" s="70"/>
      <c r="HQ36" s="70"/>
      <c r="HR36" s="70"/>
      <c r="HS36" s="70"/>
      <c r="HT36" s="70"/>
      <c r="HU36" s="70"/>
      <c r="HV36" s="70"/>
      <c r="HW36" s="70"/>
      <c r="HX36" s="70"/>
      <c r="HY36" s="70"/>
      <c r="HZ36" s="70"/>
      <c r="IA36" s="70"/>
      <c r="IB36" s="70"/>
      <c r="IC36" s="70"/>
      <c r="ID36" s="70"/>
      <c r="IE36" s="70"/>
      <c r="IF36" s="70"/>
      <c r="IG36" s="70"/>
      <c r="IH36" s="70"/>
      <c r="II36" s="70"/>
      <c r="IJ36" s="70"/>
      <c r="IK36" s="70"/>
      <c r="IL36" s="70"/>
      <c r="IM36" s="70"/>
      <c r="IN36" s="70"/>
      <c r="IO36" s="70"/>
      <c r="IP36" s="70"/>
      <c r="IQ36" s="70"/>
      <c r="IR36" s="70"/>
      <c r="IS36" s="70"/>
      <c r="IT36" s="70"/>
      <c r="IU36" s="70"/>
      <c r="IV36" s="70"/>
      <c r="IW36" s="70"/>
    </row>
    <row r="37" customFormat="false" ht="12.75" hidden="false" customHeight="false" outlineLevel="0" collapsed="false">
      <c r="A37" s="70" t="s">
        <v>60</v>
      </c>
      <c r="B37" s="70"/>
      <c r="C37" s="70"/>
      <c r="D37" s="90"/>
      <c r="E37" s="70" t="n">
        <f aca="false">E33+E36</f>
        <v>2159.86880000001</v>
      </c>
      <c r="F37" s="70" t="n">
        <f aca="false">F33+F36</f>
        <v>1689.93440000003</v>
      </c>
      <c r="G37" s="70" t="n">
        <f aca="false">G33+G36</f>
        <v>2027.92128</v>
      </c>
      <c r="H37" s="70" t="n">
        <f aca="false">H33+H36</f>
        <v>2129.31734399998</v>
      </c>
      <c r="I37" s="70" t="n">
        <f aca="false">I33+I36</f>
        <v>1384.05627359985</v>
      </c>
      <c r="J37" s="70" t="n">
        <f aca="false">J33+J36</f>
        <v>1061.10980976007</v>
      </c>
      <c r="K37" s="70" t="n">
        <f aca="false">K33+K36</f>
        <v>1167.220790736</v>
      </c>
      <c r="L37" s="70" t="n">
        <f aca="false">L33+L36</f>
        <v>1283.94286980969</v>
      </c>
      <c r="M37" s="70" t="n">
        <f aca="false">M33+M36</f>
        <v>1412.33715679043</v>
      </c>
      <c r="N37" s="70" t="n">
        <f aca="false">N33+N36</f>
        <v>1553.57087246966</v>
      </c>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c r="EO37" s="70"/>
      <c r="EP37" s="70"/>
      <c r="EQ37" s="70"/>
      <c r="ER37" s="70"/>
      <c r="ES37" s="70"/>
      <c r="ET37" s="70"/>
      <c r="EU37" s="70"/>
      <c r="EV37" s="70"/>
      <c r="EW37" s="70"/>
      <c r="EX37" s="70"/>
      <c r="EY37" s="70"/>
      <c r="EZ37" s="70"/>
      <c r="FA37" s="70"/>
      <c r="FB37" s="70"/>
      <c r="FC37" s="70"/>
      <c r="FD37" s="70"/>
      <c r="FE37" s="70"/>
      <c r="FF37" s="70"/>
      <c r="FG37" s="70"/>
      <c r="FH37" s="70"/>
      <c r="FI37" s="70"/>
      <c r="FJ37" s="70"/>
      <c r="FK37" s="70"/>
      <c r="FL37" s="70"/>
      <c r="FM37" s="70"/>
      <c r="FN37" s="70"/>
      <c r="FO37" s="70"/>
      <c r="FP37" s="70"/>
      <c r="FQ37" s="70"/>
      <c r="FR37" s="70"/>
      <c r="FS37" s="70"/>
      <c r="FT37" s="70"/>
      <c r="FU37" s="70"/>
      <c r="FV37" s="70"/>
      <c r="FW37" s="70"/>
      <c r="FX37" s="70"/>
      <c r="FY37" s="70"/>
      <c r="FZ37" s="70"/>
      <c r="GA37" s="70"/>
      <c r="GB37" s="70"/>
      <c r="GC37" s="70"/>
      <c r="GD37" s="70"/>
      <c r="GE37" s="70"/>
      <c r="GF37" s="70"/>
      <c r="GG37" s="70"/>
      <c r="GH37" s="70"/>
      <c r="GI37" s="70"/>
      <c r="GJ37" s="70"/>
      <c r="GK37" s="70"/>
      <c r="GL37" s="70"/>
      <c r="GM37" s="70"/>
      <c r="GN37" s="70"/>
      <c r="GO37" s="70"/>
      <c r="GP37" s="70"/>
      <c r="GQ37" s="70"/>
      <c r="GR37" s="70"/>
      <c r="GS37" s="70"/>
      <c r="GT37" s="70"/>
      <c r="GU37" s="70"/>
      <c r="GV37" s="70"/>
      <c r="GW37" s="70"/>
      <c r="GX37" s="70"/>
      <c r="GY37" s="70"/>
      <c r="GZ37" s="70"/>
      <c r="HA37" s="70"/>
      <c r="HB37" s="70"/>
      <c r="HC37" s="70"/>
      <c r="HD37" s="70"/>
      <c r="HE37" s="70"/>
      <c r="HF37" s="70"/>
      <c r="HG37" s="70"/>
      <c r="HH37" s="70"/>
      <c r="HI37" s="70"/>
      <c r="HJ37" s="70"/>
      <c r="HK37" s="70"/>
      <c r="HL37" s="70"/>
      <c r="HM37" s="70"/>
      <c r="HN37" s="70"/>
      <c r="HO37" s="70"/>
      <c r="HP37" s="70"/>
      <c r="HQ37" s="70"/>
      <c r="HR37" s="70"/>
      <c r="HS37" s="70"/>
      <c r="HT37" s="70"/>
      <c r="HU37" s="70"/>
      <c r="HV37" s="70"/>
      <c r="HW37" s="70"/>
      <c r="HX37" s="70"/>
      <c r="HY37" s="70"/>
      <c r="HZ37" s="70"/>
      <c r="IA37" s="70"/>
      <c r="IB37" s="70"/>
      <c r="IC37" s="70"/>
      <c r="ID37" s="70"/>
      <c r="IE37" s="70"/>
      <c r="IF37" s="70"/>
      <c r="IG37" s="70"/>
      <c r="IH37" s="70"/>
      <c r="II37" s="70"/>
      <c r="IJ37" s="70"/>
      <c r="IK37" s="70"/>
      <c r="IL37" s="70"/>
      <c r="IM37" s="70"/>
      <c r="IN37" s="70"/>
      <c r="IO37" s="70"/>
      <c r="IP37" s="70"/>
      <c r="IQ37" s="70"/>
      <c r="IR37" s="70"/>
      <c r="IS37" s="70"/>
      <c r="IT37" s="70"/>
      <c r="IU37" s="70"/>
      <c r="IV37" s="70"/>
      <c r="IW37" s="70"/>
    </row>
    <row r="38" customFormat="false" ht="12.75" hidden="false" customHeight="false" outlineLevel="0" collapsed="false">
      <c r="A38" s="38" t="s">
        <v>61</v>
      </c>
      <c r="B38" s="38"/>
      <c r="C38" s="38"/>
      <c r="D38" s="91" t="s">
        <v>56</v>
      </c>
      <c r="E38" s="38" t="n">
        <f aca="false">E5-C5</f>
        <v>2159.8688</v>
      </c>
      <c r="F38" s="38" t="n">
        <f aca="false">F5-E5</f>
        <v>1689.9344</v>
      </c>
      <c r="G38" s="38" t="n">
        <f aca="false">G5-F5</f>
        <v>2027.92128</v>
      </c>
      <c r="H38" s="38" t="n">
        <f aca="false">H5-G5</f>
        <v>2129.317344</v>
      </c>
      <c r="I38" s="38" t="n">
        <f aca="false">I5-H5</f>
        <v>1384.0562736</v>
      </c>
      <c r="J38" s="38" t="n">
        <f aca="false">J5-I5</f>
        <v>1061.10980976</v>
      </c>
      <c r="K38" s="38" t="n">
        <f aca="false">K5-J5</f>
        <v>1167.220790736</v>
      </c>
      <c r="L38" s="38" t="n">
        <f aca="false">L5-K5</f>
        <v>1283.9428698096</v>
      </c>
      <c r="M38" s="38" t="n">
        <f aca="false">M5-L5</f>
        <v>1412.33715679056</v>
      </c>
      <c r="N38" s="38" t="n">
        <f aca="false">N5-M5</f>
        <v>1553.57087246962</v>
      </c>
    </row>
    <row r="39" customFormat="false" ht="12.75" hidden="false" customHeight="false" outlineLevel="0" collapsed="false">
      <c r="D39" s="92" t="s">
        <v>49</v>
      </c>
      <c r="E39" s="93" t="n">
        <f aca="false">E37-E38</f>
        <v>1.13686837721616E-011</v>
      </c>
      <c r="F39" s="93" t="n">
        <f aca="false">F37-F38</f>
        <v>3.50155460182577E-011</v>
      </c>
      <c r="G39" s="93" t="n">
        <f aca="false">G37-G38</f>
        <v>0</v>
      </c>
      <c r="H39" s="93" t="n">
        <f aca="false">H37-H38</f>
        <v>-2.00088834390044E-011</v>
      </c>
      <c r="I39" s="93" t="n">
        <f aca="false">I37-I38</f>
        <v>-1.4915713109076E-010</v>
      </c>
      <c r="J39" s="93" t="n">
        <f aca="false">J37-J38</f>
        <v>6.54836185276508E-011</v>
      </c>
      <c r="K39" s="93" t="n">
        <f aca="false">K37-K38</f>
        <v>0</v>
      </c>
      <c r="L39" s="93" t="n">
        <f aca="false">L37-L38</f>
        <v>8.73114913702011E-011</v>
      </c>
      <c r="M39" s="93" t="n">
        <f aca="false">M37-M38</f>
        <v>-1.29148247651756E-010</v>
      </c>
      <c r="N39" s="93" t="n">
        <f aca="false">N37-N38</f>
        <v>4.00177668780088E-011</v>
      </c>
    </row>
    <row r="41" customFormat="false" ht="12.75" hidden="false" customHeight="false" outlineLevel="0" collapsed="false">
      <c r="D41" s="67"/>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45"/>
  <sheetViews>
    <sheetView showFormulas="false" showGridLines="true" showRowColHeaders="true" showZeros="true" rightToLeft="false" tabSelected="true" showOutlineSymbols="true" defaultGridColor="true" view="normal" topLeftCell="A8" colorId="64" zoomScale="90" zoomScaleNormal="90" zoomScalePageLayoutView="100" workbookViewId="0">
      <selection pane="topLeft" activeCell="A1" activeCellId="0" sqref="A1"/>
    </sheetView>
  </sheetViews>
  <sheetFormatPr defaultColWidth="10.3515625" defaultRowHeight="12.75" customHeight="true" zeroHeight="false" outlineLevelRow="0" outlineLevelCol="0"/>
  <cols>
    <col collapsed="false" customWidth="true" hidden="false" outlineLevel="0" max="1" min="1" style="2" width="38.65"/>
    <col collapsed="false" customWidth="true" hidden="false" outlineLevel="0" max="3" min="2" style="2" width="12.01"/>
    <col collapsed="false" customWidth="true" hidden="false" outlineLevel="0" max="4" min="4" style="94" width="44.95"/>
    <col collapsed="false" customWidth="true" hidden="false" outlineLevel="0" max="14" min="5" style="2" width="13.12"/>
    <col collapsed="false" customWidth="true" hidden="false" outlineLevel="0" max="15" min="15" style="2" width="12.01"/>
    <col collapsed="false" customWidth="false" hidden="false" outlineLevel="0" max="257" min="16" style="2" width="10.35"/>
  </cols>
  <sheetData>
    <row r="1" customFormat="false" ht="18" hidden="false" customHeight="false" outlineLevel="0" collapsed="false">
      <c r="A1" s="4" t="s">
        <v>0</v>
      </c>
    </row>
    <row r="2" customFormat="false" ht="12.75" hidden="false" customHeight="false" outlineLevel="0" collapsed="false">
      <c r="A2" s="5" t="s">
        <v>62</v>
      </c>
    </row>
    <row r="3" customFormat="false" ht="12.75" hidden="false" customHeight="false" outlineLevel="0" collapsed="false">
      <c r="A3" s="42"/>
      <c r="B3" s="7" t="s">
        <v>2</v>
      </c>
      <c r="C3" s="7" t="s">
        <v>2</v>
      </c>
      <c r="D3" s="8" t="s">
        <v>3</v>
      </c>
      <c r="E3" s="7" t="s">
        <v>4</v>
      </c>
      <c r="F3" s="7" t="s">
        <v>4</v>
      </c>
      <c r="G3" s="7" t="s">
        <v>4</v>
      </c>
      <c r="H3" s="7" t="s">
        <v>4</v>
      </c>
      <c r="I3" s="7" t="s">
        <v>4</v>
      </c>
      <c r="J3" s="7" t="s">
        <v>4</v>
      </c>
      <c r="K3" s="7" t="s">
        <v>4</v>
      </c>
      <c r="L3" s="7" t="s">
        <v>4</v>
      </c>
      <c r="M3" s="7" t="s">
        <v>4</v>
      </c>
      <c r="N3" s="7" t="s">
        <v>4</v>
      </c>
    </row>
    <row r="4" customFormat="false" ht="12.75" hidden="false" customHeight="false" outlineLevel="0" collapsed="false">
      <c r="A4" s="9" t="s">
        <v>5</v>
      </c>
      <c r="B4" s="12" t="n">
        <v>1991</v>
      </c>
      <c r="C4" s="12" t="n">
        <v>1992</v>
      </c>
      <c r="D4" s="61"/>
      <c r="E4" s="12" t="n">
        <f aca="false">C4+1</f>
        <v>1993</v>
      </c>
      <c r="F4" s="12" t="n">
        <f aca="false">E4+1</f>
        <v>1994</v>
      </c>
      <c r="G4" s="12" t="n">
        <f aca="false">F4+1</f>
        <v>1995</v>
      </c>
      <c r="H4" s="12" t="n">
        <f aca="false">G4+1</f>
        <v>1996</v>
      </c>
      <c r="I4" s="12" t="n">
        <f aca="false">H4+1</f>
        <v>1997</v>
      </c>
      <c r="J4" s="12" t="n">
        <f aca="false">I4+1</f>
        <v>1998</v>
      </c>
      <c r="K4" s="12" t="n">
        <f aca="false">J4+1</f>
        <v>1999</v>
      </c>
      <c r="L4" s="12" t="n">
        <f aca="false">K4+1</f>
        <v>2000</v>
      </c>
      <c r="M4" s="12" t="n">
        <f aca="false">L4+1</f>
        <v>2001</v>
      </c>
      <c r="N4" s="12" t="n">
        <f aca="false">M4+1</f>
        <v>2002</v>
      </c>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row>
    <row r="5" customFormat="false" ht="12.75" hidden="false" customHeight="false" outlineLevel="0" collapsed="false">
      <c r="A5" s="88" t="s">
        <v>16</v>
      </c>
      <c r="B5" s="2" t="n">
        <f aca="false">'Income Statement'!B16</f>
        <v>17539</v>
      </c>
      <c r="C5" s="2" t="n">
        <f aca="false">'Income Statement'!C16</f>
        <v>24527</v>
      </c>
      <c r="D5" s="67" t="s">
        <v>63</v>
      </c>
      <c r="E5" s="2" t="n">
        <f aca="false">'Income Statement'!E16</f>
        <v>40980.9092</v>
      </c>
      <c r="F5" s="2" t="n">
        <f aca="false">'Income Statement'!F16</f>
        <v>64639.9908</v>
      </c>
      <c r="G5" s="2" t="n">
        <f aca="false">'Income Statement'!G16</f>
        <v>90495.98712</v>
      </c>
      <c r="H5" s="2" t="n">
        <f aca="false">'Income Statement'!H16</f>
        <v>117644.783256</v>
      </c>
      <c r="I5" s="2" t="n">
        <f aca="false">'Income Statement'!I16</f>
        <v>135291.5007444</v>
      </c>
      <c r="J5" s="2" t="n">
        <f aca="false">'Income Statement'!J16</f>
        <v>148820.65081884</v>
      </c>
      <c r="K5" s="2" t="n">
        <f aca="false">'Income Statement'!K16</f>
        <v>163702.715900724</v>
      </c>
      <c r="L5" s="2" t="n">
        <f aca="false">'Income Statement'!L16</f>
        <v>180072.987490796</v>
      </c>
      <c r="M5" s="2" t="n">
        <f aca="false">'Income Statement'!M16</f>
        <v>198080.286239876</v>
      </c>
      <c r="N5" s="2" t="n">
        <f aca="false">'Income Statement'!N16</f>
        <v>217888.314863864</v>
      </c>
    </row>
    <row r="6" customFormat="false" ht="12.75" hidden="false" customHeight="false" outlineLevel="0" collapsed="false">
      <c r="A6" s="38" t="s">
        <v>64</v>
      </c>
      <c r="B6" s="38" t="n">
        <f aca="false">B5*('Income Statement'!B20/'Income Statement'!B19)</f>
        <v>5436.6858410856</v>
      </c>
      <c r="C6" s="38" t="n">
        <f aca="false">C5*('Income Statement'!C20/'Income Statement'!C19)</f>
        <v>7849.05310805832</v>
      </c>
      <c r="D6" s="95" t="n">
        <f aca="false">'Income Statement'!D20</f>
        <v>0.32</v>
      </c>
      <c r="E6" s="38" t="n">
        <f aca="false">$D$6*E5</f>
        <v>13113.890944</v>
      </c>
      <c r="F6" s="38" t="n">
        <f aca="false">$D$6*F5</f>
        <v>20684.797056</v>
      </c>
      <c r="G6" s="38" t="n">
        <f aca="false">$D$6*G5</f>
        <v>28958.7158784</v>
      </c>
      <c r="H6" s="38" t="n">
        <f aca="false">$D$6*H5</f>
        <v>37646.33064192</v>
      </c>
      <c r="I6" s="38" t="n">
        <f aca="false">$D$6*I5</f>
        <v>43293.280238208</v>
      </c>
      <c r="J6" s="38" t="n">
        <f aca="false">$D$6*J5</f>
        <v>47622.6082620288</v>
      </c>
      <c r="K6" s="38" t="n">
        <f aca="false">$D$6*K5</f>
        <v>52384.8690882317</v>
      </c>
      <c r="L6" s="38" t="n">
        <f aca="false">$D$6*L5</f>
        <v>57623.3559970549</v>
      </c>
      <c r="M6" s="38" t="n">
        <f aca="false">$D$6*M5</f>
        <v>63385.6915967603</v>
      </c>
      <c r="N6" s="38" t="n">
        <f aca="false">$D$6*N5</f>
        <v>69724.2607564364</v>
      </c>
    </row>
    <row r="7" customFormat="false" ht="12.75" hidden="false" customHeight="false" outlineLevel="0" collapsed="false">
      <c r="A7" s="88" t="s">
        <v>65</v>
      </c>
      <c r="B7" s="88" t="n">
        <f aca="false">B5-B6</f>
        <v>12102.3141589144</v>
      </c>
      <c r="C7" s="88" t="n">
        <f aca="false">C5-C6</f>
        <v>16677.9468919417</v>
      </c>
      <c r="D7" s="96"/>
      <c r="E7" s="2" t="n">
        <f aca="false">E5-E6</f>
        <v>27867.018256</v>
      </c>
      <c r="F7" s="2" t="n">
        <f aca="false">F5-F6</f>
        <v>43955.193744</v>
      </c>
      <c r="G7" s="2" t="n">
        <f aca="false">G5-G6</f>
        <v>61537.2712416</v>
      </c>
      <c r="H7" s="2" t="n">
        <f aca="false">H5-H6</f>
        <v>79998.45261408</v>
      </c>
      <c r="I7" s="2" t="n">
        <f aca="false">I5-I6</f>
        <v>91998.220506192</v>
      </c>
      <c r="J7" s="2" t="n">
        <f aca="false">J5-J6</f>
        <v>101198.042556811</v>
      </c>
      <c r="K7" s="2" t="n">
        <f aca="false">K5-K6</f>
        <v>111317.846812492</v>
      </c>
      <c r="L7" s="2" t="n">
        <f aca="false">L5-L6</f>
        <v>122449.631493742</v>
      </c>
      <c r="M7" s="2" t="n">
        <f aca="false">M5-M6</f>
        <v>134694.594643116</v>
      </c>
      <c r="N7" s="2" t="n">
        <f aca="false">N5-N6</f>
        <v>148164.054107427</v>
      </c>
    </row>
    <row r="8" customFormat="false" ht="12.75" hidden="false" customHeight="false" outlineLevel="0" collapsed="false">
      <c r="A8" s="88"/>
      <c r="B8" s="88"/>
      <c r="C8" s="88"/>
      <c r="D8" s="96"/>
    </row>
    <row r="9" customFormat="false" ht="12.75" hidden="false" customHeight="false" outlineLevel="0" collapsed="false">
      <c r="A9" s="2" t="s">
        <v>66</v>
      </c>
      <c r="B9" s="2" t="n">
        <v>6304</v>
      </c>
      <c r="C9" s="2" t="n">
        <v>7959</v>
      </c>
      <c r="D9" s="97" t="n">
        <v>0.2</v>
      </c>
      <c r="E9" s="2" t="n">
        <f aca="false">(D9*'Balance Sheet'!C10)+('Balance Sheet'!C11-'Balance Sheet'!E11)</f>
        <v>7164.83333333333</v>
      </c>
      <c r="F9" s="2" t="n">
        <f aca="false">($D$9*'Balance Sheet'!E10)+('Balance Sheet'!E11-'Balance Sheet'!F11)</f>
        <v>9925.67253333333</v>
      </c>
      <c r="G9" s="2" t="n">
        <f aca="false">($D$9*'Balance Sheet'!F10)+('Balance Sheet'!F11-'Balance Sheet'!G11)</f>
        <v>14572.9921333333</v>
      </c>
      <c r="H9" s="2" t="n">
        <f aca="false">($D$9*'Balance Sheet'!G10)+('Balance Sheet'!G11-'Balance Sheet'!H11)</f>
        <v>20149.7756533333</v>
      </c>
      <c r="I9" s="2" t="n">
        <f aca="false">($D$9*'Balance Sheet'!H10)+('Balance Sheet'!H11-'Balance Sheet'!I11)</f>
        <v>26005.3983493333</v>
      </c>
      <c r="J9" s="2" t="n">
        <f aca="false">($D$9*'Balance Sheet'!I10)+('Balance Sheet'!I11-'Balance Sheet'!J11)</f>
        <v>29811.5531017333</v>
      </c>
      <c r="K9" s="2" t="n">
        <f aca="false">($D$9*'Balance Sheet'!J10)+('Balance Sheet'!J11-'Balance Sheet'!K11)</f>
        <v>32729.6050785733</v>
      </c>
      <c r="L9" s="2" t="n">
        <f aca="false">($D$9*'Balance Sheet'!K10)+('Balance Sheet'!K11-'Balance Sheet'!L11)</f>
        <v>35939.4622530973</v>
      </c>
      <c r="M9" s="2" t="n">
        <f aca="false">($D$9*'Balance Sheet'!L10)+('Balance Sheet'!L11-'Balance Sheet'!M11)</f>
        <v>39470.3051450737</v>
      </c>
      <c r="N9" s="2" t="n">
        <f aca="false">($D$9*'Balance Sheet'!M10)+('Balance Sheet'!M11-'Balance Sheet'!N11)</f>
        <v>43354.2323262478</v>
      </c>
    </row>
    <row r="10" customFormat="false" ht="12.75" hidden="false" customHeight="false" outlineLevel="0" collapsed="false">
      <c r="A10" s="2" t="s">
        <v>67</v>
      </c>
      <c r="B10" s="2" t="n">
        <v>0</v>
      </c>
      <c r="C10" s="2" t="n">
        <v>0</v>
      </c>
      <c r="D10" s="67" t="s">
        <v>56</v>
      </c>
      <c r="E10" s="2" t="n">
        <f aca="false">-('Balance Sheet'!E12-'Balance Sheet'!C12)</f>
        <v>-1690.254</v>
      </c>
      <c r="F10" s="2" t="n">
        <f aca="false">-('Balance Sheet'!F12-'Balance Sheet'!E12)</f>
        <v>-3168.627</v>
      </c>
      <c r="G10" s="2" t="n">
        <f aca="false">-('Balance Sheet'!G12-'Balance Sheet'!F12)</f>
        <v>-3802.3524</v>
      </c>
      <c r="H10" s="2" t="n">
        <f aca="false">-('Balance Sheet'!H12-'Balance Sheet'!G12)</f>
        <v>-3992.47002</v>
      </c>
      <c r="I10" s="2" t="n">
        <f aca="false">-('Balance Sheet'!I12-'Balance Sheet'!H12)</f>
        <v>-2595.105513</v>
      </c>
      <c r="J10" s="2" t="n">
        <f aca="false">-('Balance Sheet'!J12-'Balance Sheet'!I12)</f>
        <v>-1989.5808933</v>
      </c>
      <c r="K10" s="2" t="n">
        <f aca="false">-('Balance Sheet'!K12-'Balance Sheet'!J12)</f>
        <v>-2188.53898263</v>
      </c>
      <c r="L10" s="2" t="n">
        <f aca="false">-('Balance Sheet'!L12-'Balance Sheet'!K12)</f>
        <v>-2407.392880893</v>
      </c>
      <c r="M10" s="2" t="n">
        <f aca="false">-('Balance Sheet'!M12-'Balance Sheet'!L12)</f>
        <v>-2648.1321689823</v>
      </c>
      <c r="N10" s="2" t="n">
        <f aca="false">-('Balance Sheet'!N12-'Balance Sheet'!M12)</f>
        <v>-2912.94538588054</v>
      </c>
    </row>
    <row r="11" customFormat="false" ht="12.75" hidden="false" customHeight="false" outlineLevel="0" collapsed="false">
      <c r="A11" s="23" t="s">
        <v>68</v>
      </c>
      <c r="B11" s="23" t="n">
        <v>-3748</v>
      </c>
      <c r="C11" s="23" t="n">
        <v>119</v>
      </c>
      <c r="D11" s="67" t="s">
        <v>56</v>
      </c>
      <c r="E11" s="23" t="n">
        <f aca="false">'Balance Sheet'!E19-'Balance Sheet'!C19</f>
        <v>3908.672</v>
      </c>
      <c r="F11" s="2" t="n">
        <f aca="false">'Balance Sheet'!F19-'Balance Sheet'!E19</f>
        <v>4224.836</v>
      </c>
      <c r="G11" s="2" t="n">
        <f aca="false">'Balance Sheet'!G19-'Balance Sheet'!F19</f>
        <v>5069.8032</v>
      </c>
      <c r="H11" s="2" t="n">
        <f aca="false">'Balance Sheet'!H19-'Balance Sheet'!G19</f>
        <v>5323.29336</v>
      </c>
      <c r="I11" s="2" t="n">
        <f aca="false">'Balance Sheet'!I19-'Balance Sheet'!H19</f>
        <v>3460.14068399999</v>
      </c>
      <c r="J11" s="2" t="n">
        <f aca="false">'Balance Sheet'!J19-'Balance Sheet'!I19</f>
        <v>2652.7745244</v>
      </c>
      <c r="K11" s="2" t="n">
        <f aca="false">'Balance Sheet'!K19-'Balance Sheet'!J19</f>
        <v>2918.05197684</v>
      </c>
      <c r="L11" s="2" t="n">
        <f aca="false">'Balance Sheet'!L19-'Balance Sheet'!K19</f>
        <v>3209.857174524</v>
      </c>
      <c r="M11" s="2" t="n">
        <f aca="false">'Balance Sheet'!M19-'Balance Sheet'!L19</f>
        <v>3530.8428919764</v>
      </c>
      <c r="N11" s="2" t="n">
        <f aca="false">'Balance Sheet'!N19-'Balance Sheet'!M19</f>
        <v>3883.92718117405</v>
      </c>
    </row>
    <row r="12" customFormat="false" ht="12.75" hidden="false" customHeight="false" outlineLevel="0" collapsed="false">
      <c r="A12" s="98" t="s">
        <v>69</v>
      </c>
      <c r="B12" s="2" t="n">
        <v>-6499</v>
      </c>
      <c r="C12" s="2" t="n">
        <v>-6210</v>
      </c>
      <c r="D12" s="67" t="s">
        <v>56</v>
      </c>
      <c r="E12" s="2" t="n">
        <f aca="false">-('Balance Sheet'!E6-'Balance Sheet'!C6)</f>
        <v>-30355.72</v>
      </c>
      <c r="F12" s="2" t="n">
        <f aca="false">-('Balance Sheet'!F6-'Balance Sheet'!E6)</f>
        <v>-42248.36</v>
      </c>
      <c r="G12" s="2" t="n">
        <f aca="false">-('Balance Sheet'!G6-'Balance Sheet'!F6)</f>
        <v>-50698.032</v>
      </c>
      <c r="H12" s="2" t="n">
        <f aca="false">-('Balance Sheet'!H6-'Balance Sheet'!G6)</f>
        <v>-53232.9336</v>
      </c>
      <c r="I12" s="2" t="n">
        <f aca="false">-('Balance Sheet'!I6-'Balance Sheet'!H6)</f>
        <v>-34601.40684</v>
      </c>
      <c r="J12" s="2" t="n">
        <f aca="false">-('Balance Sheet'!J6-'Balance Sheet'!I6)</f>
        <v>-26527.745244</v>
      </c>
      <c r="K12" s="2" t="n">
        <f aca="false">-('Balance Sheet'!K6-'Balance Sheet'!J6)</f>
        <v>-29180.5197684001</v>
      </c>
      <c r="L12" s="2" t="n">
        <f aca="false">-('Balance Sheet'!L6-'Balance Sheet'!K6)</f>
        <v>-32098.57174524</v>
      </c>
      <c r="M12" s="2" t="n">
        <f aca="false">-('Balance Sheet'!M6-'Balance Sheet'!L6)</f>
        <v>-35308.4289197641</v>
      </c>
      <c r="N12" s="2" t="n">
        <f aca="false">-('Balance Sheet'!N6-'Balance Sheet'!M6)</f>
        <v>-38839.2718117405</v>
      </c>
    </row>
    <row r="13" customFormat="false" ht="12.75" hidden="false" customHeight="false" outlineLevel="0" collapsed="false">
      <c r="A13" s="98" t="s">
        <v>70</v>
      </c>
      <c r="B13" s="2" t="n">
        <v>10607</v>
      </c>
      <c r="C13" s="2" t="n">
        <v>-13892</v>
      </c>
      <c r="D13" s="67" t="s">
        <v>56</v>
      </c>
      <c r="E13" s="2" t="n">
        <f aca="false">-('Balance Sheet'!E7-'Balance Sheet'!C7)</f>
        <v>-18179.556</v>
      </c>
      <c r="F13" s="2" t="n">
        <f aca="false">-('Balance Sheet'!F7-'Balance Sheet'!E7)</f>
        <v>-44360.778</v>
      </c>
      <c r="G13" s="2" t="n">
        <f aca="false">-('Balance Sheet'!G7-'Balance Sheet'!F7)</f>
        <v>-53232.9336</v>
      </c>
      <c r="H13" s="2" t="n">
        <f aca="false">-('Balance Sheet'!H7-'Balance Sheet'!G7)</f>
        <v>-55894.58028</v>
      </c>
      <c r="I13" s="2" t="n">
        <f aca="false">-('Balance Sheet'!I7-'Balance Sheet'!H7)</f>
        <v>-36331.477182</v>
      </c>
      <c r="J13" s="2" t="n">
        <f aca="false">-('Balance Sheet'!J7-'Balance Sheet'!I7)</f>
        <v>-27854.1325062</v>
      </c>
      <c r="K13" s="2" t="n">
        <f aca="false">-('Balance Sheet'!K7-'Balance Sheet'!J7)</f>
        <v>-30639.54575682</v>
      </c>
      <c r="L13" s="2" t="n">
        <f aca="false">-('Balance Sheet'!L7-'Balance Sheet'!K7)</f>
        <v>-33703.5003325021</v>
      </c>
      <c r="M13" s="2" t="n">
        <f aca="false">-('Balance Sheet'!M7-'Balance Sheet'!L7)</f>
        <v>-37073.8503657522</v>
      </c>
      <c r="N13" s="2" t="n">
        <f aca="false">-('Balance Sheet'!N7-'Balance Sheet'!M7)</f>
        <v>-40781.2354023275</v>
      </c>
    </row>
    <row r="14" customFormat="false" ht="12.75" hidden="false" customHeight="false" outlineLevel="0" collapsed="false">
      <c r="A14" s="98" t="s">
        <v>71</v>
      </c>
      <c r="B14" s="2" t="n">
        <v>4826</v>
      </c>
      <c r="C14" s="2" t="n">
        <v>-6440</v>
      </c>
      <c r="D14" s="67" t="s">
        <v>56</v>
      </c>
      <c r="E14" s="2" t="n">
        <f aca="false">-('Balance Sheet'!E8-'Balance Sheet'!C8)</f>
        <v>-2819.926</v>
      </c>
      <c r="F14" s="2" t="n">
        <f aca="false">-('Balance Sheet'!F8-'Balance Sheet'!E8)</f>
        <v>-7393.463</v>
      </c>
      <c r="G14" s="2" t="n">
        <f aca="false">-('Balance Sheet'!G8-'Balance Sheet'!F8)</f>
        <v>-8872.1556</v>
      </c>
      <c r="H14" s="2" t="n">
        <f aca="false">-('Balance Sheet'!H8-'Balance Sheet'!G8)</f>
        <v>-9315.76338</v>
      </c>
      <c r="I14" s="2" t="n">
        <f aca="false">-('Balance Sheet'!I8-'Balance Sheet'!H8)</f>
        <v>-6055.246197</v>
      </c>
      <c r="J14" s="2" t="n">
        <f aca="false">-('Balance Sheet'!J8-'Balance Sheet'!I8)</f>
        <v>-4642.3554177</v>
      </c>
      <c r="K14" s="2" t="n">
        <f aca="false">-('Balance Sheet'!K8-'Balance Sheet'!J8)</f>
        <v>-5106.59095947</v>
      </c>
      <c r="L14" s="2" t="n">
        <f aca="false">-('Balance Sheet'!L8-'Balance Sheet'!K8)</f>
        <v>-5617.25005541701</v>
      </c>
      <c r="M14" s="2" t="n">
        <f aca="false">-('Balance Sheet'!M8-'Balance Sheet'!L8)</f>
        <v>-6178.97506095871</v>
      </c>
      <c r="N14" s="2" t="n">
        <f aca="false">-('Balance Sheet'!N8-'Balance Sheet'!M8)</f>
        <v>-6796.87256705458</v>
      </c>
    </row>
    <row r="15" customFormat="false" ht="12.75" hidden="false" customHeight="false" outlineLevel="0" collapsed="false">
      <c r="A15" s="98" t="s">
        <v>72</v>
      </c>
      <c r="B15" s="2" t="n">
        <v>5724</v>
      </c>
      <c r="C15" s="2" t="n">
        <v>1841</v>
      </c>
      <c r="D15" s="67" t="s">
        <v>56</v>
      </c>
      <c r="E15" s="2" t="n">
        <f aca="false">'Balance Sheet'!E16-'Balance Sheet'!C16</f>
        <v>11228.016</v>
      </c>
      <c r="F15" s="2" t="n">
        <f aca="false">'Balance Sheet'!F16-'Balance Sheet'!E16</f>
        <v>12674.508</v>
      </c>
      <c r="G15" s="2" t="n">
        <f aca="false">'Balance Sheet'!G16-'Balance Sheet'!F16</f>
        <v>15209.4096</v>
      </c>
      <c r="H15" s="2" t="n">
        <f aca="false">'Balance Sheet'!H16-'Balance Sheet'!G16</f>
        <v>15969.88008</v>
      </c>
      <c r="I15" s="2" t="n">
        <f aca="false">'Balance Sheet'!I16-'Balance Sheet'!H16</f>
        <v>10380.422052</v>
      </c>
      <c r="J15" s="2" t="n">
        <f aca="false">'Balance Sheet'!J16-'Balance Sheet'!I16</f>
        <v>7958.3235732</v>
      </c>
      <c r="K15" s="2" t="n">
        <f aca="false">'Balance Sheet'!K16-'Balance Sheet'!J16</f>
        <v>8754.15593052001</v>
      </c>
      <c r="L15" s="2" t="n">
        <f aca="false">'Balance Sheet'!L16-'Balance Sheet'!K16</f>
        <v>9629.57152357201</v>
      </c>
      <c r="M15" s="2" t="n">
        <f aca="false">'Balance Sheet'!M16-'Balance Sheet'!L16</f>
        <v>10592.5286759292</v>
      </c>
      <c r="N15" s="2" t="n">
        <f aca="false">'Balance Sheet'!N16-'Balance Sheet'!M16</f>
        <v>11651.7815435221</v>
      </c>
    </row>
    <row r="16" customFormat="false" ht="12.75" hidden="false" customHeight="false" outlineLevel="0" collapsed="false">
      <c r="A16" s="65" t="s">
        <v>73</v>
      </c>
      <c r="B16" s="38" t="n">
        <v>2326</v>
      </c>
      <c r="C16" s="38" t="n">
        <v>3712</v>
      </c>
      <c r="D16" s="99" t="s">
        <v>56</v>
      </c>
      <c r="E16" s="38" t="n">
        <f aca="false">'Balance Sheet'!E17-'Balance Sheet'!C17</f>
        <v>2141.1472</v>
      </c>
      <c r="F16" s="38" t="n">
        <f aca="false">'Balance Sheet'!F17-'Balance Sheet'!E17</f>
        <v>10984.5736</v>
      </c>
      <c r="G16" s="38" t="n">
        <f aca="false">'Balance Sheet'!G17-'Balance Sheet'!F17</f>
        <v>13181.48832</v>
      </c>
      <c r="H16" s="38" t="n">
        <f aca="false">'Balance Sheet'!H17-'Balance Sheet'!G17</f>
        <v>13840.562736</v>
      </c>
      <c r="I16" s="38" t="n">
        <f aca="false">'Balance Sheet'!I17-'Balance Sheet'!H17</f>
        <v>8996.3657784</v>
      </c>
      <c r="J16" s="38" t="n">
        <f aca="false">'Balance Sheet'!J17-'Balance Sheet'!I17</f>
        <v>6897.21376344</v>
      </c>
      <c r="K16" s="38" t="n">
        <f aca="false">'Balance Sheet'!K17-'Balance Sheet'!J17</f>
        <v>7586.93513978401</v>
      </c>
      <c r="L16" s="38" t="n">
        <f aca="false">'Balance Sheet'!L17-'Balance Sheet'!K17</f>
        <v>8345.62865376241</v>
      </c>
      <c r="M16" s="38" t="n">
        <f aca="false">'Balance Sheet'!M17-'Balance Sheet'!L17</f>
        <v>9180.19151913865</v>
      </c>
      <c r="N16" s="38" t="n">
        <f aca="false">'Balance Sheet'!N17-'Balance Sheet'!M17</f>
        <v>10098.2106710525</v>
      </c>
      <c r="O16" s="23"/>
    </row>
    <row r="17" customFormat="false" ht="12.75" hidden="false" customHeight="false" outlineLevel="0" collapsed="false">
      <c r="A17" s="88" t="s">
        <v>74</v>
      </c>
      <c r="B17" s="88" t="n">
        <f aca="false">SUM(B7:B16)</f>
        <v>31642.3141589144</v>
      </c>
      <c r="C17" s="88" t="n">
        <f aca="false">SUM(C7:C16)</f>
        <v>3766.94689194168</v>
      </c>
      <c r="D17" s="96"/>
      <c r="E17" s="2" t="n">
        <f aca="false">SUM(E7:E16)</f>
        <v>-735.769210666696</v>
      </c>
      <c r="F17" s="2" t="n">
        <f aca="false">SUM(F7:F16)</f>
        <v>-15406.4441226667</v>
      </c>
      <c r="G17" s="2" t="n">
        <f aca="false">SUM(G7:G16)</f>
        <v>-7034.50910506667</v>
      </c>
      <c r="H17" s="2" t="n">
        <f aca="false">SUM(H7:H16)</f>
        <v>12846.2171634133</v>
      </c>
      <c r="I17" s="2" t="n">
        <f aca="false">SUM(I7:I16)</f>
        <v>61257.3116379253</v>
      </c>
      <c r="J17" s="2" t="n">
        <f aca="false">SUM(J7:J16)</f>
        <v>87504.0934583845</v>
      </c>
      <c r="K17" s="2" t="n">
        <f aca="false">SUM(K7:K16)</f>
        <v>96191.3994708896</v>
      </c>
      <c r="L17" s="2" t="n">
        <f aca="false">SUM(L7:L16)</f>
        <v>105747.436084645</v>
      </c>
      <c r="M17" s="2" t="n">
        <f aca="false">SUM(M7:M16)</f>
        <v>116259.076359776</v>
      </c>
      <c r="N17" s="2" t="n">
        <f aca="false">SUM(N7:N16)</f>
        <v>127821.880662421</v>
      </c>
    </row>
    <row r="18" customFormat="false" ht="12.75" hidden="false" customHeight="false" outlineLevel="0" collapsed="false">
      <c r="A18" s="88"/>
      <c r="B18" s="88"/>
      <c r="C18" s="88"/>
      <c r="D18" s="96"/>
    </row>
    <row r="19" customFormat="false" ht="12.75" hidden="false" customHeight="false" outlineLevel="0" collapsed="false">
      <c r="A19" s="38" t="s">
        <v>75</v>
      </c>
      <c r="B19" s="38"/>
      <c r="C19" s="38"/>
      <c r="D19" s="99" t="s">
        <v>76</v>
      </c>
      <c r="E19" s="38" t="n">
        <f aca="false">('Balance Sheet'!E10-'Balance Sheet'!C10)+(D9*'Balance Sheet'!C10)</f>
        <v>20337.996</v>
      </c>
      <c r="F19" s="38" t="n">
        <f aca="false">('Balance Sheet'!F10-'Balance Sheet'!E10)+($D$9*'Balance Sheet'!E10)</f>
        <v>32531.2372</v>
      </c>
      <c r="G19" s="38" t="n">
        <f aca="false">('Balance Sheet'!G10-'Balance Sheet'!F10)+($D$9*'Balance Sheet'!F10)</f>
        <v>41825.8764</v>
      </c>
      <c r="H19" s="38" t="n">
        <f aca="false">('Balance Sheet'!H10-'Balance Sheet'!G10)+($D$9*'Balance Sheet'!G10)</f>
        <v>48796.8558</v>
      </c>
      <c r="I19" s="38" t="n">
        <f aca="false">('Balance Sheet'!I10-'Balance Sheet'!H10)+($D$9*'Balance Sheet'!H10)</f>
        <v>44405.138778</v>
      </c>
      <c r="J19" s="38" t="n">
        <f aca="false">('Balance Sheet'!J10-'Balance Sheet'!I10)+($D$9*'Balance Sheet'!I10)</f>
        <v>43770.7796526</v>
      </c>
      <c r="K19" s="38" t="n">
        <f aca="false">('Balance Sheet'!K10-'Balance Sheet'!J10)+($D$9*'Balance Sheet'!J10)</f>
        <v>48147.85761786</v>
      </c>
      <c r="L19" s="38" t="n">
        <f aca="false">('Balance Sheet'!L10-'Balance Sheet'!K10)+($D$9*'Balance Sheet'!K10)</f>
        <v>52962.643379646</v>
      </c>
      <c r="M19" s="38" t="n">
        <f aca="false">('Balance Sheet'!M10-'Balance Sheet'!L10)+($D$9*'Balance Sheet'!L10)</f>
        <v>58258.9077176106</v>
      </c>
      <c r="N19" s="38" t="n">
        <f aca="false">('Balance Sheet'!N10-'Balance Sheet'!M10)+($D$9*'Balance Sheet'!M10)</f>
        <v>64084.7984893717</v>
      </c>
    </row>
    <row r="20" customFormat="false" ht="12.75" hidden="false" customHeight="false" outlineLevel="0" collapsed="false">
      <c r="A20" s="88" t="s">
        <v>77</v>
      </c>
      <c r="B20" s="88"/>
      <c r="C20" s="88"/>
      <c r="D20" s="96"/>
      <c r="E20" s="2" t="n">
        <f aca="false">E17-E19</f>
        <v>-21073.7652106667</v>
      </c>
      <c r="F20" s="2" t="n">
        <f aca="false">F17-F19</f>
        <v>-47937.6813226667</v>
      </c>
      <c r="G20" s="2" t="n">
        <f aca="false">G17-G19</f>
        <v>-48860.3855050667</v>
      </c>
      <c r="H20" s="2" t="n">
        <f aca="false">H17-H19</f>
        <v>-35950.6386365867</v>
      </c>
      <c r="I20" s="2" t="n">
        <f aca="false">I17-I19</f>
        <v>16852.1728599253</v>
      </c>
      <c r="J20" s="2" t="n">
        <f aca="false">J17-J19</f>
        <v>43733.3138057845</v>
      </c>
      <c r="K20" s="2" t="n">
        <f aca="false">K17-K19</f>
        <v>48043.5418530295</v>
      </c>
      <c r="L20" s="2" t="n">
        <f aca="false">L17-L19</f>
        <v>52784.7927049993</v>
      </c>
      <c r="M20" s="2" t="n">
        <f aca="false">M17-M19</f>
        <v>58000.1686421657</v>
      </c>
      <c r="N20" s="2" t="n">
        <f aca="false">N17-N19</f>
        <v>63737.082173049</v>
      </c>
    </row>
    <row r="21" customFormat="false" ht="12.75" hidden="false" customHeight="false" outlineLevel="0" collapsed="false">
      <c r="A21" s="88"/>
      <c r="B21" s="88"/>
      <c r="C21" s="88"/>
      <c r="D21" s="96"/>
    </row>
    <row r="22" customFormat="false" ht="12.75" hidden="false" customHeight="false" outlineLevel="0" collapsed="false">
      <c r="A22" s="38" t="s">
        <v>78</v>
      </c>
      <c r="B22" s="100"/>
      <c r="C22" s="100"/>
      <c r="D22" s="101" t="n">
        <v>0</v>
      </c>
      <c r="E22" s="38"/>
      <c r="F22" s="38"/>
      <c r="G22" s="38"/>
      <c r="H22" s="38"/>
      <c r="I22" s="38"/>
      <c r="J22" s="38"/>
      <c r="K22" s="38"/>
      <c r="L22" s="38"/>
      <c r="M22" s="38"/>
      <c r="N22" s="38" t="n">
        <f aca="false">N7/(D25-D22)</f>
        <v>1139723.49313406</v>
      </c>
    </row>
    <row r="23" customFormat="false" ht="12.75" hidden="false" customHeight="false" outlineLevel="0" collapsed="false">
      <c r="A23" s="2" t="s">
        <v>79</v>
      </c>
      <c r="B23" s="88"/>
      <c r="C23" s="88"/>
      <c r="D23" s="102"/>
      <c r="E23" s="2" t="n">
        <f aca="false">E20+E22</f>
        <v>-21073.7652106667</v>
      </c>
      <c r="F23" s="2" t="n">
        <f aca="false">F20+F22</f>
        <v>-47937.6813226667</v>
      </c>
      <c r="G23" s="2" t="n">
        <f aca="false">G20+G22</f>
        <v>-48860.3855050667</v>
      </c>
      <c r="H23" s="2" t="n">
        <f aca="false">H20+H22</f>
        <v>-35950.6386365867</v>
      </c>
      <c r="I23" s="2" t="n">
        <f aca="false">I20+I22</f>
        <v>16852.1728599253</v>
      </c>
      <c r="J23" s="2" t="n">
        <f aca="false">J20+J22</f>
        <v>43733.3138057845</v>
      </c>
      <c r="K23" s="2" t="n">
        <f aca="false">K20+K22</f>
        <v>48043.5418530295</v>
      </c>
      <c r="L23" s="2" t="n">
        <f aca="false">L20+L22</f>
        <v>52784.7927049993</v>
      </c>
      <c r="M23" s="2" t="n">
        <f aca="false">M20+M22</f>
        <v>58000.1686421657</v>
      </c>
      <c r="N23" s="2" t="n">
        <f aca="false">N20+N22</f>
        <v>1203460.57530711</v>
      </c>
    </row>
    <row r="24" customFormat="false" ht="12.75" hidden="false" customHeight="false" outlineLevel="0" collapsed="false">
      <c r="B24" s="88"/>
      <c r="C24" s="88"/>
      <c r="D24" s="102"/>
    </row>
    <row r="25" customFormat="false" ht="12.75" hidden="false" customHeight="false" outlineLevel="0" collapsed="false">
      <c r="A25" s="103" t="s">
        <v>80</v>
      </c>
      <c r="B25" s="103"/>
      <c r="C25" s="103"/>
      <c r="D25" s="104" t="n">
        <v>0.13</v>
      </c>
      <c r="E25" s="105" t="n">
        <f aca="false">1/((1+$D$25)^(E4-$C$4))</f>
        <v>0.884955752212389</v>
      </c>
      <c r="F25" s="105" t="n">
        <f aca="false">1/((1+$D$25)^(F4-$C$4))</f>
        <v>0.783146683373796</v>
      </c>
      <c r="G25" s="105" t="n">
        <f aca="false">1/((1+$D$25)^(G4-$C$4))</f>
        <v>0.693050162277696</v>
      </c>
      <c r="H25" s="105" t="n">
        <f aca="false">1/((1+$D$25)^(H4-$C$4))</f>
        <v>0.613318727679377</v>
      </c>
      <c r="I25" s="105" t="n">
        <f aca="false">1/((1+$D$25)^(I4-$C$4))</f>
        <v>0.542759935999449</v>
      </c>
      <c r="J25" s="105" t="n">
        <f aca="false">1/((1+$D$25)^(J4-$C$4))</f>
        <v>0.48031852743314</v>
      </c>
      <c r="K25" s="105" t="n">
        <f aca="false">1/((1+$D$25)^(K4-$C$4))</f>
        <v>0.425060643746142</v>
      </c>
      <c r="L25" s="105" t="n">
        <f aca="false">1/((1+$D$25)^(L4-$C$4))</f>
        <v>0.37615986172225</v>
      </c>
      <c r="M25" s="105" t="n">
        <f aca="false">1/((1+$D$25)^(M4-$C$4))</f>
        <v>0.332884833382522</v>
      </c>
      <c r="N25" s="105" t="n">
        <f aca="false">1/((1+$D$25)^(N4-$C$4))</f>
        <v>0.294588348126126</v>
      </c>
    </row>
    <row r="26" customFormat="false" ht="12.75" hidden="false" customHeight="false" outlineLevel="0" collapsed="false">
      <c r="A26" s="106" t="s">
        <v>81</v>
      </c>
      <c r="D26" s="58"/>
      <c r="E26" s="2" t="n">
        <f aca="false">E23*E25</f>
        <v>-18649.3497439528</v>
      </c>
      <c r="F26" s="2" t="n">
        <f aca="false">F23*F25</f>
        <v>-37542.2361364764</v>
      </c>
      <c r="G26" s="2" t="n">
        <f aca="false">G23*G25</f>
        <v>-33862.6981032372</v>
      </c>
      <c r="H26" s="2" t="n">
        <f aca="false">H23*H25</f>
        <v>-22049.1999478524</v>
      </c>
      <c r="I26" s="2" t="n">
        <f aca="false">I23*I25</f>
        <v>9146.6842629047</v>
      </c>
      <c r="J26" s="2" t="n">
        <f aca="false">J23*J25</f>
        <v>21005.9208869658</v>
      </c>
      <c r="K26" s="2" t="n">
        <f aca="false">K23*K25</f>
        <v>20421.4188278935</v>
      </c>
      <c r="L26" s="2" t="n">
        <f aca="false">L23*L25</f>
        <v>19855.5203249501</v>
      </c>
      <c r="M26" s="2" t="n">
        <f aca="false">M23*M25</f>
        <v>19307.3764746055</v>
      </c>
      <c r="N26" s="2" t="n">
        <f aca="false">N23*N25</f>
        <v>354525.462914637</v>
      </c>
    </row>
    <row r="27" customFormat="false" ht="12.75" hidden="false" customHeight="false" outlineLevel="0" collapsed="false">
      <c r="A27" s="106"/>
      <c r="D27" s="58"/>
    </row>
    <row r="28" customFormat="false" ht="12.75" hidden="false" customHeight="false" outlineLevel="0" collapsed="false">
      <c r="A28" s="107" t="s">
        <v>82</v>
      </c>
      <c r="B28" s="108" t="n">
        <f aca="false">SUM(E26:N26)</f>
        <v>332158.899760438</v>
      </c>
      <c r="C28" s="80"/>
      <c r="D28" s="2"/>
    </row>
    <row r="29" customFormat="false" ht="12.75" hidden="false" customHeight="false" outlineLevel="0" collapsed="false">
      <c r="A29" s="109" t="s">
        <v>83</v>
      </c>
      <c r="B29" s="110" t="n">
        <f aca="false">-('Balance Sheet'!C20+'Balance Sheet'!C15)</f>
        <v>-51027</v>
      </c>
      <c r="C29" s="80"/>
      <c r="D29" s="2"/>
    </row>
    <row r="30" customFormat="false" ht="12.75" hidden="false" customHeight="false" outlineLevel="0" collapsed="false">
      <c r="A30" s="109" t="s">
        <v>84</v>
      </c>
      <c r="B30" s="111" t="n">
        <v>0</v>
      </c>
      <c r="C30" s="80"/>
      <c r="D30" s="2"/>
    </row>
    <row r="31" customFormat="false" ht="12.75" hidden="false" customHeight="false" outlineLevel="0" collapsed="false">
      <c r="A31" s="109" t="s">
        <v>85</v>
      </c>
      <c r="B31" s="110" t="n">
        <f aca="false">SUM(B28:B30)</f>
        <v>281131.899760438</v>
      </c>
      <c r="C31" s="80"/>
      <c r="D31" s="2"/>
    </row>
    <row r="32" customFormat="false" ht="12.75" hidden="false" customHeight="false" outlineLevel="0" collapsed="false">
      <c r="A32" s="112" t="s">
        <v>86</v>
      </c>
      <c r="B32" s="110" t="n">
        <v>11241</v>
      </c>
      <c r="C32" s="80"/>
      <c r="D32" s="2"/>
    </row>
    <row r="33" customFormat="false" ht="12.75" hidden="false" customHeight="false" outlineLevel="0" collapsed="false">
      <c r="A33" s="113" t="s">
        <v>87</v>
      </c>
      <c r="B33" s="114" t="n">
        <f aca="false">B31/B32</f>
        <v>25.0095098087748</v>
      </c>
      <c r="C33" s="80"/>
      <c r="D33" s="2"/>
    </row>
    <row r="34" customFormat="false" ht="12.75" hidden="false" customHeight="false" outlineLevel="0" collapsed="false">
      <c r="B34" s="23"/>
      <c r="C34" s="23"/>
      <c r="D34" s="33"/>
    </row>
    <row r="35" customFormat="false" ht="12.75" hidden="false" customHeight="false" outlineLevel="0" collapsed="false">
      <c r="D35" s="58"/>
    </row>
    <row r="36" customFormat="false" ht="12.75" hidden="false" customHeight="false" outlineLevel="0" collapsed="false">
      <c r="A36" s="59" t="s">
        <v>88</v>
      </c>
      <c r="B36" s="12" t="n">
        <v>1991</v>
      </c>
      <c r="C36" s="12" t="n">
        <v>1992</v>
      </c>
      <c r="D36" s="115"/>
      <c r="E36" s="12" t="n">
        <f aca="false">C36+1</f>
        <v>1993</v>
      </c>
      <c r="F36" s="12" t="n">
        <f aca="false">E36+1</f>
        <v>1994</v>
      </c>
      <c r="G36" s="12" t="n">
        <f aca="false">F36+1</f>
        <v>1995</v>
      </c>
      <c r="H36" s="12" t="n">
        <f aca="false">G36+1</f>
        <v>1996</v>
      </c>
      <c r="I36" s="12" t="n">
        <f aca="false">H36+1</f>
        <v>1997</v>
      </c>
      <c r="J36" s="12" t="n">
        <f aca="false">I36+1</f>
        <v>1998</v>
      </c>
      <c r="K36" s="12" t="n">
        <f aca="false">J36+1</f>
        <v>1999</v>
      </c>
      <c r="L36" s="12" t="n">
        <f aca="false">K36+1</f>
        <v>2000</v>
      </c>
      <c r="M36" s="12" t="n">
        <f aca="false">L36+1</f>
        <v>2001</v>
      </c>
      <c r="N36" s="12" t="n">
        <f aca="false">M36+1</f>
        <v>2002</v>
      </c>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c r="FN36" s="13"/>
      <c r="FO36" s="13"/>
      <c r="FP36" s="13"/>
      <c r="FQ36" s="13"/>
      <c r="FR36" s="13"/>
      <c r="FS36" s="13"/>
      <c r="FT36" s="13"/>
      <c r="FU36" s="13"/>
      <c r="FV36" s="13"/>
      <c r="FW36" s="13"/>
      <c r="FX36" s="13"/>
      <c r="FY36" s="13"/>
      <c r="FZ36" s="13"/>
      <c r="GA36" s="13"/>
      <c r="GB36" s="13"/>
      <c r="GC36" s="13"/>
      <c r="GD36" s="13"/>
      <c r="GE36" s="13"/>
      <c r="GF36" s="13"/>
      <c r="GG36" s="13"/>
      <c r="GH36" s="13"/>
      <c r="GI36" s="13"/>
      <c r="GJ36" s="13"/>
      <c r="GK36" s="13"/>
      <c r="GL36" s="13"/>
      <c r="GM36" s="13"/>
      <c r="GN36" s="13"/>
      <c r="GO36" s="13"/>
      <c r="GP36" s="13"/>
      <c r="GQ36" s="13"/>
      <c r="GR36" s="13"/>
      <c r="GS36" s="13"/>
      <c r="GT36" s="13"/>
      <c r="GU36" s="13"/>
      <c r="GV36" s="13"/>
      <c r="GW36" s="13"/>
      <c r="GX36" s="13"/>
      <c r="GY36" s="13"/>
      <c r="GZ36" s="13"/>
      <c r="HA36" s="13"/>
      <c r="HB36" s="13"/>
      <c r="HC36" s="13"/>
      <c r="HD36" s="13"/>
      <c r="HE36" s="13"/>
      <c r="HF36" s="13"/>
      <c r="HG36" s="13"/>
      <c r="HH36" s="13"/>
      <c r="HI36" s="13"/>
      <c r="HJ36" s="13"/>
      <c r="HK36" s="13"/>
      <c r="HL36" s="13"/>
      <c r="HM36" s="13"/>
      <c r="HN36" s="13"/>
      <c r="HO36" s="13"/>
      <c r="HP36" s="13"/>
      <c r="HQ36" s="13"/>
      <c r="HR36" s="13"/>
      <c r="HS36" s="13"/>
      <c r="HT36" s="13"/>
      <c r="HU36" s="13"/>
      <c r="HV36" s="13"/>
      <c r="HW36" s="13"/>
      <c r="HX36" s="13"/>
      <c r="HY36" s="13"/>
      <c r="HZ36" s="13"/>
      <c r="IA36" s="13"/>
      <c r="IB36" s="13"/>
      <c r="IC36" s="13"/>
      <c r="ID36" s="13"/>
      <c r="IE36" s="13"/>
      <c r="IF36" s="13"/>
      <c r="IG36" s="13"/>
      <c r="IH36" s="13"/>
      <c r="II36" s="13"/>
      <c r="IJ36" s="13"/>
      <c r="IK36" s="13"/>
      <c r="IL36" s="13"/>
      <c r="IM36" s="13"/>
      <c r="IN36" s="13"/>
      <c r="IO36" s="13"/>
      <c r="IP36" s="13"/>
      <c r="IQ36" s="13"/>
      <c r="IR36" s="13"/>
      <c r="IS36" s="13"/>
      <c r="IT36" s="13"/>
      <c r="IU36" s="13"/>
      <c r="IV36" s="13"/>
      <c r="IW36" s="13"/>
    </row>
    <row r="37" customFormat="false" ht="12.75" hidden="false" customHeight="false" outlineLevel="0" collapsed="false">
      <c r="A37" s="2" t="s">
        <v>89</v>
      </c>
      <c r="B37" s="116"/>
      <c r="C37" s="116" t="n">
        <f aca="false">C7/'Income Statement'!C5</f>
        <v>0.0572401461105601</v>
      </c>
      <c r="D37" s="117" t="s">
        <v>90</v>
      </c>
      <c r="E37" s="118" t="n">
        <f aca="false">E7/'Income Statement'!E5</f>
        <v>0.0659599999999999</v>
      </c>
      <c r="F37" s="118" t="n">
        <f aca="false">F7/'Income Statement'!F5</f>
        <v>0.06936</v>
      </c>
      <c r="G37" s="118" t="n">
        <f aca="false">G7/'Income Statement'!G5</f>
        <v>0.06936</v>
      </c>
      <c r="H37" s="118" t="n">
        <f aca="false">H7/'Income Statement'!H5</f>
        <v>0.06936</v>
      </c>
      <c r="I37" s="118" t="n">
        <f aca="false">I7/'Income Statement'!I5</f>
        <v>0.06936</v>
      </c>
      <c r="J37" s="118" t="n">
        <f aca="false">J7/'Income Statement'!J5</f>
        <v>0.06936</v>
      </c>
      <c r="K37" s="118" t="n">
        <f aca="false">K7/'Income Statement'!K5</f>
        <v>0.06936</v>
      </c>
      <c r="L37" s="118" t="n">
        <f aca="false">L7/'Income Statement'!L5</f>
        <v>0.06936</v>
      </c>
      <c r="M37" s="118" t="n">
        <f aca="false">M7/'Income Statement'!M5</f>
        <v>0.06936</v>
      </c>
      <c r="N37" s="118" t="n">
        <f aca="false">N7/'Income Statement'!N5</f>
        <v>0.06936</v>
      </c>
    </row>
    <row r="38" customFormat="false" ht="12.75" hidden="false" customHeight="false" outlineLevel="0" collapsed="false">
      <c r="A38" s="2" t="s">
        <v>91</v>
      </c>
      <c r="B38" s="119"/>
      <c r="C38" s="119" t="n">
        <f aca="false">'Income Statement'!C5/(('Balance Sheet'!B13+'Balance Sheet'!C13)/2)</f>
        <v>1.56823570254072</v>
      </c>
      <c r="D38" s="117" t="s">
        <v>92</v>
      </c>
      <c r="E38" s="119" t="n">
        <f aca="false">'Income Statement'!E5/(('Balance Sheet'!C13+'Balance Sheet'!E13)/2)</f>
        <v>1.85051268459162</v>
      </c>
      <c r="F38" s="119" t="n">
        <f aca="false">'Income Statement'!F5/(('Balance Sheet'!E13+'Balance Sheet'!F13)/2)</f>
        <v>1.96060901754095</v>
      </c>
      <c r="G38" s="119" t="n">
        <f aca="false">'Income Statement'!G5/(('Balance Sheet'!F13+'Balance Sheet'!G13)/2)</f>
        <v>1.94179287247502</v>
      </c>
      <c r="H38" s="119" t="n">
        <f aca="false">'Income Statement'!H5/(('Balance Sheet'!G13+'Balance Sheet'!H13)/2)</f>
        <v>1.90184111479795</v>
      </c>
      <c r="I38" s="119" t="n">
        <f aca="false">'Income Statement'!I5/(('Balance Sheet'!H13+'Balance Sheet'!I13)/2)</f>
        <v>1.81016423502053</v>
      </c>
      <c r="J38" s="119" t="n">
        <f aca="false">'Income Statement'!J5/(('Balance Sheet'!I13+'Balance Sheet'!J13)/2)</f>
        <v>1.77833546422583</v>
      </c>
      <c r="K38" s="119" t="n">
        <f aca="false">'Income Statement'!K5/(('Balance Sheet'!J13+'Balance Sheet'!K13)/2)</f>
        <v>1.78263569706495</v>
      </c>
      <c r="L38" s="119" t="n">
        <f aca="false">'Income Statement'!L5/(('Balance Sheet'!K13+'Balance Sheet'!L13)/2)</f>
        <v>1.78644900548563</v>
      </c>
      <c r="M38" s="119" t="n">
        <f aca="false">'Income Statement'!M5/(('Balance Sheet'!L13+'Balance Sheet'!M13)/2)</f>
        <v>1.78982573248204</v>
      </c>
      <c r="N38" s="119" t="n">
        <f aca="false">'Income Statement'!N5/(('Balance Sheet'!M13+'Balance Sheet'!N13)/2)</f>
        <v>1.79281162722426</v>
      </c>
    </row>
    <row r="39" customFormat="false" ht="12.75" hidden="false" customHeight="false" outlineLevel="0" collapsed="false">
      <c r="A39" s="2" t="s">
        <v>93</v>
      </c>
      <c r="B39" s="116"/>
      <c r="C39" s="116" t="n">
        <f aca="false">C37*C38</f>
        <v>0.089766040749228</v>
      </c>
      <c r="D39" s="67" t="s">
        <v>94</v>
      </c>
      <c r="E39" s="118" t="n">
        <f aca="false">E37*E38</f>
        <v>0.122059816675663</v>
      </c>
      <c r="F39" s="118" t="n">
        <f aca="false">F37*F38</f>
        <v>0.13598784145664</v>
      </c>
      <c r="G39" s="118" t="n">
        <f aca="false">G37*G38</f>
        <v>0.134682753634867</v>
      </c>
      <c r="H39" s="118" t="n">
        <f aca="false">H37*H38</f>
        <v>0.131911699722386</v>
      </c>
      <c r="I39" s="118" t="n">
        <f aca="false">I37*I38</f>
        <v>0.125552991341024</v>
      </c>
      <c r="J39" s="118" t="n">
        <f aca="false">J37*J38</f>
        <v>0.123345347798704</v>
      </c>
      <c r="K39" s="118" t="n">
        <f aca="false">K37*K38</f>
        <v>0.123643611948425</v>
      </c>
      <c r="L39" s="118" t="n">
        <f aca="false">L37*L38</f>
        <v>0.123908103020483</v>
      </c>
      <c r="M39" s="118" t="n">
        <f aca="false">M37*M38</f>
        <v>0.124142312804954</v>
      </c>
      <c r="N39" s="118" t="n">
        <f aca="false">N37*N38</f>
        <v>0.124349414464275</v>
      </c>
    </row>
    <row r="40" customFormat="false" ht="12.75" hidden="false" customHeight="false" outlineLevel="0" collapsed="false">
      <c r="A40" s="2" t="s">
        <v>95</v>
      </c>
      <c r="B40" s="120"/>
      <c r="C40" s="120" t="n">
        <f aca="false">'Income Statement'!C21/'Cash Flow, DCF, Ratios'!C7</f>
        <v>0.77461572960411</v>
      </c>
      <c r="D40" s="117" t="s">
        <v>96</v>
      </c>
      <c r="E40" s="120" t="n">
        <f aca="false">'Income Statement'!E21/'Cash Flow, DCF, Ratios'!E7</f>
        <v>0.861700230496659</v>
      </c>
      <c r="F40" s="120" t="n">
        <f aca="false">'Income Statement'!F21/'Cash Flow, DCF, Ratios'!F7</f>
        <v>0.875438864103149</v>
      </c>
      <c r="G40" s="120" t="n">
        <f aca="false">'Income Statement'!G21/'Cash Flow, DCF, Ratios'!G7</f>
        <v>0.874231855654496</v>
      </c>
      <c r="H40" s="120" t="n">
        <f aca="false">'Income Statement'!H21/'Cash Flow, DCF, Ratios'!H7</f>
        <v>0.871589858703599</v>
      </c>
      <c r="I40" s="120" t="n">
        <f aca="false">'Income Statement'!I21/'Cash Flow, DCF, Ratios'!I7</f>
        <v>0.865086448207424</v>
      </c>
      <c r="J40" s="120" t="n">
        <f aca="false">'Income Statement'!J21/'Cash Flow, DCF, Ratios'!J7</f>
        <v>0.862671756152136</v>
      </c>
      <c r="K40" s="120" t="n">
        <f aca="false">'Income Statement'!K21/'Cash Flow, DCF, Ratios'!K7</f>
        <v>0.863003031591591</v>
      </c>
      <c r="L40" s="120" t="n">
        <f aca="false">'Income Statement'!L21/'Cash Flow, DCF, Ratios'!L7</f>
        <v>0.863295461821413</v>
      </c>
      <c r="M40" s="120" t="n">
        <f aca="false">'Income Statement'!M21/'Cash Flow, DCF, Ratios'!M7</f>
        <v>0.86355337179344</v>
      </c>
      <c r="N40" s="120" t="n">
        <f aca="false">'Income Statement'!N21/'Cash Flow, DCF, Ratios'!N7</f>
        <v>0.863780621139422</v>
      </c>
    </row>
    <row r="41" customFormat="false" ht="12.75" hidden="false" customHeight="false" outlineLevel="0" collapsed="false">
      <c r="A41" s="2" t="s">
        <v>97</v>
      </c>
      <c r="B41" s="119"/>
      <c r="C41" s="119" t="n">
        <f aca="false">(('Balance Sheet'!B13+'Balance Sheet'!C13)/2)/(('Balance Sheet'!B26+'Balance Sheet'!C26)/2)</f>
        <v>1.87658828757853</v>
      </c>
      <c r="D41" s="117" t="s">
        <v>98</v>
      </c>
      <c r="E41" s="119" t="n">
        <f aca="false">(('Balance Sheet'!C13+'Balance Sheet'!E13)/2)/(('Balance Sheet'!C26+'Balance Sheet'!E26)/2)</f>
        <v>1.88865196119216</v>
      </c>
      <c r="F41" s="119" t="n">
        <f aca="false">(('Balance Sheet'!E13+'Balance Sheet'!F13)/2)/(('Balance Sheet'!E26+'Balance Sheet'!F26)/2)</f>
        <v>1.92554677723134</v>
      </c>
      <c r="G41" s="119" t="n">
        <f aca="false">(('Balance Sheet'!F13+'Balance Sheet'!G13)/2)/(('Balance Sheet'!F26+'Balance Sheet'!G26)/2)</f>
        <v>1.94061709203311</v>
      </c>
      <c r="H41" s="119" t="n">
        <f aca="false">(('Balance Sheet'!G13+'Balance Sheet'!H13)/2)/(('Balance Sheet'!G26+'Balance Sheet'!H26)/2)</f>
        <v>1.94960856117938</v>
      </c>
      <c r="I41" s="119" t="n">
        <f aca="false">(('Balance Sheet'!H13+'Balance Sheet'!I13)/2)/(('Balance Sheet'!H26+'Balance Sheet'!I26)/2)</f>
        <v>1.95449362669137</v>
      </c>
      <c r="J41" s="119" t="n">
        <f aca="false">(('Balance Sheet'!I13+'Balance Sheet'!J13)/2)/(('Balance Sheet'!I26+'Balance Sheet'!J26)/2)</f>
        <v>1.95721630262034</v>
      </c>
      <c r="K41" s="119" t="n">
        <f aca="false">(('Balance Sheet'!J13+'Balance Sheet'!K13)/2)/(('Balance Sheet'!J26+'Balance Sheet'!K26)/2)</f>
        <v>1.95929408935575</v>
      </c>
      <c r="L41" s="119" t="n">
        <f aca="false">(('Balance Sheet'!K13+'Balance Sheet'!L13)/2)/(('Balance Sheet'!K26+'Balance Sheet'!L26)/2)</f>
        <v>1.96114029795581</v>
      </c>
      <c r="M41" s="119" t="n">
        <f aca="false">(('Balance Sheet'!L13+'Balance Sheet'!M13)/2)/(('Balance Sheet'!L26+'Balance Sheet'!M26)/2)</f>
        <v>1.96277804321105</v>
      </c>
      <c r="N41" s="119" t="n">
        <f aca="false">(('Balance Sheet'!M13+'Balance Sheet'!N13)/2)/(('Balance Sheet'!M26+'Balance Sheet'!N26)/2)</f>
        <v>1.96422851150838</v>
      </c>
    </row>
    <row r="42" customFormat="false" ht="12.75" hidden="false" customHeight="false" outlineLevel="0" collapsed="false">
      <c r="A42" s="2" t="s">
        <v>99</v>
      </c>
      <c r="B42" s="118"/>
      <c r="C42" s="118" t="n">
        <f aca="false">C39*C40*C41</f>
        <v>0.130487041189423</v>
      </c>
      <c r="D42" s="67" t="s">
        <v>100</v>
      </c>
      <c r="E42" s="118" t="n">
        <f aca="false">E39*E40*E41</f>
        <v>0.198646472053334</v>
      </c>
      <c r="F42" s="118" t="n">
        <f aca="false">F39*F40*F41</f>
        <v>0.229234498109314</v>
      </c>
      <c r="G42" s="118" t="n">
        <f aca="false">G39*G40*G41</f>
        <v>0.228495928907378</v>
      </c>
      <c r="H42" s="118" t="n">
        <f aca="false">H39*H40*H41</f>
        <v>0.224152149602381</v>
      </c>
      <c r="I42" s="118" t="n">
        <f aca="false">I39*I40*I41</f>
        <v>0.212285744744268</v>
      </c>
      <c r="J42" s="118" t="n">
        <f aca="false">J39*J40*J41</f>
        <v>0.208260630057173</v>
      </c>
      <c r="K42" s="118" t="n">
        <f aca="false">K39*K40*K41</f>
        <v>0.209066107356365</v>
      </c>
      <c r="L42" s="118" t="n">
        <f aca="false">L39*L40*L41</f>
        <v>0.209781810797716</v>
      </c>
      <c r="M42" s="118" t="n">
        <f aca="false">M39*M40*M41</f>
        <v>0.210416701088659</v>
      </c>
      <c r="N42" s="118" t="n">
        <f aca="false">N39*N40*N41</f>
        <v>0.210978991369363</v>
      </c>
    </row>
    <row r="43" customFormat="false" ht="12.75" hidden="false" customHeight="false" outlineLevel="0" collapsed="false">
      <c r="D43" s="67"/>
    </row>
    <row r="44" customFormat="false" ht="12.75" hidden="false" customHeight="false" outlineLevel="0" collapsed="false">
      <c r="D44" s="58"/>
      <c r="F44" s="116"/>
    </row>
    <row r="45" customFormat="false" ht="12.75" hidden="false" customHeight="false" outlineLevel="0" collapsed="false">
      <c r="D45" s="5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1998-02-10T15:11:39Z</dcterms:created>
  <dc:creator>Charles Lee</dc:creator>
  <dc:description/>
  <dc:language>en-US</dc:language>
  <cp:lastModifiedBy>jdasovic</cp:lastModifiedBy>
  <cp:lastPrinted>1999-02-17T00:15:34Z</cp:lastPrinted>
  <dcterms:modified xsi:type="dcterms:W3CDTF">2001-02-18T21:38:44Z</dcterms:modified>
  <cp:revision>0</cp:revision>
  <dc:subject/>
  <dc:title/>
</cp:coreProperties>
</file>