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911" sheetId="1" state="visible" r:id="rId3"/>
    <sheet name="9912" sheetId="2" state="visible" r:id="rId4"/>
    <sheet name="0001" sheetId="3" state="visible" r:id="rId5"/>
    <sheet name="0002" sheetId="4" state="visible" r:id="rId6"/>
    <sheet name="summary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<sst xmlns="http://schemas.openxmlformats.org/spreadsheetml/2006/main" count="100" uniqueCount="41">
  <si>
    <t xml:space="preserve">Storage Reconciliation - 9912</t>
  </si>
  <si>
    <t xml:space="preserve">Facility</t>
  </si>
  <si>
    <t xml:space="preserve">9912 GL</t>
  </si>
  <si>
    <t xml:space="preserve"> </t>
  </si>
  <si>
    <t xml:space="preserve">0001 GL</t>
  </si>
  <si>
    <t xml:space="preserve">0002 GL</t>
  </si>
  <si>
    <t xml:space="preserve">0003 GL</t>
  </si>
  <si>
    <t xml:space="preserve">0004 GL</t>
  </si>
  <si>
    <t xml:space="preserve">Total</t>
  </si>
  <si>
    <t xml:space="preserve">Volume</t>
  </si>
  <si>
    <t xml:space="preserve">$</t>
  </si>
  <si>
    <t xml:space="preserve">Volume </t>
  </si>
  <si>
    <t xml:space="preserve">Bammel Co 012</t>
  </si>
  <si>
    <t xml:space="preserve">Centana Co 016</t>
  </si>
  <si>
    <t xml:space="preserve">CILCO  Co 016</t>
  </si>
  <si>
    <t xml:space="preserve">Enron Gas Mktg. Liquidations</t>
  </si>
  <si>
    <t xml:space="preserve">* Inventory profit of $(847,572) added ti 0004 GL column</t>
  </si>
  <si>
    <t xml:space="preserve">Storage Reconciliation - 0001</t>
  </si>
  <si>
    <t xml:space="preserve">0003 GL </t>
  </si>
  <si>
    <t xml:space="preserve">0004 GL </t>
  </si>
  <si>
    <t xml:space="preserve">Enron Gas Mktg Liquidations</t>
  </si>
  <si>
    <t xml:space="preserve">* Inventory profit of $(146,152) added to 0004 GL column</t>
  </si>
  <si>
    <t xml:space="preserve">Storage Reconciliation - 0002</t>
  </si>
  <si>
    <t xml:space="preserve">Bammel Co 016</t>
  </si>
  <si>
    <t xml:space="preserve">* inventory profit of $(447,550) added to 0004 GL column</t>
  </si>
  <si>
    <t xml:space="preserve">Storage Variance</t>
  </si>
  <si>
    <t xml:space="preserve">Prod Month</t>
  </si>
  <si>
    <t xml:space="preserve">GL Volume</t>
  </si>
  <si>
    <t xml:space="preserve">GL $</t>
  </si>
  <si>
    <t xml:space="preserve">Flash Volume</t>
  </si>
  <si>
    <t xml:space="preserve">Flash $</t>
  </si>
  <si>
    <t xml:space="preserve">Volume Var.</t>
  </si>
  <si>
    <t xml:space="preserve">$ Var.</t>
  </si>
  <si>
    <t xml:space="preserve">Income Impact</t>
  </si>
  <si>
    <t xml:space="preserve">Bammel</t>
  </si>
  <si>
    <t xml:space="preserve">Centana</t>
  </si>
  <si>
    <t xml:space="preserve">CILCO</t>
  </si>
  <si>
    <t xml:space="preserve">Enron Gas Mktg</t>
  </si>
  <si>
    <t xml:space="preserve">0001</t>
  </si>
  <si>
    <t xml:space="preserve">0002</t>
  </si>
  <si>
    <t xml:space="preserve">These amounts are net of inventory profit entries to be made in 0003 Accounting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</si>
</sst>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3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0.85"/>
    <col collapsed="false" customWidth="true" hidden="false" outlineLevel="0" max="3" min="3" style="0" width="12.85"/>
    <col collapsed="false" customWidth="true" hidden="false" outlineLevel="0" max="4" min="4" style="0" width="10.85"/>
    <col collapsed="false" customWidth="true" hidden="false" outlineLevel="0" max="5" min="5" style="0" width="12.85"/>
    <col collapsed="false" customWidth="true" hidden="false" outlineLevel="0" max="11" min="7" style="0" width="11.28"/>
    <col collapsed="false" customWidth="true" hidden="false" outlineLevel="0" max="12" min="12" style="0" width="11.42"/>
    <col collapsed="false" customWidth="true" hidden="false" outlineLevel="0" max="13" min="13" style="0" width="14.28"/>
  </cols>
  <sheetData>
    <row r="2" customFormat="false" ht="15" hidden="false" customHeight="true" outlineLevel="0" collapsed="false">
      <c r="E2" s="1" t="s">
        <v>0</v>
      </c>
    </row>
    <row r="3" customFormat="false" ht="15" hidden="false" customHeight="true" outlineLevel="0" collapsed="false"/>
    <row r="4" customFormat="false" ht="15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3</v>
      </c>
      <c r="F4" s="2" t="s">
        <v>5</v>
      </c>
      <c r="G4" s="2"/>
      <c r="H4" s="2" t="s">
        <v>6</v>
      </c>
      <c r="I4" s="2"/>
      <c r="J4" s="2" t="s">
        <v>7</v>
      </c>
      <c r="K4" s="2"/>
      <c r="L4" s="2" t="s">
        <v>8</v>
      </c>
      <c r="M4" s="2"/>
    </row>
    <row r="5" customFormat="false" ht="12.75" hidden="false" customHeight="false" outlineLevel="0" collapsed="false">
      <c r="A5" s="2"/>
      <c r="B5" s="2" t="s">
        <v>9</v>
      </c>
      <c r="C5" s="2" t="s">
        <v>10</v>
      </c>
      <c r="D5" s="2" t="s">
        <v>11</v>
      </c>
      <c r="E5" s="2" t="s">
        <v>10</v>
      </c>
      <c r="F5" s="2" t="s">
        <v>11</v>
      </c>
      <c r="G5" s="2" t="s">
        <v>10</v>
      </c>
      <c r="H5" s="2" t="s">
        <v>11</v>
      </c>
      <c r="I5" s="2" t="s">
        <v>10</v>
      </c>
      <c r="J5" s="2" t="s">
        <v>11</v>
      </c>
      <c r="K5" s="2" t="s">
        <v>10</v>
      </c>
      <c r="L5" s="2" t="s">
        <v>9</v>
      </c>
      <c r="M5" s="2" t="s">
        <v>10</v>
      </c>
    </row>
    <row r="6" customFormat="false" ht="12.75" hidden="false" customHeight="false" outlineLevel="0" collapsed="false">
      <c r="A6" s="0" t="s">
        <v>12</v>
      </c>
      <c r="B6" s="3"/>
      <c r="C6" s="4"/>
      <c r="D6" s="3" t="n">
        <v>-5850267</v>
      </c>
      <c r="E6" s="4" t="n">
        <f aca="false">-13220784</f>
        <v>-13220784</v>
      </c>
      <c r="F6" s="3"/>
      <c r="G6" s="4" t="n">
        <v>0</v>
      </c>
      <c r="H6" s="4" t="n">
        <v>-10228</v>
      </c>
      <c r="I6" s="4" t="n">
        <v>-23641.3</v>
      </c>
      <c r="J6" s="4" t="n">
        <v>-3832</v>
      </c>
      <c r="K6" s="4" t="n">
        <f aca="false">-8718.77-847572</f>
        <v>-856290.77</v>
      </c>
      <c r="L6" s="3" t="n">
        <f aca="false">+B6+D6+F6+H6+J6</f>
        <v>-5864327</v>
      </c>
      <c r="M6" s="4" t="n">
        <f aca="false">+C6+E6+G6+I6+K6</f>
        <v>-14100716.07</v>
      </c>
    </row>
    <row r="7" customFormat="false" ht="12.75" hidden="false" customHeight="false" outlineLevel="0" collapsed="false">
      <c r="A7" s="0" t="s">
        <v>13</v>
      </c>
      <c r="B7" s="3" t="n">
        <v>-63000</v>
      </c>
      <c r="C7" s="4" t="n">
        <v>-136177.83</v>
      </c>
      <c r="D7" s="3"/>
      <c r="E7" s="4"/>
      <c r="F7" s="3"/>
      <c r="G7" s="4" t="n">
        <v>0</v>
      </c>
      <c r="H7" s="4"/>
      <c r="I7" s="4" t="n">
        <v>0</v>
      </c>
      <c r="J7" s="4"/>
      <c r="K7" s="4" t="n">
        <v>0</v>
      </c>
      <c r="L7" s="3" t="n">
        <f aca="false">+B7+D7+F7+H7+J7</f>
        <v>-63000</v>
      </c>
      <c r="M7" s="4" t="n">
        <f aca="false">+C7+E7+G7+I7+K7</f>
        <v>-136177.83</v>
      </c>
    </row>
    <row r="8" customFormat="false" ht="12.75" hidden="false" customHeight="false" outlineLevel="0" collapsed="false">
      <c r="A8" s="0" t="s">
        <v>14</v>
      </c>
      <c r="B8" s="3"/>
      <c r="C8" s="4"/>
      <c r="D8" s="3" t="n">
        <v>-518976</v>
      </c>
      <c r="E8" s="4" t="n">
        <v>-2337060</v>
      </c>
      <c r="F8" s="3"/>
      <c r="G8" s="4"/>
      <c r="H8" s="4" t="n">
        <v>14060</v>
      </c>
      <c r="I8" s="4" t="n">
        <v>63312.18</v>
      </c>
      <c r="J8" s="4"/>
      <c r="K8" s="4"/>
      <c r="L8" s="3" t="n">
        <f aca="false">+B8+D8+F8+H8+J8</f>
        <v>-504916</v>
      </c>
      <c r="M8" s="4" t="n">
        <f aca="false">+C8+E8+G8+I8+K8</f>
        <v>-2273747.82</v>
      </c>
    </row>
    <row r="9" customFormat="false" ht="12.75" hidden="false" customHeight="false" outlineLevel="0" collapsed="false">
      <c r="A9" s="0" t="s">
        <v>15</v>
      </c>
      <c r="B9" s="3"/>
      <c r="C9" s="4"/>
      <c r="D9" s="3"/>
      <c r="E9" s="4"/>
      <c r="F9" s="3"/>
      <c r="G9" s="4"/>
      <c r="H9" s="4"/>
      <c r="I9" s="4"/>
      <c r="J9" s="4"/>
      <c r="K9" s="4" t="n">
        <v>2311</v>
      </c>
      <c r="L9" s="3" t="n">
        <f aca="false">+B9+D9+F9+H9+J9</f>
        <v>0</v>
      </c>
      <c r="M9" s="4" t="n">
        <f aca="false">+C9+E9+G9+I9+K9</f>
        <v>2311</v>
      </c>
    </row>
    <row r="10" customFormat="false" ht="12.75" hidden="false" customHeight="false" outlineLevel="0" collapsed="false">
      <c r="B10" s="3"/>
      <c r="C10" s="4"/>
      <c r="D10" s="3"/>
      <c r="E10" s="4"/>
      <c r="F10" s="3"/>
      <c r="G10" s="4"/>
      <c r="H10" s="4"/>
      <c r="I10" s="4"/>
      <c r="J10" s="4"/>
      <c r="K10" s="4"/>
      <c r="L10" s="3"/>
      <c r="M10" s="4"/>
    </row>
    <row r="11" customFormat="false" ht="12.75" hidden="false" customHeight="false" outlineLevel="0" collapsed="false">
      <c r="A11" s="0" t="s">
        <v>8</v>
      </c>
      <c r="B11" s="3"/>
      <c r="C11" s="4"/>
      <c r="D11" s="3"/>
      <c r="E11" s="4"/>
      <c r="F11" s="3"/>
      <c r="G11" s="4"/>
      <c r="H11" s="4"/>
      <c r="I11" s="4"/>
      <c r="J11" s="4"/>
      <c r="K11" s="4"/>
      <c r="L11" s="3" t="n">
        <f aca="false">SUM(L6:L10)</f>
        <v>-6432243</v>
      </c>
      <c r="M11" s="4" t="n">
        <f aca="false">SUM(M6:M10)</f>
        <v>-16508330.72</v>
      </c>
    </row>
    <row r="13" customFormat="false" ht="12.75" hidden="false" customHeight="false" outlineLevel="0" collapsed="false">
      <c r="A13" s="0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12.7"/>
    <col collapsed="false" customWidth="true" hidden="false" outlineLevel="0" max="4" min="4" style="0" width="10.99"/>
    <col collapsed="false" customWidth="true" hidden="false" outlineLevel="0" max="9" min="5" style="0" width="12.14"/>
    <col collapsed="false" customWidth="true" hidden="false" outlineLevel="0" max="10" min="10" style="0" width="12.42"/>
    <col collapsed="false" customWidth="true" hidden="false" outlineLevel="0" max="11" min="11" style="0" width="12.85"/>
  </cols>
  <sheetData>
    <row r="2" customFormat="false" ht="15" hidden="false" customHeight="true" outlineLevel="0" collapsed="false">
      <c r="C2" s="1" t="s">
        <v>17</v>
      </c>
    </row>
    <row r="3" customFormat="false" ht="15" hidden="false" customHeight="true" outlineLevel="0" collapsed="false"/>
    <row r="4" customFormat="false" ht="15" hidden="false" customHeight="true" outlineLevel="0" collapsed="false">
      <c r="A4" s="2" t="s">
        <v>1</v>
      </c>
      <c r="B4" s="2" t="s">
        <v>4</v>
      </c>
      <c r="C4" s="2" t="s">
        <v>3</v>
      </c>
      <c r="D4" s="2" t="s">
        <v>5</v>
      </c>
      <c r="E4" s="2"/>
      <c r="F4" s="2" t="s">
        <v>18</v>
      </c>
      <c r="G4" s="2"/>
      <c r="H4" s="2" t="s">
        <v>19</v>
      </c>
      <c r="I4" s="2"/>
      <c r="J4" s="2" t="s">
        <v>8</v>
      </c>
      <c r="K4" s="2"/>
    </row>
    <row r="5" customFormat="false" ht="12.75" hidden="false" customHeight="false" outlineLevel="0" collapsed="false">
      <c r="A5" s="2"/>
      <c r="B5" s="2" t="s">
        <v>11</v>
      </c>
      <c r="C5" s="2" t="s">
        <v>10</v>
      </c>
      <c r="D5" s="2" t="s">
        <v>11</v>
      </c>
      <c r="E5" s="2" t="s">
        <v>10</v>
      </c>
      <c r="F5" s="2" t="s">
        <v>9</v>
      </c>
      <c r="G5" s="2" t="s">
        <v>10</v>
      </c>
      <c r="H5" s="2" t="s">
        <v>9</v>
      </c>
      <c r="I5" s="2" t="s">
        <v>10</v>
      </c>
      <c r="J5" s="2" t="s">
        <v>9</v>
      </c>
      <c r="K5" s="2" t="s">
        <v>10</v>
      </c>
    </row>
    <row r="6" customFormat="false" ht="12.75" hidden="false" customHeight="false" outlineLevel="0" collapsed="false">
      <c r="A6" s="0" t="s">
        <v>12</v>
      </c>
      <c r="B6" s="3"/>
      <c r="C6" s="4"/>
      <c r="D6" s="3" t="n">
        <v>-2767625</v>
      </c>
      <c r="E6" s="4" t="n">
        <v>-6454445.03</v>
      </c>
      <c r="F6" s="4" t="n">
        <v>205238</v>
      </c>
      <c r="G6" s="4" t="n">
        <v>463578.53</v>
      </c>
      <c r="H6" s="4"/>
      <c r="I6" s="4" t="n">
        <f aca="false">1844.92-146152</f>
        <v>-144307.08</v>
      </c>
      <c r="J6" s="3" t="n">
        <f aca="false">+B6+D6+F6+H6</f>
        <v>-2562387</v>
      </c>
      <c r="K6" s="4" t="n">
        <f aca="false">+C6+E6+G6+I6</f>
        <v>-6135173.58</v>
      </c>
    </row>
    <row r="7" customFormat="false" ht="12.75" hidden="false" customHeight="false" outlineLevel="0" collapsed="false">
      <c r="A7" s="0" t="s">
        <v>13</v>
      </c>
      <c r="B7" s="3" t="n">
        <v>-140000</v>
      </c>
      <c r="C7" s="4" t="n">
        <v>-299275.48</v>
      </c>
      <c r="D7" s="3" t="n">
        <v>24160</v>
      </c>
      <c r="E7" s="4" t="n">
        <v>51702.4</v>
      </c>
      <c r="F7" s="4"/>
      <c r="G7" s="4" t="n">
        <v>0</v>
      </c>
      <c r="H7" s="4"/>
      <c r="I7" s="4" t="n">
        <v>0</v>
      </c>
      <c r="J7" s="3" t="n">
        <f aca="false">+B7+D7+F7+H7</f>
        <v>-115840</v>
      </c>
      <c r="K7" s="4" t="n">
        <f aca="false">+C7+E7+G7+I7</f>
        <v>-247573.08</v>
      </c>
    </row>
    <row r="8" customFormat="false" ht="12.75" hidden="false" customHeight="false" outlineLevel="0" collapsed="false">
      <c r="A8" s="0" t="s">
        <v>14</v>
      </c>
      <c r="B8" s="3"/>
      <c r="C8" s="4"/>
      <c r="D8" s="3" t="n">
        <v>-648954</v>
      </c>
      <c r="E8" s="4" t="n">
        <v>-2922379.12</v>
      </c>
      <c r="F8" s="4" t="n">
        <v>-205128</v>
      </c>
      <c r="G8" s="4" t="n">
        <v>-940484.69</v>
      </c>
      <c r="H8" s="4"/>
      <c r="I8" s="4"/>
      <c r="J8" s="3" t="n">
        <f aca="false">+B8+D8+F8+H8</f>
        <v>-854082</v>
      </c>
      <c r="K8" s="4" t="n">
        <f aca="false">+C8+E8+G8+I8</f>
        <v>-3862863.81</v>
      </c>
    </row>
    <row r="9" customFormat="false" ht="12.75" hidden="false" customHeight="false" outlineLevel="0" collapsed="false">
      <c r="A9" s="0" t="s">
        <v>20</v>
      </c>
      <c r="B9" s="3"/>
      <c r="C9" s="4"/>
      <c r="D9" s="3"/>
      <c r="E9" s="4"/>
      <c r="F9" s="4"/>
      <c r="G9" s="4"/>
      <c r="H9" s="4"/>
      <c r="I9" s="4" t="n">
        <v>-120910</v>
      </c>
      <c r="J9" s="3" t="n">
        <f aca="false">+B9+D9+F9+H9</f>
        <v>0</v>
      </c>
      <c r="K9" s="4" t="n">
        <f aca="false">+C9+E9+G9+I9</f>
        <v>-120910</v>
      </c>
    </row>
    <row r="10" customFormat="false" ht="12.75" hidden="false" customHeight="false" outlineLevel="0" collapsed="false">
      <c r="B10" s="3"/>
      <c r="C10" s="4"/>
      <c r="D10" s="3"/>
      <c r="E10" s="4"/>
      <c r="F10" s="4"/>
      <c r="G10" s="4"/>
      <c r="H10" s="4"/>
      <c r="I10" s="4"/>
      <c r="J10" s="3"/>
      <c r="K10" s="4"/>
    </row>
    <row r="11" customFormat="false" ht="12.75" hidden="false" customHeight="false" outlineLevel="0" collapsed="false">
      <c r="A11" s="0" t="s">
        <v>8</v>
      </c>
      <c r="J11" s="5" t="n">
        <f aca="false">SUM(J6:J10)</f>
        <v>-3532309</v>
      </c>
      <c r="K11" s="6" t="n">
        <f aca="false">SUM(K6:K10)</f>
        <v>-10366520.47</v>
      </c>
    </row>
    <row r="13" customFormat="false" ht="12.75" hidden="false" customHeight="false" outlineLevel="0" collapsed="false">
      <c r="A13" s="0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3" min="3" style="0" width="11.99"/>
    <col collapsed="false" customWidth="true" hidden="false" outlineLevel="0" max="4" min="4" style="0" width="14.85"/>
    <col collapsed="false" customWidth="true" hidden="false" outlineLevel="0" max="5" min="5" style="0" width="13.56"/>
    <col collapsed="false" customWidth="true" hidden="false" outlineLevel="0" max="7" min="7" style="0" width="15.56"/>
    <col collapsed="false" customWidth="true" hidden="false" outlineLevel="0" max="9" min="8" style="0" width="16.56"/>
  </cols>
  <sheetData>
    <row r="2" customFormat="false" ht="15.75" hidden="false" customHeight="false" outlineLevel="0" collapsed="false">
      <c r="C2" s="1" t="s">
        <v>22</v>
      </c>
    </row>
    <row r="4" customFormat="false" ht="12.75" hidden="false" customHeight="false" outlineLevel="0" collapsed="false">
      <c r="A4" s="2" t="s">
        <v>1</v>
      </c>
      <c r="B4" s="2" t="s">
        <v>5</v>
      </c>
      <c r="C4" s="2" t="s">
        <v>3</v>
      </c>
      <c r="D4" s="2" t="s">
        <v>18</v>
      </c>
      <c r="E4" s="2"/>
      <c r="F4" s="2" t="s">
        <v>19</v>
      </c>
      <c r="G4" s="2"/>
      <c r="H4" s="2" t="s">
        <v>8</v>
      </c>
      <c r="I4" s="2"/>
    </row>
    <row r="5" customFormat="false" ht="12.75" hidden="false" customHeight="false" outlineLevel="0" collapsed="false">
      <c r="A5" s="2"/>
      <c r="B5" s="2" t="s">
        <v>11</v>
      </c>
      <c r="C5" s="2" t="s">
        <v>10</v>
      </c>
      <c r="D5" s="2" t="s">
        <v>11</v>
      </c>
      <c r="E5" s="2" t="s">
        <v>10</v>
      </c>
      <c r="F5" s="2" t="s">
        <v>9</v>
      </c>
      <c r="G5" s="2" t="s">
        <v>10</v>
      </c>
      <c r="H5" s="2" t="s">
        <v>9</v>
      </c>
      <c r="I5" s="2" t="s">
        <v>10</v>
      </c>
    </row>
    <row r="6" customFormat="false" ht="12.75" hidden="false" customHeight="false" outlineLevel="0" collapsed="false">
      <c r="A6" s="0" t="s">
        <v>12</v>
      </c>
      <c r="B6" s="3"/>
      <c r="C6" s="4"/>
      <c r="D6" s="3" t="n">
        <v>-2574630</v>
      </c>
      <c r="E6" s="4" t="n">
        <v>-5818535</v>
      </c>
      <c r="F6" s="4" t="n">
        <v>870</v>
      </c>
      <c r="G6" s="4" t="n">
        <f aca="false">3819.27-1428901</f>
        <v>-1425081.73</v>
      </c>
      <c r="H6" s="3" t="n">
        <f aca="false">+B6+D6+F6</f>
        <v>-2573760</v>
      </c>
      <c r="I6" s="4" t="n">
        <f aca="false">+C6+E6+G6</f>
        <v>-7243616.73</v>
      </c>
    </row>
    <row r="7" customFormat="false" ht="12.75" hidden="false" customHeight="false" outlineLevel="0" collapsed="false">
      <c r="A7" s="0" t="s">
        <v>23</v>
      </c>
      <c r="B7" s="3"/>
      <c r="C7" s="4"/>
      <c r="D7" s="3" t="n">
        <v>-409770</v>
      </c>
      <c r="E7" s="4" t="n">
        <v>-927925.31</v>
      </c>
      <c r="F7" s="4"/>
      <c r="G7" s="4" t="n">
        <v>0</v>
      </c>
      <c r="H7" s="3" t="n">
        <f aca="false">+B7+D7+F7</f>
        <v>-409770</v>
      </c>
      <c r="I7" s="4" t="n">
        <f aca="false">+C7+E7+G7</f>
        <v>-927925.31</v>
      </c>
    </row>
    <row r="8" customFormat="false" ht="12.75" hidden="false" customHeight="false" outlineLevel="0" collapsed="false">
      <c r="A8" s="0" t="s">
        <v>13</v>
      </c>
      <c r="B8" s="3"/>
      <c r="C8" s="4"/>
      <c r="D8" s="3"/>
      <c r="E8" s="4"/>
      <c r="F8" s="4"/>
      <c r="G8" s="4" t="n">
        <v>0</v>
      </c>
      <c r="H8" s="3" t="n">
        <f aca="false">+B8+D8+F8</f>
        <v>0</v>
      </c>
      <c r="I8" s="4" t="n">
        <f aca="false">+C8+E8+G8</f>
        <v>0</v>
      </c>
    </row>
    <row r="9" customFormat="false" ht="12.75" hidden="false" customHeight="false" outlineLevel="0" collapsed="false">
      <c r="A9" s="0" t="s">
        <v>14</v>
      </c>
      <c r="B9" s="3"/>
      <c r="C9" s="4"/>
      <c r="D9" s="3"/>
      <c r="E9" s="4"/>
      <c r="F9" s="4"/>
      <c r="G9" s="4"/>
      <c r="H9" s="3" t="n">
        <f aca="false">+B9+D9+F9</f>
        <v>0</v>
      </c>
      <c r="I9" s="4" t="n">
        <f aca="false">+C9+E9+G9</f>
        <v>0</v>
      </c>
    </row>
    <row r="10" customFormat="false" ht="12.75" hidden="false" customHeight="false" outlineLevel="0" collapsed="false">
      <c r="A10" s="0" t="s">
        <v>20</v>
      </c>
      <c r="B10" s="3"/>
      <c r="C10" s="4"/>
      <c r="D10" s="3"/>
      <c r="E10" s="4"/>
      <c r="F10" s="4"/>
      <c r="G10" s="4" t="n">
        <v>885543</v>
      </c>
      <c r="H10" s="3" t="n">
        <f aca="false">+B10+D10+F10</f>
        <v>0</v>
      </c>
      <c r="I10" s="4" t="n">
        <f aca="false">+C10+E10+G10</f>
        <v>885543</v>
      </c>
    </row>
    <row r="11" customFormat="false" ht="12.75" hidden="false" customHeight="false" outlineLevel="0" collapsed="false">
      <c r="B11" s="3"/>
      <c r="C11" s="4"/>
      <c r="D11" s="3"/>
      <c r="E11" s="4"/>
      <c r="F11" s="4"/>
      <c r="G11" s="4"/>
      <c r="H11" s="3"/>
      <c r="I11" s="4"/>
    </row>
    <row r="12" customFormat="false" ht="12.75" hidden="false" customHeight="false" outlineLevel="0" collapsed="false">
      <c r="A12" s="0" t="s">
        <v>8</v>
      </c>
      <c r="H12" s="5" t="n">
        <f aca="false">SUM(H6:H11)</f>
        <v>-2983530</v>
      </c>
      <c r="I12" s="6" t="n">
        <f aca="false">SUM(I6:I11)</f>
        <v>-7285999.04</v>
      </c>
    </row>
    <row r="14" customFormat="false" ht="12.75" hidden="false" customHeight="false" outlineLevel="0" collapsed="false">
      <c r="A14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4.7"/>
    <col collapsed="false" customWidth="true" hidden="false" outlineLevel="0" max="3" min="3" style="0" width="13.28"/>
    <col collapsed="false" customWidth="true" hidden="false" outlineLevel="0" max="4" min="4" style="0" width="14.14"/>
    <col collapsed="false" customWidth="true" hidden="false" outlineLevel="0" max="5" min="5" style="0" width="13.14"/>
    <col collapsed="false" customWidth="true" hidden="false" outlineLevel="0" max="6" min="6" style="0" width="15.41"/>
    <col collapsed="false" customWidth="true" hidden="false" outlineLevel="0" max="7" min="7" style="0" width="11.42"/>
    <col collapsed="false" customWidth="true" hidden="false" outlineLevel="0" max="8" min="8" style="0" width="11.85"/>
    <col collapsed="false" customWidth="true" hidden="false" outlineLevel="0" max="9" min="9" style="0" width="12.28"/>
  </cols>
  <sheetData>
    <row r="2" customFormat="false" ht="12.75" hidden="false" customHeight="false" outlineLevel="0" collapsed="false">
      <c r="C2" s="0" t="s">
        <v>25</v>
      </c>
    </row>
    <row r="4" customFormat="false" ht="12.75" hidden="false" customHeight="false" outlineLevel="0" collapsed="false">
      <c r="A4" s="0" t="s">
        <v>26</v>
      </c>
      <c r="B4" s="0" t="s">
        <v>1</v>
      </c>
      <c r="C4" s="0" t="s">
        <v>27</v>
      </c>
      <c r="D4" s="0" t="s">
        <v>28</v>
      </c>
      <c r="E4" s="0" t="s">
        <v>29</v>
      </c>
      <c r="F4" s="0" t="s">
        <v>30</v>
      </c>
      <c r="G4" s="0" t="s">
        <v>31</v>
      </c>
      <c r="H4" s="0" t="s">
        <v>32</v>
      </c>
      <c r="I4" s="0" t="s">
        <v>33</v>
      </c>
    </row>
    <row r="5" customFormat="false" ht="12.75" hidden="false" customHeight="false" outlineLevel="0" collapsed="false">
      <c r="A5" s="0" t="n">
        <v>9912</v>
      </c>
      <c r="B5" s="0" t="s">
        <v>34</v>
      </c>
      <c r="C5" s="3" t="n">
        <v>-5864327</v>
      </c>
      <c r="D5" s="4" t="n">
        <v>-14100716</v>
      </c>
      <c r="E5" s="3" t="n">
        <f aca="false">-11133135+10000+5782004</f>
        <v>-5341131</v>
      </c>
      <c r="F5" s="4" t="n">
        <f aca="false">-25278603.8+21100+12388086.8</f>
        <v>-12869417</v>
      </c>
      <c r="G5" s="3" t="n">
        <f aca="false">+C5-E5</f>
        <v>-523196</v>
      </c>
      <c r="H5" s="4" t="n">
        <f aca="false">+D5-F5</f>
        <v>-1231299</v>
      </c>
      <c r="I5" s="4" t="n">
        <f aca="false">(+(H5/G5)-2.047)*G5</f>
        <v>-160316.788</v>
      </c>
    </row>
    <row r="6" customFormat="false" ht="12.75" hidden="false" customHeight="false" outlineLevel="0" collapsed="false">
      <c r="B6" s="0" t="s">
        <v>35</v>
      </c>
      <c r="C6" s="3" t="n">
        <v>-63000</v>
      </c>
      <c r="D6" s="4" t="n">
        <f aca="false">-136177.83</f>
        <v>-136177.83</v>
      </c>
      <c r="E6" s="3" t="n">
        <f aca="false">-53000+-10000</f>
        <v>-63000</v>
      </c>
      <c r="F6" s="4" t="n">
        <f aca="false">-111830+-21100</f>
        <v>-132930</v>
      </c>
      <c r="G6" s="3" t="n">
        <f aca="false">+C6-E6</f>
        <v>0</v>
      </c>
      <c r="H6" s="4" t="n">
        <f aca="false">+D6-F6</f>
        <v>-3247.82999999999</v>
      </c>
      <c r="I6" s="4" t="n">
        <v>-3248</v>
      </c>
    </row>
    <row r="7" customFormat="false" ht="12.75" hidden="false" customHeight="false" outlineLevel="0" collapsed="false">
      <c r="B7" s="0" t="s">
        <v>36</v>
      </c>
      <c r="C7" s="3" t="n">
        <v>-504916</v>
      </c>
      <c r="D7" s="4" t="n">
        <v>-2273748</v>
      </c>
      <c r="E7" s="3" t="n">
        <v>-504916</v>
      </c>
      <c r="F7" s="4" t="n">
        <v>-1165111.74</v>
      </c>
      <c r="G7" s="3" t="n">
        <f aca="false">+C7-E7</f>
        <v>0</v>
      </c>
      <c r="H7" s="4" t="n">
        <f aca="false">+D7-F7</f>
        <v>-1108636.26</v>
      </c>
      <c r="I7" s="4" t="n">
        <v>-1108636</v>
      </c>
    </row>
    <row r="8" customFormat="false" ht="12.75" hidden="false" customHeight="false" outlineLevel="0" collapsed="false">
      <c r="B8" s="0" t="s">
        <v>37</v>
      </c>
      <c r="C8" s="3"/>
      <c r="D8" s="4" t="n">
        <v>2311</v>
      </c>
      <c r="E8" s="3"/>
      <c r="F8" s="4"/>
      <c r="G8" s="3"/>
      <c r="H8" s="4"/>
      <c r="I8" s="4" t="n">
        <v>2311</v>
      </c>
    </row>
    <row r="9" customFormat="false" ht="12.75" hidden="false" customHeight="false" outlineLevel="0" collapsed="false">
      <c r="A9" s="7" t="s">
        <v>38</v>
      </c>
      <c r="B9" s="0" t="s">
        <v>34</v>
      </c>
      <c r="C9" s="3" t="n">
        <v>-2562387</v>
      </c>
      <c r="D9" s="4" t="n">
        <v>-6135174</v>
      </c>
      <c r="E9" s="3" t="n">
        <f aca="false">-9530174+3000000+3944159+3600000-3000000</f>
        <v>-1986015</v>
      </c>
      <c r="F9" s="4" t="n">
        <f aca="false">-22996865.66+6897909+9229332.06+9214000-6975000</f>
        <v>-4630624.6</v>
      </c>
      <c r="G9" s="3" t="n">
        <f aca="false">+C9-E9</f>
        <v>-576372</v>
      </c>
      <c r="H9" s="4" t="n">
        <f aca="false">+D9-F9</f>
        <v>-1504549.4</v>
      </c>
      <c r="I9" s="4" t="n">
        <f aca="false">(+(H9/G9)-2.273)*G9</f>
        <v>-194455.844</v>
      </c>
    </row>
    <row r="10" customFormat="false" ht="12.75" hidden="false" customHeight="false" outlineLevel="0" collapsed="false">
      <c r="B10" s="0" t="s">
        <v>35</v>
      </c>
      <c r="C10" s="3" t="n">
        <v>-115840</v>
      </c>
      <c r="D10" s="4" t="n">
        <v>-247573</v>
      </c>
      <c r="E10" s="3" t="n">
        <v>-50000</v>
      </c>
      <c r="F10" s="4" t="n">
        <v>-128440</v>
      </c>
      <c r="G10" s="3" t="n">
        <f aca="false">+C10-E10</f>
        <v>-65840</v>
      </c>
      <c r="H10" s="4" t="n">
        <f aca="false">+D10-F10</f>
        <v>-119133</v>
      </c>
      <c r="I10" s="4" t="n">
        <f aca="false">(+(H10/G10)-2.273)*G10</f>
        <v>30521.32</v>
      </c>
    </row>
    <row r="11" customFormat="false" ht="12.75" hidden="false" customHeight="false" outlineLevel="0" collapsed="false">
      <c r="B11" s="0" t="s">
        <v>36</v>
      </c>
      <c r="C11" s="3" t="n">
        <v>-854082</v>
      </c>
      <c r="D11" s="4" t="n">
        <v>-3862864</v>
      </c>
      <c r="E11" s="3" t="n">
        <v>-854082</v>
      </c>
      <c r="F11" s="4" t="n">
        <v>-1974467.45</v>
      </c>
      <c r="G11" s="3" t="n">
        <f aca="false">+C11-E11</f>
        <v>0</v>
      </c>
      <c r="H11" s="4" t="n">
        <f aca="false">+D11-F11</f>
        <v>-1888396.55</v>
      </c>
      <c r="I11" s="4" t="n">
        <v>-1888397</v>
      </c>
    </row>
    <row r="12" customFormat="false" ht="12.75" hidden="false" customHeight="false" outlineLevel="0" collapsed="false">
      <c r="B12" s="0" t="s">
        <v>37</v>
      </c>
      <c r="C12" s="3"/>
      <c r="D12" s="4" t="n">
        <v>-120910</v>
      </c>
      <c r="E12" s="3"/>
      <c r="F12" s="4"/>
      <c r="G12" s="3"/>
      <c r="H12" s="4"/>
      <c r="I12" s="4" t="n">
        <v>-120910</v>
      </c>
    </row>
    <row r="13" customFormat="false" ht="12.75" hidden="false" customHeight="false" outlineLevel="0" collapsed="false">
      <c r="A13" s="7" t="s">
        <v>39</v>
      </c>
      <c r="B13" s="0" t="s">
        <v>34</v>
      </c>
      <c r="C13" s="3" t="n">
        <f aca="false">-2573760-409770</f>
        <v>-2983530</v>
      </c>
      <c r="D13" s="4" t="n">
        <f aca="false">-7243617-927925</f>
        <v>-8171542</v>
      </c>
      <c r="E13" s="3" t="n">
        <v>-2920412</v>
      </c>
      <c r="F13" s="4" t="n">
        <v>-7999269</v>
      </c>
      <c r="G13" s="3" t="n">
        <f aca="false">+C13-E13</f>
        <v>-63118</v>
      </c>
      <c r="H13" s="4" t="n">
        <f aca="false">+D13-F13</f>
        <v>-172273</v>
      </c>
      <c r="I13" s="4" t="n">
        <f aca="false">(+(H13/G13)-2.516)*G13</f>
        <v>-13468.112</v>
      </c>
    </row>
    <row r="14" customFormat="false" ht="12.75" hidden="false" customHeight="false" outlineLevel="0" collapsed="false">
      <c r="B14" s="0" t="s">
        <v>35</v>
      </c>
      <c r="C14" s="3" t="n">
        <v>0</v>
      </c>
      <c r="D14" s="4" t="n">
        <v>0</v>
      </c>
      <c r="E14" s="3" t="n">
        <v>0</v>
      </c>
      <c r="F14" s="4" t="n">
        <v>0</v>
      </c>
      <c r="G14" s="3" t="n">
        <f aca="false">+C14-E14</f>
        <v>0</v>
      </c>
      <c r="H14" s="4" t="n">
        <f aca="false">+D14-F14</f>
        <v>0</v>
      </c>
      <c r="I14" s="4" t="n">
        <v>0</v>
      </c>
    </row>
    <row r="15" customFormat="false" ht="12.75" hidden="false" customHeight="false" outlineLevel="0" collapsed="false">
      <c r="B15" s="0" t="s">
        <v>36</v>
      </c>
      <c r="C15" s="3" t="n">
        <v>0</v>
      </c>
      <c r="D15" s="4" t="n">
        <v>0</v>
      </c>
      <c r="E15" s="3" t="n">
        <v>0</v>
      </c>
      <c r="F15" s="4" t="n">
        <v>0</v>
      </c>
      <c r="G15" s="3" t="n">
        <f aca="false">+C15-E15</f>
        <v>0</v>
      </c>
      <c r="H15" s="4" t="n">
        <f aca="false">+D15-F15</f>
        <v>0</v>
      </c>
      <c r="I15" s="4" t="n">
        <v>0</v>
      </c>
    </row>
    <row r="16" customFormat="false" ht="12.75" hidden="false" customHeight="false" outlineLevel="0" collapsed="false">
      <c r="B16" s="0" t="s">
        <v>37</v>
      </c>
      <c r="D16" s="0" t="n">
        <v>885543</v>
      </c>
      <c r="I16" s="4" t="n">
        <v>885543</v>
      </c>
    </row>
    <row r="18" customFormat="false" ht="12.75" hidden="false" customHeight="false" outlineLevel="0" collapsed="false">
      <c r="A18" s="0" t="s">
        <v>8</v>
      </c>
      <c r="I18" s="6" t="n">
        <f aca="false">SUM(I5:I17)</f>
        <v>-2571056.424</v>
      </c>
    </row>
    <row r="20" customFormat="false" ht="12.75" hidden="false" customHeight="false" outlineLevel="0" collapsed="false">
      <c r="A20" s="0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2000-03-27T18:54:42Z</dcterms:created>
  <dc:creator>plove</dc:creator>
  <dc:description/>
  <dc:language>en-US</dc:language>
  <cp:lastModifiedBy>plove</cp:lastModifiedBy>
  <cp:lastPrinted>2000-05-19T11:07:08Z</cp:lastPrinted>
  <cp:revision>0</cp:revision>
  <dc:subject/>
  <dc:title/>
</cp:coreProperties>
</file>