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if cargo sheet" sheetId="1" state="visible" r:id="rId3"/>
  </sheets>
  <externalReferences>
    <externalReference r:id="rId4"/>
  </externalReferences>
  <definedNames>
    <definedName function="false" hidden="false" localSheetId="0" name="_xlnm.Print_Area" vbProcedure="false">'cif cargo sheet'!$A$1:$G$22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<sst xmlns="http://schemas.openxmlformats.org/spreadsheetml/2006/main" count="24" uniqueCount="23">
  <si>
    <t xml:space="preserve">ENRON LNG MARKETING CIF DEAL SHEET</t>
  </si>
  <si>
    <t xml:space="preserve">per mmbtu</t>
  </si>
  <si>
    <t xml:space="preserve">Volume</t>
  </si>
  <si>
    <t xml:space="preserve">Price</t>
  </si>
  <si>
    <t xml:space="preserve">Dollars</t>
  </si>
  <si>
    <t xml:space="preserve">PV</t>
  </si>
  <si>
    <t xml:space="preserve">for sale</t>
  </si>
  <si>
    <t xml:space="preserve">bought</t>
  </si>
  <si>
    <t xml:space="preserve">Purchase - ExShip</t>
  </si>
  <si>
    <t xml:space="preserve">Terminal Loss</t>
  </si>
  <si>
    <t xml:space="preserve">Available for Sale - Tailgate</t>
  </si>
  <si>
    <t xml:space="preserve">Sale 1</t>
  </si>
  <si>
    <t xml:space="preserve">Sale 2</t>
  </si>
  <si>
    <t xml:space="preserve">Total Sale</t>
  </si>
  <si>
    <t xml:space="preserve">Net Position</t>
  </si>
  <si>
    <t xml:space="preserve">Terminalling</t>
  </si>
  <si>
    <t xml:space="preserve">Gross Margin</t>
  </si>
  <si>
    <t xml:space="preserve">Import Charges</t>
  </si>
  <si>
    <t xml:space="preserve">Surveyor</t>
  </si>
  <si>
    <t xml:space="preserve">LOC</t>
  </si>
  <si>
    <t xml:space="preserve">Interest on W.C.</t>
  </si>
  <si>
    <t xml:space="preserve">Total Costs</t>
  </si>
  <si>
    <t xml:space="preserve">Net Margin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</si>
</sst>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\$#,##0.0000000_);[RED]&quot;($&quot;#,##0.0000000\)"/>
    <numFmt numFmtId="166" formatCode="\$#,##0_);[RED]&quot;($&quot;#,##0\)"/>
    <numFmt numFmtId="167" formatCode="[$-409]#,##0_);[RED]\(#,##0\)"/>
    <numFmt numFmtId="168" formatCode="\$#,##0.0000_);[RED]&quot;($&quot;#,##0.0000\)"/>
    <numFmt numFmtId="169" formatCode="\$#,##0.000_);[RED]&quot;($&quot;#,##0.000\)"/>
    <numFmt numFmtId="170" formatCode="0%"/>
    <numFmt numFmtId="171" formatCode="0.00%"/>
    <numFmt numFmtId="172" formatCode="[$-409]#,##0_);\(#,##0\)"/>
    <numFmt numFmtId="173" formatCode="\$#,##0.00_);[RED]&quot;($&quot;#,##0.00\)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name val="Arial"/>
      <family val="2"/>
    </font>
    <font>
      <b val="true"/>
      <sz val="10"/>
      <name val="Arial"/>
      <family val="2"/>
    </font>
    <font>
      <b val="true"/>
      <sz val="10"/>
      <color rgb="FF0000FF"/>
      <name val="Arial"/>
      <family val="2"/>
    </font>
    <font>
      <sz val="10"/>
      <name val="Arial"/>
      <family val="2"/>
    </font>
    <font>
      <b val="true"/>
      <sz val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99CCFF"/>
        <bgColor rgb="FFCCCCFF"/>
      </patternFill>
    </fill>
    <fill>
      <patternFill patternType="solid">
        <fgColor rgb="FFFFFF99"/>
        <bgColor rgb="FFFFFFCC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9999FF"/>
      </patternFill>
    </fill>
    <fill>
      <patternFill patternType="solid">
        <fgColor rgb="FFFFCC99"/>
        <bgColor rgb="FFC0C0C0"/>
      </patternFill>
    </fill>
  </fills>
  <borders count="1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70" fontId="0" fillId="0" borderId="0" applyFont="true" applyBorder="false" applyAlignment="false" applyProtection="false"/>
  </cellStyleXfs>
  <cellXfs count="10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3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3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5" fillId="3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3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3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3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3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3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3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3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3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3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4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6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4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4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4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4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4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4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4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7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2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5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5" fillId="5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5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5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5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5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2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2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6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6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6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6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6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6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6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6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6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6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6" borderId="1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6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6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6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6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6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2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GlobalProducts/LNG/EGroves/Batchloads/Curvefetch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tch"/>
      <sheetName val="Swap"/>
      <sheetName val="PV"/>
      <sheetName val="LIST"/>
    </sheetNames>
    <sheetDataSet>
      <sheetData sheetId="0"/>
      <sheetData sheetId="1"/>
      <sheetData sheetId="2">
        <row r="9">
          <cell r="E9">
            <v>0.989348341761429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2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.56"/>
    <col collapsed="false" customWidth="true" hidden="false" outlineLevel="0" max="2" min="2" style="0" width="23.41"/>
    <col collapsed="false" customWidth="true" hidden="false" outlineLevel="0" max="3" min="3" style="0" width="9.14"/>
    <col collapsed="false" customWidth="true" hidden="false" outlineLevel="0" max="6" min="4" style="0" width="13.7"/>
    <col collapsed="false" customWidth="true" hidden="false" outlineLevel="0" max="7" min="7" style="0" width="14.99"/>
    <col collapsed="false" customWidth="false" hidden="true" outlineLevel="0" max="9" min="9" style="0" width="9.06"/>
    <col collapsed="false" customWidth="true" hidden="true" outlineLevel="0" max="10" min="10" style="0" width="12.85"/>
    <col collapsed="false" customWidth="true" hidden="false" outlineLevel="0" max="11" min="11" style="0" width="14.28"/>
  </cols>
  <sheetData>
    <row r="1" customFormat="false" ht="15" hidden="false" customHeight="false" outlineLevel="0" collapsed="false">
      <c r="B1" s="1" t="s">
        <v>0</v>
      </c>
      <c r="C1" s="1"/>
      <c r="D1" s="1"/>
      <c r="E1" s="1"/>
      <c r="F1" s="1"/>
      <c r="G1" s="1"/>
    </row>
    <row r="2" customFormat="false" ht="12.75" hidden="false" customHeight="false" outlineLevel="0" collapsed="false">
      <c r="B2" s="2"/>
      <c r="C2" s="2"/>
      <c r="D2" s="3"/>
      <c r="E2" s="4"/>
      <c r="F2" s="5"/>
      <c r="G2" s="5"/>
      <c r="J2" s="6" t="s">
        <v>1</v>
      </c>
      <c r="K2" s="6" t="s">
        <v>1</v>
      </c>
    </row>
    <row r="3" customFormat="false" ht="12.75" hidden="false" customHeight="false" outlineLevel="0" collapsed="false">
      <c r="B3" s="7"/>
      <c r="C3" s="8"/>
      <c r="D3" s="8" t="s">
        <v>2</v>
      </c>
      <c r="E3" s="8" t="s">
        <v>3</v>
      </c>
      <c r="F3" s="8" t="s">
        <v>4</v>
      </c>
      <c r="G3" s="9" t="s">
        <v>5</v>
      </c>
      <c r="J3" s="6" t="s">
        <v>6</v>
      </c>
      <c r="K3" s="6" t="s">
        <v>7</v>
      </c>
    </row>
    <row r="4" customFormat="false" ht="12.75" hidden="false" customHeight="false" outlineLevel="0" collapsed="false">
      <c r="B4" s="10" t="s">
        <v>8</v>
      </c>
      <c r="C4" s="11"/>
      <c r="D4" s="12" t="n">
        <v>2720000</v>
      </c>
      <c r="E4" s="13" t="n">
        <v>5.8</v>
      </c>
      <c r="F4" s="14" t="n">
        <f aca="false">-E4*D4</f>
        <v>-15776000</v>
      </c>
      <c r="G4" s="15" t="n">
        <f aca="false">+F4*[1]PV!$E$9</f>
        <v>-15607959.4396283</v>
      </c>
      <c r="J4" s="16" t="n">
        <f aca="false">+G4/-$D$7</f>
        <v>-5.8544484019611</v>
      </c>
      <c r="K4" s="16" t="n">
        <f aca="false">+G4/$D$4</f>
        <v>-5.73822038221629</v>
      </c>
    </row>
    <row r="5" customFormat="false" ht="12.75" hidden="false" customHeight="false" outlineLevel="0" collapsed="false">
      <c r="B5" s="17" t="s">
        <v>9</v>
      </c>
      <c r="C5" s="18" t="n">
        <v>0.0175</v>
      </c>
      <c r="D5" s="19" t="n">
        <f aca="false">+D4*C5</f>
        <v>47600</v>
      </c>
      <c r="E5" s="20"/>
      <c r="F5" s="21"/>
      <c r="G5" s="22"/>
      <c r="J5" s="23"/>
      <c r="K5" s="23"/>
    </row>
    <row r="6" customFormat="false" ht="12.75" hidden="false" customHeight="false" outlineLevel="0" collapsed="false">
      <c r="B6" s="24" t="s">
        <v>10</v>
      </c>
      <c r="C6" s="25"/>
      <c r="D6" s="26" t="n">
        <f aca="false">+D4-D5</f>
        <v>2672400</v>
      </c>
      <c r="E6" s="27"/>
      <c r="F6" s="28"/>
      <c r="G6" s="29"/>
      <c r="J6" s="23"/>
      <c r="K6" s="23"/>
    </row>
    <row r="7" customFormat="false" ht="12.75" hidden="false" customHeight="false" outlineLevel="0" collapsed="false">
      <c r="B7" s="30" t="s">
        <v>11</v>
      </c>
      <c r="C7" s="31"/>
      <c r="D7" s="32" t="n">
        <f aca="false">-86000*31</f>
        <v>-2666000</v>
      </c>
      <c r="E7" s="33" t="n">
        <f aca="false">6.79-0.1025-0.06</f>
        <v>6.6275</v>
      </c>
      <c r="F7" s="34" t="n">
        <f aca="false">-E7*D7</f>
        <v>17668915</v>
      </c>
      <c r="G7" s="35" t="n">
        <f aca="false">+F7*[1]PV!$E$9</f>
        <v>17480711.7559736</v>
      </c>
      <c r="J7" s="16" t="n">
        <f aca="false">+G7/-$D$7</f>
        <v>6.55690613502387</v>
      </c>
      <c r="K7" s="16" t="n">
        <f aca="false">+G7/$D$4</f>
        <v>6.4267322632256</v>
      </c>
    </row>
    <row r="8" customFormat="false" ht="12.75" hidden="false" customHeight="false" outlineLevel="0" collapsed="false">
      <c r="B8" s="30" t="s">
        <v>12</v>
      </c>
      <c r="C8" s="31"/>
      <c r="D8" s="32" t="n">
        <v>0</v>
      </c>
      <c r="E8" s="33" t="n">
        <v>0</v>
      </c>
      <c r="F8" s="34" t="n">
        <f aca="false">-E8*D8</f>
        <v>-0</v>
      </c>
      <c r="G8" s="35" t="n">
        <f aca="false">+F8*[1]PV!$E$9</f>
        <v>-0</v>
      </c>
      <c r="J8" s="16"/>
      <c r="K8" s="16"/>
    </row>
    <row r="9" customFormat="false" ht="12.75" hidden="false" customHeight="false" outlineLevel="0" collapsed="false">
      <c r="B9" s="36" t="s">
        <v>13</v>
      </c>
      <c r="C9" s="37"/>
      <c r="D9" s="38" t="n">
        <f aca="false">SUM(D7:D8)</f>
        <v>-2666000</v>
      </c>
      <c r="E9" s="39"/>
      <c r="F9" s="40" t="n">
        <f aca="false">SUM(F7:F8)</f>
        <v>17668915</v>
      </c>
      <c r="G9" s="41" t="n">
        <f aca="false">SUM(G7:G8)</f>
        <v>17480711.7559736</v>
      </c>
      <c r="J9" s="42"/>
      <c r="K9" s="42"/>
    </row>
    <row r="10" customFormat="false" ht="15" hidden="false" customHeight="true" outlineLevel="0" collapsed="false">
      <c r="B10" s="43" t="s">
        <v>14</v>
      </c>
      <c r="C10" s="44"/>
      <c r="D10" s="45" t="n">
        <f aca="false">+D9+D6</f>
        <v>6400</v>
      </c>
      <c r="E10" s="46"/>
      <c r="F10" s="47"/>
      <c r="G10" s="48"/>
      <c r="J10" s="42"/>
      <c r="K10" s="42"/>
    </row>
    <row r="11" customFormat="false" ht="6.75" hidden="false" customHeight="true" outlineLevel="0" collapsed="false">
      <c r="A11" s="49"/>
      <c r="B11" s="50"/>
      <c r="C11" s="51"/>
      <c r="D11" s="52"/>
      <c r="E11" s="53"/>
      <c r="F11" s="54"/>
      <c r="G11" s="54"/>
      <c r="H11" s="49"/>
      <c r="I11" s="49"/>
      <c r="J11" s="55"/>
      <c r="K11" s="16"/>
    </row>
    <row r="12" customFormat="false" ht="12.75" hidden="false" customHeight="false" outlineLevel="0" collapsed="false">
      <c r="B12" s="56" t="s">
        <v>15</v>
      </c>
      <c r="C12" s="57" t="n">
        <v>0.08</v>
      </c>
      <c r="D12" s="58" t="n">
        <f aca="false">+D4</f>
        <v>2720000</v>
      </c>
      <c r="E12" s="59" t="n">
        <v>0.55</v>
      </c>
      <c r="F12" s="60" t="n">
        <f aca="false">-E12*D12</f>
        <v>-1496000</v>
      </c>
      <c r="G12" s="61" t="n">
        <f aca="false">+F12*[1]PV!$E$9</f>
        <v>-1480065.1192751</v>
      </c>
      <c r="J12" s="16" t="n">
        <f aca="false">+G12/-$D$7</f>
        <v>-0.555163210530794</v>
      </c>
      <c r="K12" s="16" t="n">
        <f aca="false">+G12/$D$4</f>
        <v>-0.544141587968786</v>
      </c>
    </row>
    <row r="13" customFormat="false" ht="5.25" hidden="false" customHeight="true" outlineLevel="0" collapsed="false">
      <c r="A13" s="49"/>
      <c r="B13" s="62"/>
      <c r="C13" s="63"/>
      <c r="D13" s="64"/>
      <c r="E13" s="65"/>
      <c r="F13" s="66"/>
      <c r="G13" s="66"/>
      <c r="H13" s="49"/>
      <c r="I13" s="49"/>
      <c r="J13" s="67"/>
      <c r="K13" s="67"/>
    </row>
    <row r="14" customFormat="false" ht="12.75" hidden="false" customHeight="false" outlineLevel="0" collapsed="false">
      <c r="B14" s="43" t="s">
        <v>16</v>
      </c>
      <c r="C14" s="44"/>
      <c r="D14" s="68"/>
      <c r="E14" s="69"/>
      <c r="F14" s="70"/>
      <c r="G14" s="71" t="n">
        <f aca="false">+G4+G9+G12</f>
        <v>392687.197070238</v>
      </c>
      <c r="J14" s="16" t="n">
        <f aca="false">+G14/-$D$7</f>
        <v>0.147294522531972</v>
      </c>
      <c r="K14" s="16" t="n">
        <f aca="false">+G14/$D$4</f>
        <v>0.144370293040529</v>
      </c>
    </row>
    <row r="15" customFormat="false" ht="5.25" hidden="false" customHeight="true" outlineLevel="0" collapsed="false">
      <c r="A15" s="49"/>
      <c r="B15" s="72"/>
      <c r="C15" s="73"/>
      <c r="D15" s="74"/>
      <c r="E15" s="75"/>
      <c r="F15" s="76"/>
      <c r="G15" s="77"/>
      <c r="H15" s="49"/>
      <c r="I15" s="49"/>
      <c r="J15" s="16"/>
      <c r="K15" s="16"/>
    </row>
    <row r="16" customFormat="false" ht="12.75" hidden="false" customHeight="false" outlineLevel="0" collapsed="false">
      <c r="B16" s="78" t="s">
        <v>17</v>
      </c>
      <c r="C16" s="79"/>
      <c r="D16" s="80"/>
      <c r="E16" s="81"/>
      <c r="F16" s="80"/>
      <c r="G16" s="82" t="n">
        <v>-12534</v>
      </c>
      <c r="J16" s="16" t="n">
        <f aca="false">+G16/-$D$7</f>
        <v>-0.00470142535633908</v>
      </c>
      <c r="K16" s="16" t="n">
        <f aca="false">+G16/$D$4</f>
        <v>-0.00460808823529412</v>
      </c>
    </row>
    <row r="17" customFormat="false" ht="12.75" hidden="false" customHeight="false" outlineLevel="0" collapsed="false">
      <c r="B17" s="83" t="s">
        <v>18</v>
      </c>
      <c r="C17" s="84"/>
      <c r="D17" s="85"/>
      <c r="E17" s="86"/>
      <c r="F17" s="85"/>
      <c r="G17" s="87" t="n">
        <v>-2000</v>
      </c>
      <c r="J17" s="16" t="n">
        <f aca="false">+G17/-$D$7</f>
        <v>-0.000750187546886722</v>
      </c>
      <c r="K17" s="16" t="n">
        <f aca="false">+G17/$D$4</f>
        <v>-0.000735294117647059</v>
      </c>
    </row>
    <row r="18" customFormat="false" ht="12.75" hidden="false" customHeight="false" outlineLevel="0" collapsed="false">
      <c r="B18" s="83" t="s">
        <v>19</v>
      </c>
      <c r="C18" s="84"/>
      <c r="D18" s="85"/>
      <c r="E18" s="86"/>
      <c r="F18" s="85"/>
      <c r="G18" s="87" t="n">
        <v>0</v>
      </c>
      <c r="J18" s="16" t="n">
        <f aca="false">+G18/-$D$7</f>
        <v>0</v>
      </c>
      <c r="K18" s="16" t="n">
        <f aca="false">+G18/$D$4</f>
        <v>0</v>
      </c>
    </row>
    <row r="19" customFormat="false" ht="12.75" hidden="false" customHeight="false" outlineLevel="0" collapsed="false">
      <c r="B19" s="88" t="s">
        <v>20</v>
      </c>
      <c r="C19" s="89" t="n">
        <v>30</v>
      </c>
      <c r="D19" s="90"/>
      <c r="E19" s="91"/>
      <c r="F19" s="90"/>
      <c r="G19" s="92" t="n">
        <f aca="false">(0.085*C19/365.25)*F4</f>
        <v>-110140.45174538</v>
      </c>
      <c r="H19" s="93"/>
      <c r="I19" s="93"/>
      <c r="J19" s="16" t="n">
        <f aca="false">+G19/-$D$7</f>
        <v>-0.0413129976539309</v>
      </c>
      <c r="K19" s="16" t="n">
        <f aca="false">+G19/$D$4</f>
        <v>-0.0404928131416838</v>
      </c>
    </row>
    <row r="20" customFormat="false" ht="12.75" hidden="false" customHeight="false" outlineLevel="0" collapsed="false">
      <c r="B20" s="88" t="s">
        <v>21</v>
      </c>
      <c r="C20" s="89"/>
      <c r="D20" s="90"/>
      <c r="E20" s="91"/>
      <c r="F20" s="90"/>
      <c r="G20" s="94" t="n">
        <f aca="false">SUM(G16:G19)</f>
        <v>-124674.45174538</v>
      </c>
      <c r="J20" s="16" t="n">
        <f aca="false">+G20/-$D$7</f>
        <v>-0.0467646105571568</v>
      </c>
      <c r="K20" s="16" t="n">
        <f aca="false">+G20/$D$4</f>
        <v>-0.045836195494625</v>
      </c>
    </row>
    <row r="21" customFormat="false" ht="6" hidden="false" customHeight="true" outlineLevel="0" collapsed="false">
      <c r="B21" s="50"/>
      <c r="C21" s="51"/>
      <c r="D21" s="95"/>
      <c r="E21" s="96"/>
      <c r="F21" s="95"/>
      <c r="G21" s="97"/>
      <c r="H21" s="49"/>
      <c r="I21" s="49"/>
      <c r="J21" s="16"/>
      <c r="K21" s="16"/>
    </row>
    <row r="22" customFormat="false" ht="15.75" hidden="false" customHeight="false" outlineLevel="0" collapsed="false">
      <c r="B22" s="98" t="s">
        <v>22</v>
      </c>
      <c r="C22" s="99"/>
      <c r="D22" s="100"/>
      <c r="E22" s="101"/>
      <c r="F22" s="100"/>
      <c r="G22" s="102" t="n">
        <f aca="false">+G20+G14</f>
        <v>268012.745324858</v>
      </c>
      <c r="H22" s="103"/>
      <c r="I22" s="103"/>
      <c r="J22" s="104" t="n">
        <f aca="false">+G22/-D7</f>
        <v>0.100529911974816</v>
      </c>
      <c r="K22" s="104" t="n">
        <f aca="false">+G22/$D$4</f>
        <v>0.0985340975459038</v>
      </c>
    </row>
    <row r="23" customFormat="false" ht="12.75" hidden="false" customHeight="false" outlineLevel="0" collapsed="false">
      <c r="B23" s="105"/>
      <c r="C23" s="106"/>
      <c r="E23" s="107"/>
      <c r="J23" s="23"/>
      <c r="K23" s="23"/>
    </row>
    <row r="24" customFormat="false" ht="12.75" hidden="false" customHeight="false" outlineLevel="0" collapsed="false">
      <c r="B24" s="105"/>
      <c r="C24" s="106"/>
      <c r="E24" s="107"/>
      <c r="J24" s="23"/>
      <c r="K24" s="23"/>
    </row>
    <row r="25" customFormat="false" ht="12.75" hidden="false" customHeight="false" outlineLevel="0" collapsed="false">
      <c r="B25" s="105"/>
      <c r="C25" s="106"/>
      <c r="E25" s="107"/>
      <c r="J25" s="23"/>
    </row>
    <row r="26" customFormat="false" ht="12.75" hidden="false" customHeight="false" outlineLevel="0" collapsed="false">
      <c r="B26" s="105"/>
      <c r="C26" s="105"/>
      <c r="E26" s="107"/>
    </row>
    <row r="27" customFormat="false" ht="12.75" hidden="false" customHeight="false" outlineLevel="0" collapsed="false">
      <c r="E27" s="107"/>
    </row>
  </sheetData>
  <mergeCells count="1">
    <mergeCell ref="B1:G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2000-12-29T17:49:44Z</dcterms:created>
  <dc:creator>egroves</dc:creator>
  <dc:description/>
  <dc:language>en-US</dc:language>
  <cp:lastModifiedBy>egroves</cp:lastModifiedBy>
  <cp:lastPrinted>2001-01-24T19:58:35Z</cp:lastPrinted>
  <cp:revision>0</cp:revision>
  <dc:subject/>
  <dc:title/>
</cp:coreProperties>
</file>