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losed positions" sheetId="1" state="visible" r:id="rId3"/>
    <sheet name="open positions" sheetId="2" state="visible" r:id="rId4"/>
    <sheet name="funds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<sst xmlns="http://schemas.openxmlformats.org/spreadsheetml/2006/main" count="604" uniqueCount="159">
  <si>
    <t xml:space="preserve">CLOSED POSITIONS</t>
  </si>
  <si>
    <t xml:space="preserve">stock</t>
  </si>
  <si>
    <t xml:space="preserve"># shares</t>
  </si>
  <si>
    <t xml:space="preserve">date acquired</t>
  </si>
  <si>
    <t xml:space="preserve">date sold</t>
  </si>
  <si>
    <t xml:space="preserve">cost</t>
  </si>
  <si>
    <t xml:space="preserve">proceeds</t>
  </si>
  <si>
    <t xml:space="preserve">gain/loss</t>
  </si>
  <si>
    <t xml:space="preserve">*lt cap</t>
  </si>
  <si>
    <t xml:space="preserve">short sale</t>
  </si>
  <si>
    <t xml:space="preserve">wash sale</t>
  </si>
  <si>
    <t xml:space="preserve">ADBE</t>
  </si>
  <si>
    <t xml:space="preserve">AIG</t>
  </si>
  <si>
    <t xml:space="preserve">AMCC</t>
  </si>
  <si>
    <t xml:space="preserve">AXP</t>
  </si>
  <si>
    <t xml:space="preserve">BEAS</t>
  </si>
  <si>
    <t xml:space="preserve">BR feb 35 put</t>
  </si>
  <si>
    <t xml:space="preserve">7/23,8/3,8/9</t>
  </si>
  <si>
    <t xml:space="preserve">BR nov 37.50 put</t>
  </si>
  <si>
    <t xml:space="preserve">BR nov 45 call</t>
  </si>
  <si>
    <t xml:space="preserve">BRCD</t>
  </si>
  <si>
    <t xml:space="preserve">BRR jun 55 put</t>
  </si>
  <si>
    <t xml:space="preserve">BRR sep 55 put</t>
  </si>
  <si>
    <t xml:space="preserve">BRR sep 60 put</t>
  </si>
  <si>
    <t xml:space="preserve">C</t>
  </si>
  <si>
    <t xml:space="preserve">CHKP</t>
  </si>
  <si>
    <t xml:space="preserve">CIEN</t>
  </si>
  <si>
    <t xml:space="preserve">CPN</t>
  </si>
  <si>
    <t xml:space="preserve">CPN  </t>
  </si>
  <si>
    <t xml:space="preserve">CPN apr01 45 call</t>
  </si>
  <si>
    <t xml:space="preserve">CPN oct01 55 call</t>
  </si>
  <si>
    <t xml:space="preserve">expired</t>
  </si>
  <si>
    <t xml:space="preserve"> </t>
  </si>
  <si>
    <t xml:space="preserve">CSCO</t>
  </si>
  <si>
    <t xml:space="preserve">DIA (short)</t>
  </si>
  <si>
    <t xml:space="preserve">DVN (short)</t>
  </si>
  <si>
    <t xml:space="preserve">EMC</t>
  </si>
  <si>
    <t xml:space="preserve">ENE (short)</t>
  </si>
  <si>
    <t xml:space="preserve">?? X  ??</t>
  </si>
  <si>
    <t xml:space="preserve">5/2,5/4</t>
  </si>
  <si>
    <t xml:space="preserve">5/8,5/25</t>
  </si>
  <si>
    <t xml:space="preserve">ENE apr 01 65 put</t>
  </si>
  <si>
    <t xml:space="preserve">ENE apr 01 70 put</t>
  </si>
  <si>
    <t xml:space="preserve">ENE jul 01 60 call</t>
  </si>
  <si>
    <t xml:space="preserve">ENE jul 01 75 call</t>
  </si>
  <si>
    <t xml:space="preserve">ENE oct 01 75 call</t>
  </si>
  <si>
    <t xml:space="preserve">ENE oct 01 80 call</t>
  </si>
  <si>
    <t xml:space="preserve">EOG</t>
  </si>
  <si>
    <t xml:space="preserve">EOG </t>
  </si>
  <si>
    <t xml:space="preserve">EOG (short)</t>
  </si>
  <si>
    <t xml:space="preserve">EOG apr01 55 call</t>
  </si>
  <si>
    <t xml:space="preserve">EOG jul 01 35 put</t>
  </si>
  <si>
    <t xml:space="preserve">EOG jul01 55 call</t>
  </si>
  <si>
    <t xml:space="preserve">EOG oct 35 put</t>
  </si>
  <si>
    <t xml:space="preserve">EOG oct 40 put</t>
  </si>
  <si>
    <t xml:space="preserve">EOG oct 45 put</t>
  </si>
  <si>
    <t xml:space="preserve">GLW</t>
  </si>
  <si>
    <t xml:space="preserve">INTC</t>
  </si>
  <si>
    <t xml:space="preserve">JDSU</t>
  </si>
  <si>
    <t xml:space="preserve">MCDTA (EMC)</t>
  </si>
  <si>
    <t xml:space="preserve">MER</t>
  </si>
  <si>
    <t xml:space="preserve">MOT</t>
  </si>
  <si>
    <t xml:space="preserve">MRK (short)</t>
  </si>
  <si>
    <t xml:space="preserve">NAT</t>
  </si>
  <si>
    <t xml:space="preserve">1/16,1/17,1/19</t>
  </si>
  <si>
    <t xml:space="preserve">NOK</t>
  </si>
  <si>
    <t xml:space="preserve">NTAP</t>
  </si>
  <si>
    <t xml:space="preserve">NTAP mar01 135 call</t>
  </si>
  <si>
    <t xml:space="preserve">OKE</t>
  </si>
  <si>
    <t xml:space="preserve">ORCL</t>
  </si>
  <si>
    <t xml:space="preserve">PMCS</t>
  </si>
  <si>
    <t xml:space="preserve">QQQ</t>
  </si>
  <si>
    <t xml:space="preserve">QQQ  </t>
  </si>
  <si>
    <t xml:space="preserve">QQQ (short)</t>
  </si>
  <si>
    <t xml:space="preserve">SDLI (JDSU)</t>
  </si>
  <si>
    <t xml:space="preserve">SEBL</t>
  </si>
  <si>
    <t xml:space="preserve">SGP</t>
  </si>
  <si>
    <t xml:space="preserve">SGP may01 42.50 call</t>
  </si>
  <si>
    <t xml:space="preserve">SPY (short)</t>
  </si>
  <si>
    <t xml:space="preserve">SUNW</t>
  </si>
  <si>
    <t xml:space="preserve">TLAB</t>
  </si>
  <si>
    <t xml:space="preserve">VRTS</t>
  </si>
  <si>
    <t xml:space="preserve">VSEA</t>
  </si>
  <si>
    <t xml:space="preserve">VSEA (short)</t>
  </si>
  <si>
    <t xml:space="preserve">6/8,6/21</t>
  </si>
  <si>
    <t xml:space="preserve">VSEA may01 40 call</t>
  </si>
  <si>
    <t xml:space="preserve">XOM</t>
  </si>
  <si>
    <t xml:space="preserve">XOM apr01 85 call</t>
  </si>
  <si>
    <t xml:space="preserve">XOM jul01 90 call</t>
  </si>
  <si>
    <t xml:space="preserve">BR (short)</t>
  </si>
  <si>
    <t xml:space="preserve">4/6,4/9</t>
  </si>
  <si>
    <t xml:space="preserve">4/16,4/20,5/24</t>
  </si>
  <si>
    <t xml:space="preserve">4/9,4/9?,5/29*</t>
  </si>
  <si>
    <t xml:space="preserve">td/pw</t>
  </si>
  <si>
    <t xml:space="preserve">8/22,8/31</t>
  </si>
  <si>
    <t xml:space="preserve">6/14,6/15</t>
  </si>
  <si>
    <t xml:space="preserve">6/18,6/19</t>
  </si>
  <si>
    <t xml:space="preserve">ATT (short)</t>
  </si>
  <si>
    <t xml:space="preserve">BR nov 40 call</t>
  </si>
  <si>
    <t xml:space="preserve">6/13,8/3</t>
  </si>
  <si>
    <t xml:space="preserve">HDI (short)</t>
  </si>
  <si>
    <t xml:space="preserve">PG (short)</t>
  </si>
  <si>
    <t xml:space="preserve">10/2,10/3</t>
  </si>
  <si>
    <t xml:space="preserve">10/3,10/5</t>
  </si>
  <si>
    <t xml:space="preserve">ENE    jan 02 37.50 put</t>
  </si>
  <si>
    <t xml:space="preserve">ENE    jan 02 50 put</t>
  </si>
  <si>
    <t xml:space="preserve">FNM (short)</t>
  </si>
  <si>
    <t xml:space="preserve">9/21-9/27</t>
  </si>
  <si>
    <t xml:space="preserve">AEP (short)</t>
  </si>
  <si>
    <t xml:space="preserve">BBY (short)</t>
  </si>
  <si>
    <t xml:space="preserve">DYN (short)</t>
  </si>
  <si>
    <t xml:space="preserve">11/14-12/7</t>
  </si>
  <si>
    <t xml:space="preserve">ENE</t>
  </si>
  <si>
    <t xml:space="preserve">CREE (short)</t>
  </si>
  <si>
    <t xml:space="preserve">Janus Mercury</t>
  </si>
  <si>
    <t xml:space="preserve">various</t>
  </si>
  <si>
    <t xml:space="preserve">Monetta Fund</t>
  </si>
  <si>
    <t xml:space="preserve">American Century Ultra</t>
  </si>
  <si>
    <t xml:space="preserve">American Century Select</t>
  </si>
  <si>
    <t xml:space="preserve">American Century Int'l. Growth</t>
  </si>
  <si>
    <t xml:space="preserve">Legg Mason Value Trust</t>
  </si>
  <si>
    <t xml:space="preserve">10/11-11/6</t>
  </si>
  <si>
    <t xml:space="preserve">10/11-12/27</t>
  </si>
  <si>
    <t xml:space="preserve">LE (short)</t>
  </si>
  <si>
    <t xml:space="preserve">12/11-12/20</t>
  </si>
  <si>
    <t xml:space="preserve">MU (short)</t>
  </si>
  <si>
    <t xml:space="preserve">Total gain/loss</t>
  </si>
  <si>
    <t xml:space="preserve">OPEN POSITIONS</t>
  </si>
  <si>
    <t xml:space="preserve">est. taxes</t>
  </si>
  <si>
    <t xml:space="preserve">avg price</t>
  </si>
  <si>
    <t xml:space="preserve">on unrealized gains</t>
  </si>
  <si>
    <t xml:space="preserve">HDI    jan 02 55 calls                 </t>
  </si>
  <si>
    <t xml:space="preserve">HDi   may 02 40 puts                 </t>
  </si>
  <si>
    <t xml:space="preserve">TRW (short)</t>
  </si>
  <si>
    <t xml:space="preserve">ENE    jan 02 25 calls                 </t>
  </si>
  <si>
    <t xml:space="preserve">ENE    jan 02 35 calls                 </t>
  </si>
  <si>
    <t xml:space="preserve">ENE    jan 02 40 calls                 </t>
  </si>
  <si>
    <t xml:space="preserve">ENE    jan 02 50 calls                 </t>
  </si>
  <si>
    <t xml:space="preserve">`</t>
  </si>
  <si>
    <t xml:space="preserve">ENE    jan 02 60 calls              </t>
  </si>
  <si>
    <t xml:space="preserve">ENE    apr 02 35 calls              </t>
  </si>
  <si>
    <t xml:space="preserve">ENE    jan 03 50 calls                 </t>
  </si>
  <si>
    <t xml:space="preserve">ENE    jan 03 55 calls                 </t>
  </si>
  <si>
    <t xml:space="preserve">ENE    jan 03 60 calls                 </t>
  </si>
  <si>
    <t xml:space="preserve">ENE    jan 03 70 calls                 </t>
  </si>
  <si>
    <t xml:space="preserve">ENE    jan 03 75 calls                 </t>
  </si>
  <si>
    <t xml:space="preserve">ENE    jan 03 80 calls                 </t>
  </si>
  <si>
    <t xml:space="preserve">ENE    jan 03 85 calls                 </t>
  </si>
  <si>
    <t xml:space="preserve">ENE    jan 03 90 calls                 </t>
  </si>
  <si>
    <t xml:space="preserve">total unrealized gains</t>
  </si>
  <si>
    <t xml:space="preserve">total cost</t>
  </si>
  <si>
    <t xml:space="preserve">11/26 sale</t>
  </si>
  <si>
    <t xml:space="preserve">12/5 sale</t>
  </si>
  <si>
    <t xml:space="preserve">gain/(loss)</t>
  </si>
  <si>
    <t xml:space="preserve">12/12 sale</t>
  </si>
  <si>
    <t xml:space="preserve">AC Int'l. Growth</t>
  </si>
  <si>
    <t xml:space="preserve">AC Ultra</t>
  </si>
  <si>
    <t xml:space="preserve">AC Select</t>
  </si>
  <si>
    <t xml:space="preserve">LM Value Trust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</si>
</sst>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/d/yy"/>
    <numFmt numFmtId="166" formatCode="\$#,##0.00"/>
    <numFmt numFmtId="167" formatCode="\$#,##0.00_);[RED]&quot;($&quot;#,##0.00\)"/>
    <numFmt numFmtId="168" formatCode="\$#,##0.00_);&quot;($&quot;#,##0.00\)"/>
    <numFmt numFmtId="169" formatCode="[$-409]#,##0_);\(#,##0\)"/>
    <numFmt numFmtId="170" formatCode="[$-409]m/d/yyyy"/>
    <numFmt numFmtId="171" formatCode="mm/dd/yy"/>
    <numFmt numFmtId="172" formatCode="\$#,##0_);[RED]&quot;($&quot;#,##0\)"/>
    <numFmt numFmtId="173" formatCode="0_);[RED]\(0\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color rgb="FF3366FF"/>
      <name val="Arial"/>
      <family val="2"/>
    </font>
    <font>
      <b val="true"/>
      <sz val="10"/>
      <color rgb="FF0000FF"/>
      <name val="Arial"/>
      <family val="2"/>
    </font>
    <font>
      <b val="true"/>
      <i val="true"/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8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2" customHeight="true" zeroHeight="false" outlineLevelRow="0" outlineLevelCol="0"/>
  <cols>
    <col collapsed="false" customWidth="true" hidden="false" outlineLevel="0" max="1" min="1" style="1" width="25.66"/>
    <col collapsed="false" customWidth="true" hidden="false" outlineLevel="0" max="2" min="2" style="1" width="8.43"/>
    <col collapsed="false" customWidth="true" hidden="false" outlineLevel="0" max="3" min="3" style="2" width="13.55"/>
    <col collapsed="false" customWidth="true" hidden="false" outlineLevel="0" max="4" min="4" style="2" width="12.76"/>
    <col collapsed="false" customWidth="true" hidden="false" outlineLevel="0" max="5" min="5" style="3" width="13.43"/>
    <col collapsed="false" customWidth="true" hidden="false" outlineLevel="0" max="6" min="6" style="4" width="13.43"/>
    <col collapsed="false" customWidth="true" hidden="false" outlineLevel="0" max="7" min="7" style="4" width="12.43"/>
    <col collapsed="false" customWidth="true" hidden="false" outlineLevel="0" max="8" min="8" style="5" width="12.66"/>
    <col collapsed="false" customWidth="true" hidden="false" outlineLevel="0" max="9" min="9" style="1" width="11.77"/>
    <col collapsed="false" customWidth="true" hidden="false" outlineLevel="0" max="10" min="10" style="5" width="11.66"/>
  </cols>
  <sheetData>
    <row r="1" customFormat="false" ht="13.2" hidden="false" customHeight="false" outlineLevel="0" collapsed="false">
      <c r="A1" s="5" t="s">
        <v>0</v>
      </c>
      <c r="B1" s="6"/>
    </row>
    <row r="2" customFormat="false" ht="13.8" hidden="false" customHeight="false" outlineLevel="0" collapsed="false">
      <c r="A2" s="7" t="s">
        <v>1</v>
      </c>
      <c r="B2" s="7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10" t="s">
        <v>7</v>
      </c>
      <c r="H2" s="7" t="s">
        <v>8</v>
      </c>
      <c r="I2" s="11" t="s">
        <v>9</v>
      </c>
      <c r="J2" s="7" t="s">
        <v>10</v>
      </c>
    </row>
    <row r="3" customFormat="false" ht="13.2" hidden="false" customHeight="false" outlineLevel="0" collapsed="false">
      <c r="A3" s="1" t="s">
        <v>11</v>
      </c>
      <c r="B3" s="1" t="n">
        <v>1000</v>
      </c>
      <c r="C3" s="2" t="n">
        <v>36965</v>
      </c>
      <c r="D3" s="2" t="n">
        <v>36971</v>
      </c>
      <c r="E3" s="12" t="n">
        <v>26759.95</v>
      </c>
      <c r="F3" s="3" t="n">
        <v>32738.95</v>
      </c>
      <c r="G3" s="12" t="n">
        <f aca="false">F3-E3</f>
        <v>5979</v>
      </c>
      <c r="H3" s="3"/>
      <c r="I3" s="0"/>
    </row>
    <row r="4" customFormat="false" ht="13.2" hidden="false" customHeight="false" outlineLevel="0" collapsed="false">
      <c r="A4" s="6" t="s">
        <v>11</v>
      </c>
      <c r="B4" s="6" t="n">
        <v>200</v>
      </c>
      <c r="C4" s="13" t="n">
        <v>36830</v>
      </c>
      <c r="D4" s="13" t="n">
        <v>36976</v>
      </c>
      <c r="E4" s="14" t="n">
        <v>14845</v>
      </c>
      <c r="F4" s="15" t="n">
        <v>6704.79</v>
      </c>
      <c r="G4" s="12" t="n">
        <f aca="false">F4-E4</f>
        <v>-8140.21</v>
      </c>
      <c r="H4" s="3"/>
      <c r="I4" s="0"/>
    </row>
    <row r="5" customFormat="false" ht="13.2" hidden="false" customHeight="false" outlineLevel="0" collapsed="false">
      <c r="A5" s="6" t="s">
        <v>11</v>
      </c>
      <c r="B5" s="6" t="n">
        <v>300</v>
      </c>
      <c r="C5" s="13" t="n">
        <v>36889</v>
      </c>
      <c r="D5" s="13" t="n">
        <v>36976</v>
      </c>
      <c r="E5" s="14" t="n">
        <v>17993.25</v>
      </c>
      <c r="F5" s="15" t="n">
        <v>10057.18</v>
      </c>
      <c r="G5" s="12" t="n">
        <f aca="false">F5-E5</f>
        <v>-7936.07</v>
      </c>
      <c r="H5" s="3"/>
      <c r="I5" s="0"/>
    </row>
    <row r="6" customFormat="false" ht="13.2" hidden="false" customHeight="false" outlineLevel="0" collapsed="false">
      <c r="A6" s="6" t="s">
        <v>11</v>
      </c>
      <c r="B6" s="6" t="n">
        <v>500</v>
      </c>
      <c r="C6" s="13" t="n">
        <v>36908</v>
      </c>
      <c r="D6" s="13" t="n">
        <v>36976</v>
      </c>
      <c r="E6" s="14" t="n">
        <v>27137</v>
      </c>
      <c r="F6" s="15" t="n">
        <v>16761.96</v>
      </c>
      <c r="G6" s="12" t="n">
        <f aca="false">F6-E6</f>
        <v>-10375.04</v>
      </c>
      <c r="H6" s="3"/>
      <c r="I6" s="0"/>
    </row>
    <row r="7" customFormat="false" ht="13.2" hidden="false" customHeight="false" outlineLevel="0" collapsed="false">
      <c r="A7" s="1" t="s">
        <v>12</v>
      </c>
      <c r="B7" s="1" t="n">
        <v>500</v>
      </c>
      <c r="C7" s="2" t="n">
        <v>36957</v>
      </c>
      <c r="D7" s="2" t="n">
        <v>36976</v>
      </c>
      <c r="E7" s="16" t="n">
        <v>40859.95</v>
      </c>
      <c r="F7" s="3" t="n">
        <v>38528.74</v>
      </c>
      <c r="G7" s="12" t="n">
        <f aca="false">F7-E7</f>
        <v>-2331.21</v>
      </c>
      <c r="H7" s="3"/>
      <c r="I7" s="0"/>
    </row>
    <row r="8" customFormat="false" ht="13.2" hidden="false" customHeight="false" outlineLevel="0" collapsed="false">
      <c r="A8" s="1" t="s">
        <v>12</v>
      </c>
      <c r="B8" s="1" t="n">
        <v>500</v>
      </c>
      <c r="C8" s="2" t="n">
        <v>36958</v>
      </c>
      <c r="D8" s="2" t="n">
        <v>36976</v>
      </c>
      <c r="E8" s="16" t="n">
        <v>41494.95</v>
      </c>
      <c r="F8" s="3" t="n">
        <v>38528.74</v>
      </c>
      <c r="G8" s="12" t="n">
        <f aca="false">F8-E8</f>
        <v>-2966.21</v>
      </c>
      <c r="H8" s="3"/>
      <c r="I8" s="0"/>
    </row>
    <row r="9" customFormat="false" ht="13.2" hidden="false" customHeight="false" outlineLevel="0" collapsed="false">
      <c r="A9" s="1" t="s">
        <v>13</v>
      </c>
      <c r="B9" s="1" t="n">
        <v>500</v>
      </c>
      <c r="C9" s="2" t="n">
        <v>36955</v>
      </c>
      <c r="D9" s="2" t="n">
        <v>36971</v>
      </c>
      <c r="E9" s="12" t="n">
        <v>14411.2</v>
      </c>
      <c r="F9" s="3" t="n">
        <v>9807.22</v>
      </c>
      <c r="G9" s="12" t="n">
        <f aca="false">F9-E9</f>
        <v>-4603.98</v>
      </c>
      <c r="H9" s="3"/>
      <c r="I9" s="0"/>
    </row>
    <row r="10" customFormat="false" ht="13.2" hidden="false" customHeight="false" outlineLevel="0" collapsed="false">
      <c r="A10" s="1" t="s">
        <v>13</v>
      </c>
      <c r="B10" s="1" t="n">
        <v>500</v>
      </c>
      <c r="C10" s="2" t="n">
        <v>36955</v>
      </c>
      <c r="D10" s="2" t="n">
        <v>36971</v>
      </c>
      <c r="E10" s="12" t="n">
        <v>14536.25</v>
      </c>
      <c r="F10" s="3" t="n">
        <v>9854.05</v>
      </c>
      <c r="G10" s="12" t="n">
        <f aca="false">F10-E10</f>
        <v>-4682.2</v>
      </c>
      <c r="H10" s="3"/>
      <c r="I10" s="0"/>
    </row>
    <row r="11" customFormat="false" ht="13.2" hidden="false" customHeight="false" outlineLevel="0" collapsed="false">
      <c r="A11" s="6" t="s">
        <v>13</v>
      </c>
      <c r="B11" s="6" t="n">
        <v>500</v>
      </c>
      <c r="C11" s="13" t="n">
        <v>36964</v>
      </c>
      <c r="D11" s="13" t="n">
        <v>36976</v>
      </c>
      <c r="E11" s="14" t="n">
        <v>12879.95</v>
      </c>
      <c r="F11" s="15" t="n">
        <v>10661.57</v>
      </c>
      <c r="G11" s="12" t="n">
        <f aca="false">F11-E11</f>
        <v>-2218.38</v>
      </c>
      <c r="H11" s="3"/>
      <c r="I11" s="0"/>
    </row>
    <row r="12" customFormat="false" ht="13.2" hidden="false" customHeight="false" outlineLevel="0" collapsed="false">
      <c r="A12" s="6" t="s">
        <v>13</v>
      </c>
      <c r="B12" s="6" t="n">
        <v>100</v>
      </c>
      <c r="C12" s="13" t="n">
        <v>36964</v>
      </c>
      <c r="D12" s="13" t="n">
        <v>36976</v>
      </c>
      <c r="E12" s="14" t="n">
        <v>2588.49</v>
      </c>
      <c r="F12" s="15" t="n">
        <v>2132.31</v>
      </c>
      <c r="G12" s="12" t="n">
        <f aca="false">F12-E12</f>
        <v>-456.18</v>
      </c>
      <c r="H12" s="3"/>
      <c r="I12" s="0"/>
    </row>
    <row r="13" customFormat="false" ht="13.2" hidden="false" customHeight="false" outlineLevel="0" collapsed="false">
      <c r="A13" s="6" t="s">
        <v>13</v>
      </c>
      <c r="B13" s="6" t="n">
        <v>400</v>
      </c>
      <c r="C13" s="13" t="n">
        <v>36964</v>
      </c>
      <c r="D13" s="13" t="n">
        <v>36976</v>
      </c>
      <c r="E13" s="14" t="n">
        <v>10454.01</v>
      </c>
      <c r="F13" s="15" t="n">
        <v>8529.25</v>
      </c>
      <c r="G13" s="12" t="n">
        <f aca="false">F13-E13</f>
        <v>-1924.76</v>
      </c>
      <c r="H13" s="3"/>
      <c r="I13" s="0"/>
    </row>
    <row r="14" customFormat="false" ht="13.2" hidden="false" customHeight="false" outlineLevel="0" collapsed="false">
      <c r="A14" s="6" t="s">
        <v>14</v>
      </c>
      <c r="B14" s="6" t="n">
        <v>500</v>
      </c>
      <c r="C14" s="13" t="n">
        <v>36913</v>
      </c>
      <c r="D14" s="13" t="n">
        <v>36976</v>
      </c>
      <c r="E14" s="14" t="n">
        <v>24168.25</v>
      </c>
      <c r="F14" s="15" t="n">
        <v>19026.89</v>
      </c>
      <c r="G14" s="12" t="n">
        <f aca="false">F14-E14</f>
        <v>-5141.36</v>
      </c>
      <c r="H14" s="3"/>
      <c r="I14" s="0"/>
    </row>
    <row r="15" customFormat="false" ht="13.2" hidden="false" customHeight="false" outlineLevel="0" collapsed="false">
      <c r="A15" s="6" t="s">
        <v>14</v>
      </c>
      <c r="B15" s="6" t="n">
        <v>1000</v>
      </c>
      <c r="C15" s="13" t="n">
        <v>36913</v>
      </c>
      <c r="D15" s="13" t="n">
        <v>36976</v>
      </c>
      <c r="E15" s="14" t="n">
        <v>44949.5</v>
      </c>
      <c r="F15" s="15" t="n">
        <v>38053.78</v>
      </c>
      <c r="G15" s="12" t="n">
        <f aca="false">F15-E15</f>
        <v>-6895.72</v>
      </c>
      <c r="H15" s="3"/>
      <c r="I15" s="0"/>
    </row>
    <row r="16" customFormat="false" ht="13.2" hidden="false" customHeight="false" outlineLevel="0" collapsed="false">
      <c r="A16" s="6" t="s">
        <v>14</v>
      </c>
      <c r="B16" s="6" t="n">
        <v>500</v>
      </c>
      <c r="C16" s="13" t="n">
        <v>36964</v>
      </c>
      <c r="D16" s="13" t="n">
        <v>36976</v>
      </c>
      <c r="E16" s="14" t="n">
        <v>19499.95</v>
      </c>
      <c r="F16" s="15" t="n">
        <v>19026.89</v>
      </c>
      <c r="G16" s="12" t="n">
        <f aca="false">F16-E16</f>
        <v>-473.060000000001</v>
      </c>
      <c r="H16" s="3"/>
      <c r="I16" s="0"/>
    </row>
    <row r="17" customFormat="false" ht="13.2" hidden="false" customHeight="false" outlineLevel="0" collapsed="false">
      <c r="A17" s="1" t="s">
        <v>15</v>
      </c>
      <c r="B17" s="1" t="n">
        <v>500</v>
      </c>
      <c r="C17" s="2" t="n">
        <v>36955</v>
      </c>
      <c r="D17" s="2" t="n">
        <v>36976</v>
      </c>
      <c r="E17" s="16" t="n">
        <v>17228.7</v>
      </c>
      <c r="F17" s="3" t="n">
        <f aca="false">33051.44/2</f>
        <v>16525.72</v>
      </c>
      <c r="G17" s="12" t="n">
        <f aca="false">F17-E17</f>
        <v>-702.98</v>
      </c>
      <c r="H17" s="3"/>
      <c r="I17" s="0"/>
    </row>
    <row r="18" customFormat="false" ht="13.2" hidden="false" customHeight="false" outlineLevel="0" collapsed="false">
      <c r="A18" s="1" t="s">
        <v>15</v>
      </c>
      <c r="B18" s="1" t="n">
        <v>500</v>
      </c>
      <c r="C18" s="2" t="n">
        <v>36964</v>
      </c>
      <c r="D18" s="2" t="n">
        <v>36976</v>
      </c>
      <c r="E18" s="16" t="n">
        <v>17353.7</v>
      </c>
      <c r="F18" s="3" t="n">
        <f aca="false">33051.44/2</f>
        <v>16525.72</v>
      </c>
      <c r="G18" s="12" t="n">
        <f aca="false">F18-E18</f>
        <v>-827.98</v>
      </c>
      <c r="H18" s="3"/>
      <c r="I18" s="0"/>
    </row>
    <row r="19" customFormat="false" ht="13.2" hidden="false" customHeight="false" outlineLevel="0" collapsed="false">
      <c r="A19" s="1" t="s">
        <v>16</v>
      </c>
      <c r="B19" s="1" t="n">
        <v>50</v>
      </c>
      <c r="C19" s="2" t="s">
        <v>17</v>
      </c>
      <c r="D19" s="2" t="n">
        <v>37118</v>
      </c>
      <c r="E19" s="16" t="n">
        <v>12823.21</v>
      </c>
      <c r="F19" s="16" t="n">
        <v>7892.28</v>
      </c>
      <c r="G19" s="17" t="n">
        <f aca="false">F19-E19</f>
        <v>-4930.93</v>
      </c>
      <c r="H19" s="3"/>
      <c r="I19" s="0"/>
    </row>
    <row r="20" customFormat="false" ht="13.2" hidden="false" customHeight="false" outlineLevel="0" collapsed="false">
      <c r="A20" s="1" t="s">
        <v>18</v>
      </c>
      <c r="B20" s="1" t="n">
        <v>25</v>
      </c>
      <c r="C20" s="2" t="n">
        <v>37050</v>
      </c>
      <c r="D20" s="2" t="n">
        <v>37118</v>
      </c>
      <c r="E20" s="16" t="n">
        <v>3317.62</v>
      </c>
      <c r="F20" s="16" t="n">
        <v>3186.19</v>
      </c>
      <c r="G20" s="17" t="n">
        <f aca="false">F20-E20</f>
        <v>-131.43</v>
      </c>
      <c r="H20" s="3"/>
      <c r="I20" s="0"/>
    </row>
    <row r="21" customFormat="false" ht="13.2" hidden="false" customHeight="false" outlineLevel="0" collapsed="false">
      <c r="A21" s="1" t="s">
        <v>19</v>
      </c>
      <c r="B21" s="1" t="n">
        <v>20</v>
      </c>
      <c r="C21" s="2" t="n">
        <v>37083</v>
      </c>
      <c r="D21" s="2" t="n">
        <v>37095</v>
      </c>
      <c r="E21" s="16" t="n">
        <v>3468.67</v>
      </c>
      <c r="F21" s="16" t="n">
        <v>6119.78</v>
      </c>
      <c r="G21" s="17" t="n">
        <f aca="false">F21-E21</f>
        <v>2651.11</v>
      </c>
      <c r="H21" s="3"/>
      <c r="I21" s="0"/>
    </row>
    <row r="22" customFormat="false" ht="13.2" hidden="false" customHeight="false" outlineLevel="0" collapsed="false">
      <c r="A22" s="1" t="s">
        <v>20</v>
      </c>
      <c r="B22" s="1" t="n">
        <v>200</v>
      </c>
      <c r="C22" s="2" t="n">
        <v>36964</v>
      </c>
      <c r="D22" s="2" t="n">
        <v>36976</v>
      </c>
      <c r="E22" s="16" t="n">
        <v>6007.98</v>
      </c>
      <c r="F22" s="3" t="n">
        <v>4721.85</v>
      </c>
      <c r="G22" s="12" t="n">
        <f aca="false">F22-E22</f>
        <v>-1286.13</v>
      </c>
      <c r="H22" s="3"/>
      <c r="I22" s="0"/>
    </row>
    <row r="23" customFormat="false" ht="13.2" hidden="false" customHeight="false" outlineLevel="0" collapsed="false">
      <c r="A23" s="1" t="s">
        <v>20</v>
      </c>
      <c r="B23" s="1" t="n">
        <v>800</v>
      </c>
      <c r="C23" s="2" t="n">
        <v>36964</v>
      </c>
      <c r="D23" s="2" t="n">
        <v>36976</v>
      </c>
      <c r="E23" s="16" t="n">
        <v>24039.97</v>
      </c>
      <c r="F23" s="3" t="n">
        <v>18887.41</v>
      </c>
      <c r="G23" s="12" t="n">
        <f aca="false">F23-E23</f>
        <v>-5152.56</v>
      </c>
      <c r="H23" s="3"/>
      <c r="I23" s="0"/>
    </row>
    <row r="24" customFormat="false" ht="13.2" hidden="false" customHeight="false" outlineLevel="0" collapsed="false">
      <c r="A24" s="1" t="s">
        <v>21</v>
      </c>
      <c r="B24" s="1" t="n">
        <v>100</v>
      </c>
      <c r="C24" s="2" t="n">
        <v>36979</v>
      </c>
      <c r="D24" s="2" t="n">
        <v>36990</v>
      </c>
      <c r="E24" s="16" t="n">
        <v>7497.17</v>
      </c>
      <c r="F24" s="3" t="n">
        <v>5757.7</v>
      </c>
      <c r="G24" s="12" t="n">
        <f aca="false">F24-E24</f>
        <v>-1739.47</v>
      </c>
      <c r="H24" s="3"/>
      <c r="I24" s="0"/>
    </row>
    <row r="25" customFormat="false" ht="13.2" hidden="false" customHeight="false" outlineLevel="0" collapsed="false">
      <c r="A25" s="1" t="s">
        <v>22</v>
      </c>
      <c r="B25" s="1" t="n">
        <v>20</v>
      </c>
      <c r="C25" s="2" t="n">
        <v>36979</v>
      </c>
      <c r="D25" s="2" t="n">
        <v>36990</v>
      </c>
      <c r="E25" s="16" t="n">
        <v>2363.86</v>
      </c>
      <c r="F25" s="3" t="n">
        <v>2236.06</v>
      </c>
      <c r="G25" s="12" t="n">
        <f aca="false">F25-E25</f>
        <v>-127.8</v>
      </c>
      <c r="H25" s="3"/>
      <c r="I25" s="0"/>
    </row>
    <row r="26" customFormat="false" ht="13.2" hidden="false" customHeight="false" outlineLevel="0" collapsed="false">
      <c r="A26" s="1" t="s">
        <v>23</v>
      </c>
      <c r="B26" s="1" t="n">
        <v>40</v>
      </c>
      <c r="C26" s="2" t="n">
        <v>36979</v>
      </c>
      <c r="D26" s="2" t="n">
        <v>36990</v>
      </c>
      <c r="E26" s="16" t="n">
        <v>10451.52</v>
      </c>
      <c r="F26" s="3" t="n">
        <v>9669.08</v>
      </c>
      <c r="G26" s="12" t="n">
        <f aca="false">F26-E26</f>
        <v>-782.440000000001</v>
      </c>
      <c r="H26" s="3"/>
      <c r="I26" s="0"/>
    </row>
    <row r="27" customFormat="false" ht="13.2" hidden="false" customHeight="false" outlineLevel="0" collapsed="false">
      <c r="A27" s="1" t="s">
        <v>24</v>
      </c>
      <c r="B27" s="1" t="n">
        <v>500</v>
      </c>
      <c r="C27" s="2" t="n">
        <v>36921</v>
      </c>
      <c r="D27" s="2" t="n">
        <v>36976</v>
      </c>
      <c r="E27" s="16" t="n">
        <v>28157</v>
      </c>
      <c r="F27" s="3" t="n">
        <v>21629.3</v>
      </c>
      <c r="G27" s="12" t="n">
        <f aca="false">F27-E27</f>
        <v>-6527.7</v>
      </c>
      <c r="H27" s="3"/>
      <c r="I27" s="0"/>
    </row>
    <row r="28" customFormat="false" ht="13.2" hidden="false" customHeight="false" outlineLevel="0" collapsed="false">
      <c r="A28" s="1" t="s">
        <v>24</v>
      </c>
      <c r="B28" s="1" t="n">
        <v>500</v>
      </c>
      <c r="C28" s="2" t="n">
        <v>36928</v>
      </c>
      <c r="D28" s="2" t="n">
        <v>36976</v>
      </c>
      <c r="E28" s="16" t="n">
        <v>27834.95</v>
      </c>
      <c r="F28" s="3" t="n">
        <v>21629.3</v>
      </c>
      <c r="G28" s="12" t="n">
        <f aca="false">F28-E28</f>
        <v>-6205.65</v>
      </c>
      <c r="H28" s="3"/>
      <c r="I28" s="0"/>
    </row>
    <row r="29" customFormat="false" ht="13.2" hidden="false" customHeight="false" outlineLevel="0" collapsed="false">
      <c r="A29" s="1" t="s">
        <v>25</v>
      </c>
      <c r="B29" s="1" t="n">
        <v>100</v>
      </c>
      <c r="C29" s="2" t="n">
        <v>36921</v>
      </c>
      <c r="D29" s="2" t="n">
        <v>36971</v>
      </c>
      <c r="E29" s="16" t="n">
        <v>16655.75</v>
      </c>
      <c r="F29" s="3" t="n">
        <v>5274.01</v>
      </c>
      <c r="G29" s="12" t="n">
        <f aca="false">F29-E29</f>
        <v>-11381.74</v>
      </c>
      <c r="H29" s="3"/>
      <c r="I29" s="0"/>
    </row>
    <row r="30" customFormat="false" ht="13.2" hidden="false" customHeight="false" outlineLevel="0" collapsed="false">
      <c r="A30" s="1" t="s">
        <v>25</v>
      </c>
      <c r="B30" s="1" t="n">
        <v>100</v>
      </c>
      <c r="C30" s="2" t="n">
        <v>36923</v>
      </c>
      <c r="D30" s="2" t="n">
        <v>36971</v>
      </c>
      <c r="E30" s="16" t="n">
        <v>15624.5</v>
      </c>
      <c r="F30" s="3" t="n">
        <v>10548.01</v>
      </c>
      <c r="G30" s="12" t="n">
        <f aca="false">F30-E30</f>
        <v>-5076.49</v>
      </c>
      <c r="H30" s="3"/>
      <c r="I30" s="0"/>
    </row>
    <row r="31" customFormat="false" ht="13.2" hidden="false" customHeight="false" outlineLevel="0" collapsed="false">
      <c r="A31" s="1" t="s">
        <v>25</v>
      </c>
      <c r="B31" s="1" t="n">
        <v>700</v>
      </c>
      <c r="C31" s="2" t="n">
        <v>36955</v>
      </c>
      <c r="D31" s="2" t="n">
        <v>36971</v>
      </c>
      <c r="E31" s="16" t="n">
        <v>42513.65</v>
      </c>
      <c r="F31" s="3" t="n">
        <v>36918.04</v>
      </c>
      <c r="G31" s="12" t="n">
        <f aca="false">F31-E31</f>
        <v>-5595.61</v>
      </c>
      <c r="H31" s="3"/>
      <c r="I31" s="0"/>
    </row>
    <row r="32" customFormat="false" ht="13.2" hidden="false" customHeight="false" outlineLevel="0" collapsed="false">
      <c r="A32" s="1" t="s">
        <v>25</v>
      </c>
      <c r="B32" s="1" t="n">
        <v>1000</v>
      </c>
      <c r="C32" s="2" t="n">
        <v>36964</v>
      </c>
      <c r="D32" s="2" t="n">
        <v>36973</v>
      </c>
      <c r="E32" s="16" t="n">
        <v>70322.45</v>
      </c>
      <c r="F32" s="15" t="n">
        <v>56490.05</v>
      </c>
      <c r="G32" s="12" t="n">
        <f aca="false">F32-E32</f>
        <v>-13832.4</v>
      </c>
      <c r="H32" s="3"/>
      <c r="I32" s="0"/>
    </row>
    <row r="33" customFormat="false" ht="13.2" hidden="false" customHeight="false" outlineLevel="0" collapsed="false">
      <c r="A33" s="1" t="s">
        <v>25</v>
      </c>
      <c r="B33" s="1" t="n">
        <v>1000</v>
      </c>
      <c r="C33" s="2" t="n">
        <v>36969</v>
      </c>
      <c r="D33" s="2" t="n">
        <v>36976</v>
      </c>
      <c r="E33" s="16" t="n">
        <v>55384.95</v>
      </c>
      <c r="F33" s="15" t="n">
        <v>56730.1</v>
      </c>
      <c r="G33" s="12" t="n">
        <f aca="false">F33-E33</f>
        <v>1345.15</v>
      </c>
      <c r="H33" s="3"/>
      <c r="I33" s="0"/>
    </row>
    <row r="34" customFormat="false" ht="13.2" hidden="false" customHeight="false" outlineLevel="0" collapsed="false">
      <c r="A34" s="1" t="s">
        <v>25</v>
      </c>
      <c r="B34" s="1" t="n">
        <v>1000</v>
      </c>
      <c r="C34" s="2" t="n">
        <v>36964</v>
      </c>
      <c r="D34" s="2" t="n">
        <v>36973</v>
      </c>
      <c r="E34" s="12" t="n">
        <v>70322.45</v>
      </c>
      <c r="F34" s="3" t="n">
        <v>56490.05</v>
      </c>
      <c r="G34" s="12" t="n">
        <f aca="false">F34-E34</f>
        <v>-13832.4</v>
      </c>
      <c r="H34" s="3"/>
      <c r="I34" s="0"/>
    </row>
    <row r="35" customFormat="false" ht="13.2" hidden="false" customHeight="false" outlineLevel="0" collapsed="false">
      <c r="A35" s="1" t="s">
        <v>25</v>
      </c>
      <c r="B35" s="1" t="n">
        <v>1000</v>
      </c>
      <c r="C35" s="2" t="n">
        <v>36969</v>
      </c>
      <c r="D35" s="2" t="n">
        <v>36976</v>
      </c>
      <c r="E35" s="16" t="n">
        <v>55384.95</v>
      </c>
      <c r="F35" s="3" t="n">
        <v>56730.1</v>
      </c>
      <c r="G35" s="12" t="n">
        <f aca="false">F35-E35</f>
        <v>1345.15</v>
      </c>
      <c r="H35" s="3"/>
      <c r="I35" s="0"/>
    </row>
    <row r="36" customFormat="false" ht="13.2" hidden="false" customHeight="false" outlineLevel="0" collapsed="false">
      <c r="A36" s="1" t="s">
        <v>26</v>
      </c>
      <c r="B36" s="1" t="n">
        <v>500</v>
      </c>
      <c r="C36" s="2" t="n">
        <v>36964</v>
      </c>
      <c r="D36" s="2" t="n">
        <v>36971</v>
      </c>
      <c r="E36" s="12" t="n">
        <v>28009.95</v>
      </c>
      <c r="F36" s="3" t="n">
        <f aca="false">15256.02+10158.18</f>
        <v>25414.2</v>
      </c>
      <c r="G36" s="12" t="n">
        <f aca="false">F36-E36</f>
        <v>-2595.75</v>
      </c>
      <c r="H36" s="3"/>
      <c r="I36" s="0"/>
    </row>
    <row r="37" customFormat="false" ht="13.2" hidden="false" customHeight="false" outlineLevel="0" collapsed="false">
      <c r="A37" s="1" t="s">
        <v>26</v>
      </c>
      <c r="B37" s="1" t="n">
        <v>1000</v>
      </c>
      <c r="C37" s="2" t="n">
        <v>36964</v>
      </c>
      <c r="D37" s="2" t="n">
        <v>36976</v>
      </c>
      <c r="E37" s="16" t="n">
        <v>53572.45</v>
      </c>
      <c r="F37" s="3" t="n">
        <v>58613.09</v>
      </c>
      <c r="G37" s="12" t="n">
        <f aca="false">F37-E37</f>
        <v>5040.64</v>
      </c>
      <c r="H37" s="3"/>
      <c r="I37" s="0"/>
    </row>
    <row r="38" customFormat="false" ht="13.2" hidden="false" customHeight="false" outlineLevel="0" collapsed="false">
      <c r="A38" s="1" t="s">
        <v>27</v>
      </c>
      <c r="B38" s="1" t="n">
        <v>500</v>
      </c>
      <c r="C38" s="2" t="n">
        <v>36924</v>
      </c>
      <c r="D38" s="2" t="n">
        <v>36579</v>
      </c>
      <c r="E38" s="3" t="n">
        <v>20507</v>
      </c>
      <c r="F38" s="12" t="n">
        <v>21794.32</v>
      </c>
      <c r="G38" s="12" t="n">
        <f aca="false">F38-E38</f>
        <v>1287.32</v>
      </c>
      <c r="H38" s="3"/>
      <c r="I38" s="0"/>
    </row>
    <row r="39" customFormat="false" ht="13.2" hidden="false" customHeight="false" outlineLevel="0" collapsed="false">
      <c r="A39" s="1" t="s">
        <v>28</v>
      </c>
      <c r="B39" s="1" t="n">
        <v>500</v>
      </c>
      <c r="C39" s="2" t="n">
        <v>36952</v>
      </c>
      <c r="D39" s="2" t="n">
        <v>36971</v>
      </c>
      <c r="E39" s="12" t="n">
        <v>22439.95</v>
      </c>
      <c r="F39" s="3" t="n">
        <v>25471.66</v>
      </c>
      <c r="G39" s="12" t="n">
        <f aca="false">F39-E39</f>
        <v>3031.71</v>
      </c>
      <c r="H39" s="3"/>
      <c r="I39" s="0"/>
    </row>
    <row r="40" customFormat="false" ht="13.2" hidden="false" customHeight="false" outlineLevel="0" collapsed="false">
      <c r="A40" s="1" t="s">
        <v>28</v>
      </c>
      <c r="B40" s="1" t="n">
        <v>500</v>
      </c>
      <c r="C40" s="2" t="n">
        <v>36956</v>
      </c>
      <c r="D40" s="2" t="n">
        <v>36971</v>
      </c>
      <c r="E40" s="12" t="n">
        <v>23029.95</v>
      </c>
      <c r="F40" s="3" t="n">
        <v>25471.66</v>
      </c>
      <c r="G40" s="12" t="n">
        <f aca="false">F40-E40</f>
        <v>2441.71</v>
      </c>
      <c r="H40" s="3"/>
      <c r="I40" s="0"/>
    </row>
    <row r="41" customFormat="false" ht="13.2" hidden="false" customHeight="false" outlineLevel="0" collapsed="false">
      <c r="A41" s="1" t="s">
        <v>28</v>
      </c>
      <c r="B41" s="1" t="n">
        <v>400</v>
      </c>
      <c r="C41" s="2" t="n">
        <v>36958</v>
      </c>
      <c r="D41" s="2" t="n">
        <v>36971</v>
      </c>
      <c r="E41" s="12" t="n">
        <v>19951.96</v>
      </c>
      <c r="F41" s="3" t="n">
        <v>20377.33</v>
      </c>
      <c r="G41" s="12" t="n">
        <f aca="false">F41-E41</f>
        <v>425.370000000003</v>
      </c>
      <c r="H41" s="3"/>
      <c r="I41" s="0"/>
    </row>
    <row r="42" customFormat="false" ht="13.2" hidden="false" customHeight="false" outlineLevel="0" collapsed="false">
      <c r="A42" s="1" t="s">
        <v>28</v>
      </c>
      <c r="B42" s="1" t="n">
        <v>600</v>
      </c>
      <c r="C42" s="2" t="n">
        <v>36958</v>
      </c>
      <c r="D42" s="2" t="n">
        <v>36971</v>
      </c>
      <c r="E42" s="12" t="n">
        <v>29933.99</v>
      </c>
      <c r="F42" s="3" t="n">
        <v>30566</v>
      </c>
      <c r="G42" s="12" t="n">
        <f aca="false">F42-E42</f>
        <v>632.009999999998</v>
      </c>
      <c r="H42" s="3"/>
      <c r="I42" s="0"/>
    </row>
    <row r="43" customFormat="false" ht="13.2" hidden="false" customHeight="false" outlineLevel="0" collapsed="false">
      <c r="A43" s="6" t="s">
        <v>29</v>
      </c>
      <c r="B43" s="6" t="n">
        <v>5</v>
      </c>
      <c r="C43" s="2" t="n">
        <v>37001</v>
      </c>
      <c r="D43" s="2" t="n">
        <v>36937</v>
      </c>
      <c r="E43" s="16" t="n">
        <v>3738.39</v>
      </c>
      <c r="F43" s="3" t="n">
        <v>2466.38</v>
      </c>
      <c r="G43" s="12" t="n">
        <f aca="false">F43-E43</f>
        <v>-1272.01</v>
      </c>
      <c r="H43" s="3"/>
      <c r="I43" s="0"/>
    </row>
    <row r="44" customFormat="false" ht="13.2" hidden="false" customHeight="false" outlineLevel="0" collapsed="false">
      <c r="A44" s="6" t="s">
        <v>30</v>
      </c>
      <c r="B44" s="6" t="n">
        <v>15</v>
      </c>
      <c r="C44" s="2" t="s">
        <v>31</v>
      </c>
      <c r="D44" s="2" t="n">
        <v>36966</v>
      </c>
      <c r="E44" s="16" t="n">
        <v>0</v>
      </c>
      <c r="F44" s="3" t="n">
        <v>8170.41</v>
      </c>
      <c r="G44" s="17" t="n">
        <f aca="false">F44-E44</f>
        <v>8170.41</v>
      </c>
      <c r="H44" s="3" t="s">
        <v>32</v>
      </c>
      <c r="I44" s="0"/>
    </row>
    <row r="45" customFormat="false" ht="13.2" hidden="false" customHeight="false" outlineLevel="0" collapsed="false">
      <c r="A45" s="1" t="s">
        <v>33</v>
      </c>
      <c r="B45" s="1" t="n">
        <v>1000</v>
      </c>
      <c r="C45" s="2" t="n">
        <v>36934</v>
      </c>
      <c r="D45" s="2" t="n">
        <v>36971</v>
      </c>
      <c r="E45" s="12" t="n">
        <v>29072.45</v>
      </c>
      <c r="F45" s="3" t="n">
        <v>19426.9</v>
      </c>
      <c r="G45" s="12" t="n">
        <f aca="false">F45-E45</f>
        <v>-9645.55</v>
      </c>
      <c r="H45" s="3"/>
      <c r="I45" s="0"/>
    </row>
    <row r="46" customFormat="false" ht="13.2" hidden="false" customHeight="false" outlineLevel="0" collapsed="false">
      <c r="A46" s="1" t="s">
        <v>33</v>
      </c>
      <c r="B46" s="1" t="n">
        <v>2000</v>
      </c>
      <c r="C46" s="2" t="n">
        <v>36944</v>
      </c>
      <c r="D46" s="2" t="n">
        <v>36971</v>
      </c>
      <c r="E46" s="12" t="n">
        <v>52478.7</v>
      </c>
      <c r="F46" s="3" t="n">
        <v>38238.77</v>
      </c>
      <c r="G46" s="12" t="n">
        <f aca="false">F46-E46</f>
        <v>-14239.93</v>
      </c>
      <c r="H46" s="3"/>
      <c r="I46" s="0"/>
    </row>
    <row r="47" customFormat="false" ht="13.2" hidden="false" customHeight="false" outlineLevel="0" collapsed="false">
      <c r="A47" s="1" t="s">
        <v>33</v>
      </c>
      <c r="B47" s="1" t="n">
        <v>100</v>
      </c>
      <c r="C47" s="2" t="n">
        <v>36964</v>
      </c>
      <c r="D47" s="2" t="n">
        <v>36976</v>
      </c>
      <c r="E47" s="16" t="n">
        <v>2021.89</v>
      </c>
      <c r="F47" s="3" t="n">
        <v>1840.07</v>
      </c>
      <c r="G47" s="12" t="n">
        <f aca="false">F47-E47</f>
        <v>-181.82</v>
      </c>
      <c r="H47" s="3"/>
      <c r="I47" s="0"/>
    </row>
    <row r="48" customFormat="false" ht="13.2" hidden="false" customHeight="false" outlineLevel="0" collapsed="false">
      <c r="A48" s="1" t="s">
        <v>33</v>
      </c>
      <c r="B48" s="1" t="n">
        <v>1900</v>
      </c>
      <c r="C48" s="2" t="n">
        <v>36964</v>
      </c>
      <c r="D48" s="2" t="n">
        <v>36976</v>
      </c>
      <c r="E48" s="16" t="n">
        <v>39434.31</v>
      </c>
      <c r="F48" s="3" t="n">
        <v>34961.24</v>
      </c>
      <c r="G48" s="12" t="n">
        <f aca="false">F48-E48</f>
        <v>-4473.07</v>
      </c>
      <c r="H48" s="3"/>
      <c r="I48" s="0"/>
    </row>
    <row r="49" customFormat="false" ht="13.2" hidden="false" customHeight="false" outlineLevel="0" collapsed="false">
      <c r="A49" s="6" t="s">
        <v>34</v>
      </c>
      <c r="B49" s="6" t="n">
        <v>2000</v>
      </c>
      <c r="C49" s="13" t="n">
        <v>36983</v>
      </c>
      <c r="D49" s="13" t="n">
        <v>36977</v>
      </c>
      <c r="E49" s="14" t="n">
        <v>195209.95</v>
      </c>
      <c r="F49" s="14" t="n">
        <v>197263.6</v>
      </c>
      <c r="G49" s="17" t="n">
        <f aca="false">F49-E49</f>
        <v>2053.64999999999</v>
      </c>
      <c r="H49" s="3"/>
      <c r="I49" s="0"/>
    </row>
    <row r="50" customFormat="false" ht="13.2" hidden="false" customHeight="false" outlineLevel="0" collapsed="false">
      <c r="A50" s="6" t="s">
        <v>34</v>
      </c>
      <c r="B50" s="6" t="n">
        <v>500</v>
      </c>
      <c r="C50" s="13" t="n">
        <v>36984</v>
      </c>
      <c r="D50" s="13" t="n">
        <v>36977</v>
      </c>
      <c r="E50" s="14" t="n">
        <v>47469.95</v>
      </c>
      <c r="F50" s="14" t="n">
        <v>49308.4</v>
      </c>
      <c r="G50" s="17" t="n">
        <f aca="false">F50-E50</f>
        <v>1838.45</v>
      </c>
      <c r="H50" s="3"/>
      <c r="I50" s="0"/>
    </row>
    <row r="51" customFormat="false" ht="13.2" hidden="false" customHeight="false" outlineLevel="0" collapsed="false">
      <c r="A51" s="6" t="s">
        <v>34</v>
      </c>
      <c r="B51" s="6" t="n">
        <v>500</v>
      </c>
      <c r="C51" s="13" t="n">
        <v>36984</v>
      </c>
      <c r="D51" s="13" t="n">
        <v>36977</v>
      </c>
      <c r="E51" s="14" t="n">
        <v>47509.95</v>
      </c>
      <c r="F51" s="14" t="n">
        <v>49343.4</v>
      </c>
      <c r="G51" s="17" t="n">
        <f aca="false">F51-E51</f>
        <v>1833.45</v>
      </c>
      <c r="H51" s="3"/>
      <c r="I51" s="0"/>
    </row>
    <row r="52" customFormat="false" ht="13.2" hidden="false" customHeight="false" outlineLevel="0" collapsed="false">
      <c r="A52" s="1" t="s">
        <v>35</v>
      </c>
      <c r="B52" s="1" t="n">
        <v>1000</v>
      </c>
      <c r="C52" s="2" t="n">
        <v>37015</v>
      </c>
      <c r="D52" s="2" t="n">
        <v>37014</v>
      </c>
      <c r="E52" s="16" t="n">
        <v>54349.95</v>
      </c>
      <c r="F52" s="3" t="n">
        <v>52588.29</v>
      </c>
      <c r="G52" s="12" t="n">
        <f aca="false">F52-E52</f>
        <v>-1761.66</v>
      </c>
      <c r="H52" s="3"/>
      <c r="I52" s="0"/>
    </row>
    <row r="53" customFormat="false" ht="13.2" hidden="false" customHeight="false" outlineLevel="0" collapsed="false">
      <c r="A53" s="1" t="s">
        <v>36</v>
      </c>
      <c r="B53" s="1" t="n">
        <v>1000</v>
      </c>
      <c r="C53" s="2" t="n">
        <v>36966</v>
      </c>
      <c r="D53" s="2" t="n">
        <v>36971</v>
      </c>
      <c r="E53" s="12" t="n">
        <v>33076.63</v>
      </c>
      <c r="F53" s="3" t="n">
        <v>35578.86</v>
      </c>
      <c r="G53" s="12" t="n">
        <f aca="false">F53-E53</f>
        <v>2502.23</v>
      </c>
      <c r="H53" s="3"/>
      <c r="I53" s="0"/>
    </row>
    <row r="54" customFormat="false" ht="13.2" hidden="false" customHeight="false" outlineLevel="0" collapsed="false">
      <c r="A54" s="6" t="s">
        <v>36</v>
      </c>
      <c r="B54" s="6" t="n">
        <v>400</v>
      </c>
      <c r="C54" s="2" t="n">
        <v>36630</v>
      </c>
      <c r="D54" s="2" t="n">
        <v>36976</v>
      </c>
      <c r="E54" s="16" t="n">
        <v>22387</v>
      </c>
      <c r="F54" s="3" t="n">
        <v>14445.54</v>
      </c>
      <c r="G54" s="12" t="n">
        <f aca="false">F54-E54</f>
        <v>-7941.46</v>
      </c>
      <c r="H54" s="3"/>
      <c r="I54" s="0"/>
    </row>
    <row r="55" customFormat="false" ht="13.2" hidden="false" customHeight="false" outlineLevel="0" collapsed="false">
      <c r="A55" s="6" t="s">
        <v>36</v>
      </c>
      <c r="B55" s="6" t="n">
        <v>400</v>
      </c>
      <c r="C55" s="2" t="n">
        <v>36830</v>
      </c>
      <c r="D55" s="2" t="n">
        <v>36976</v>
      </c>
      <c r="E55" s="16" t="n">
        <v>34280</v>
      </c>
      <c r="F55" s="3" t="n">
        <v>14445.54</v>
      </c>
      <c r="G55" s="12" t="n">
        <f aca="false">F55-E55</f>
        <v>-19834.46</v>
      </c>
      <c r="H55" s="3"/>
      <c r="I55" s="0"/>
    </row>
    <row r="56" customFormat="false" ht="13.2" hidden="false" customHeight="false" outlineLevel="0" collapsed="false">
      <c r="A56" s="1" t="s">
        <v>36</v>
      </c>
      <c r="B56" s="1" t="n">
        <v>700</v>
      </c>
      <c r="C56" s="2" t="n">
        <v>36889</v>
      </c>
      <c r="D56" s="2" t="n">
        <v>36976</v>
      </c>
      <c r="E56" s="16" t="n">
        <v>46824.5</v>
      </c>
      <c r="F56" s="3" t="n">
        <v>25279.69</v>
      </c>
      <c r="G56" s="12" t="n">
        <f aca="false">F56-E56</f>
        <v>-21544.81</v>
      </c>
      <c r="H56" s="3"/>
      <c r="I56" s="0"/>
    </row>
    <row r="57" customFormat="false" ht="13.2" hidden="false" customHeight="false" outlineLevel="0" collapsed="false">
      <c r="A57" s="1" t="s">
        <v>36</v>
      </c>
      <c r="B57" s="1" t="n">
        <v>500</v>
      </c>
      <c r="C57" s="2" t="n">
        <v>36966</v>
      </c>
      <c r="D57" s="2" t="n">
        <v>36976</v>
      </c>
      <c r="E57" s="16" t="n">
        <v>16538.32</v>
      </c>
      <c r="F57" s="3" t="n">
        <v>18056.91</v>
      </c>
      <c r="G57" s="12" t="n">
        <f aca="false">F57-E57</f>
        <v>1518.59</v>
      </c>
      <c r="H57" s="3"/>
      <c r="I57" s="0"/>
    </row>
    <row r="58" customFormat="false" ht="13.2" hidden="false" customHeight="false" outlineLevel="0" collapsed="false">
      <c r="A58" s="1" t="s">
        <v>37</v>
      </c>
      <c r="B58" s="1" t="n">
        <v>3000</v>
      </c>
      <c r="C58" s="13" t="n">
        <v>36952</v>
      </c>
      <c r="D58" s="2" t="n">
        <v>36914</v>
      </c>
      <c r="E58" s="3" t="n">
        <v>209130</v>
      </c>
      <c r="F58" s="12" t="n">
        <v>232331.24</v>
      </c>
      <c r="G58" s="17" t="n">
        <f aca="false">F58-E58</f>
        <v>23201.24</v>
      </c>
      <c r="H58" s="3"/>
      <c r="I58" s="0"/>
    </row>
    <row r="59" customFormat="false" ht="13.2" hidden="false" customHeight="false" outlineLevel="0" collapsed="false">
      <c r="A59" s="1" t="s">
        <v>37</v>
      </c>
      <c r="B59" s="1" t="n">
        <v>3000</v>
      </c>
      <c r="C59" s="13" t="n">
        <v>36952</v>
      </c>
      <c r="D59" s="2" t="n">
        <v>36915</v>
      </c>
      <c r="E59" s="3" t="n">
        <v>209130</v>
      </c>
      <c r="F59" s="12" t="n">
        <v>244087.1</v>
      </c>
      <c r="G59" s="17" t="n">
        <f aca="false">F59-E59</f>
        <v>34957.1</v>
      </c>
      <c r="H59" s="3"/>
      <c r="I59" s="0"/>
    </row>
    <row r="60" customFormat="false" ht="13.2" hidden="false" customHeight="false" outlineLevel="0" collapsed="false">
      <c r="A60" s="1" t="s">
        <v>37</v>
      </c>
      <c r="B60" s="1" t="n">
        <v>3000</v>
      </c>
      <c r="C60" s="13" t="n">
        <v>36952</v>
      </c>
      <c r="D60" s="2" t="n">
        <v>36937</v>
      </c>
      <c r="E60" s="3" t="n">
        <v>209130</v>
      </c>
      <c r="F60" s="12" t="n">
        <v>228802.5</v>
      </c>
      <c r="G60" s="17" t="n">
        <f aca="false">F60-E60</f>
        <v>19672.5</v>
      </c>
      <c r="H60" s="3"/>
      <c r="I60" s="0"/>
    </row>
    <row r="61" customFormat="false" ht="13.2" hidden="false" customHeight="false" outlineLevel="0" collapsed="false">
      <c r="A61" s="1" t="s">
        <v>37</v>
      </c>
      <c r="B61" s="1" t="n">
        <v>1000</v>
      </c>
      <c r="C61" s="13" t="n">
        <v>36952</v>
      </c>
      <c r="D61" s="2" t="n">
        <v>36942</v>
      </c>
      <c r="E61" s="3" t="n">
        <v>69710</v>
      </c>
      <c r="F61" s="12" t="n">
        <v>75557.53</v>
      </c>
      <c r="G61" s="17" t="n">
        <f aca="false">F61-E61</f>
        <v>5847.53</v>
      </c>
      <c r="H61" s="3"/>
      <c r="I61" s="0"/>
    </row>
    <row r="62" customFormat="false" ht="13.2" hidden="false" customHeight="false" outlineLevel="0" collapsed="false">
      <c r="A62" s="1" t="s">
        <v>37</v>
      </c>
      <c r="B62" s="1" t="n">
        <v>3000</v>
      </c>
      <c r="C62" s="13" t="n">
        <v>36952</v>
      </c>
      <c r="D62" s="2" t="n">
        <v>36943</v>
      </c>
      <c r="E62" s="3" t="n">
        <v>209130</v>
      </c>
      <c r="F62" s="12" t="n">
        <v>221632.95</v>
      </c>
      <c r="G62" s="17" t="n">
        <f aca="false">F62-E62</f>
        <v>12502.95</v>
      </c>
      <c r="H62" s="3"/>
      <c r="I62" s="0"/>
    </row>
    <row r="63" customFormat="false" ht="13.2" hidden="false" customHeight="false" outlineLevel="0" collapsed="false">
      <c r="A63" s="1" t="s">
        <v>37</v>
      </c>
      <c r="B63" s="1" t="n">
        <v>2000</v>
      </c>
      <c r="C63" s="13" t="n">
        <v>36952</v>
      </c>
      <c r="D63" s="2" t="n">
        <v>36944</v>
      </c>
      <c r="E63" s="3" t="n">
        <v>139420</v>
      </c>
      <c r="F63" s="12" t="n">
        <v>143745.25</v>
      </c>
      <c r="G63" s="17" t="n">
        <f aca="false">F63-E63</f>
        <v>4325.25</v>
      </c>
      <c r="H63" s="3"/>
      <c r="I63" s="0"/>
    </row>
    <row r="64" customFormat="false" ht="13.2" hidden="false" customHeight="false" outlineLevel="0" collapsed="false">
      <c r="A64" s="18" t="s">
        <v>37</v>
      </c>
      <c r="B64" s="18" t="n">
        <v>2000</v>
      </c>
      <c r="C64" s="19" t="n">
        <v>36952</v>
      </c>
      <c r="D64" s="19" t="n">
        <v>36951</v>
      </c>
      <c r="E64" s="20" t="n">
        <v>139420</v>
      </c>
      <c r="F64" s="21" t="n">
        <v>136205.5</v>
      </c>
      <c r="G64" s="22" t="n">
        <f aca="false">F64-E64</f>
        <v>-3214.5</v>
      </c>
      <c r="H64" s="20"/>
      <c r="I64" s="23"/>
      <c r="J64" s="18" t="s">
        <v>38</v>
      </c>
    </row>
    <row r="65" customFormat="false" ht="13.2" hidden="false" customHeight="false" outlineLevel="0" collapsed="false">
      <c r="A65" s="6" t="s">
        <v>37</v>
      </c>
      <c r="B65" s="6" t="n">
        <v>3000</v>
      </c>
      <c r="C65" s="13" t="n">
        <v>36964</v>
      </c>
      <c r="D65" s="13" t="n">
        <v>36956</v>
      </c>
      <c r="E65" s="15" t="n">
        <v>183309.95</v>
      </c>
      <c r="F65" s="14" t="n">
        <v>206823.24</v>
      </c>
      <c r="G65" s="17" t="n">
        <f aca="false">F65-E65</f>
        <v>23513.29</v>
      </c>
      <c r="H65" s="3"/>
      <c r="I65" s="0"/>
    </row>
    <row r="66" customFormat="false" ht="13.2" hidden="false" customHeight="false" outlineLevel="0" collapsed="false">
      <c r="A66" s="6" t="s">
        <v>37</v>
      </c>
      <c r="B66" s="6" t="n">
        <v>1000</v>
      </c>
      <c r="C66" s="13" t="n">
        <v>36966</v>
      </c>
      <c r="D66" s="13" t="n">
        <v>36966</v>
      </c>
      <c r="E66" s="15" t="n">
        <v>64929.95</v>
      </c>
      <c r="F66" s="14" t="n">
        <v>65227.97</v>
      </c>
      <c r="G66" s="17" t="n">
        <f aca="false">F66-E66</f>
        <v>298.020000000004</v>
      </c>
      <c r="H66" s="3"/>
      <c r="I66" s="0"/>
    </row>
    <row r="67" customFormat="false" ht="13.2" hidden="false" customHeight="false" outlineLevel="0" collapsed="false">
      <c r="A67" s="6" t="s">
        <v>37</v>
      </c>
      <c r="B67" s="6" t="n">
        <v>1000</v>
      </c>
      <c r="C67" s="13" t="n">
        <v>36983</v>
      </c>
      <c r="D67" s="13" t="n">
        <v>36966</v>
      </c>
      <c r="E67" s="15" t="n">
        <v>56289.95</v>
      </c>
      <c r="F67" s="14" t="n">
        <v>65177.87</v>
      </c>
      <c r="G67" s="17" t="n">
        <f aca="false">F67-E67</f>
        <v>8887.92000000001</v>
      </c>
      <c r="H67" s="3"/>
      <c r="I67" s="0"/>
    </row>
    <row r="68" customFormat="false" ht="13.2" hidden="false" customHeight="false" outlineLevel="0" collapsed="false">
      <c r="A68" s="6" t="s">
        <v>37</v>
      </c>
      <c r="B68" s="6" t="n">
        <v>1000</v>
      </c>
      <c r="C68" s="13" t="n">
        <v>36987</v>
      </c>
      <c r="D68" s="13" t="n">
        <v>36966</v>
      </c>
      <c r="E68" s="15" t="n">
        <v>54189.9</v>
      </c>
      <c r="F68" s="14" t="n">
        <v>64637.89</v>
      </c>
      <c r="G68" s="17" t="n">
        <f aca="false">F68-E68</f>
        <v>10447.99</v>
      </c>
      <c r="H68" s="3"/>
      <c r="I68" s="0"/>
    </row>
    <row r="69" customFormat="false" ht="13.2" hidden="false" customHeight="false" outlineLevel="0" collapsed="false">
      <c r="A69" s="6" t="s">
        <v>37</v>
      </c>
      <c r="B69" s="6" t="n">
        <v>2000</v>
      </c>
      <c r="C69" s="13" t="n">
        <v>36987</v>
      </c>
      <c r="D69" s="13" t="n">
        <v>36966</v>
      </c>
      <c r="E69" s="15" t="n">
        <v>108119.85</v>
      </c>
      <c r="F69" s="14" t="n">
        <v>129825.72</v>
      </c>
      <c r="G69" s="17" t="n">
        <f aca="false">F69-E69</f>
        <v>21705.87</v>
      </c>
      <c r="H69" s="3"/>
      <c r="I69" s="0"/>
    </row>
    <row r="70" customFormat="false" ht="13.2" hidden="false" customHeight="false" outlineLevel="0" collapsed="false">
      <c r="A70" s="6" t="s">
        <v>37</v>
      </c>
      <c r="B70" s="6" t="n">
        <v>2000</v>
      </c>
      <c r="C70" s="13" t="n">
        <v>36987</v>
      </c>
      <c r="D70" s="13" t="n">
        <v>36969</v>
      </c>
      <c r="E70" s="15" t="n">
        <v>107879.9</v>
      </c>
      <c r="F70" s="14" t="n">
        <v>122696.99</v>
      </c>
      <c r="G70" s="17" t="n">
        <f aca="false">F70-E70</f>
        <v>14817.09</v>
      </c>
      <c r="H70" s="3"/>
      <c r="I70" s="0"/>
    </row>
    <row r="71" customFormat="false" ht="13.2" hidden="false" customHeight="false" outlineLevel="0" collapsed="false">
      <c r="A71" s="6" t="s">
        <v>37</v>
      </c>
      <c r="B71" s="6" t="n">
        <v>1000</v>
      </c>
      <c r="C71" s="13" t="n">
        <v>36987</v>
      </c>
      <c r="D71" s="13" t="n">
        <v>36973</v>
      </c>
      <c r="E71" s="15" t="n">
        <v>53919.95</v>
      </c>
      <c r="F71" s="14" t="n">
        <v>57888.12</v>
      </c>
      <c r="G71" s="17" t="n">
        <f aca="false">F71-E71</f>
        <v>3968.17000000001</v>
      </c>
      <c r="H71" s="3"/>
      <c r="I71" s="0"/>
    </row>
    <row r="72" customFormat="false" ht="13.2" hidden="false" customHeight="false" outlineLevel="0" collapsed="false">
      <c r="A72" s="6" t="s">
        <v>37</v>
      </c>
      <c r="B72" s="6" t="n">
        <v>1000</v>
      </c>
      <c r="C72" s="13" t="n">
        <v>37019</v>
      </c>
      <c r="D72" s="13" t="n">
        <v>36973</v>
      </c>
      <c r="E72" s="15" t="n">
        <v>56139.9</v>
      </c>
      <c r="F72" s="14" t="n">
        <v>56688.16</v>
      </c>
      <c r="G72" s="17" t="n">
        <f aca="false">F72-E72</f>
        <v>548.260000000002</v>
      </c>
      <c r="H72" s="3"/>
      <c r="I72" s="0"/>
    </row>
    <row r="73" customFormat="false" ht="13.2" hidden="false" customHeight="false" outlineLevel="0" collapsed="false">
      <c r="A73" s="6" t="s">
        <v>37</v>
      </c>
      <c r="B73" s="6" t="n">
        <v>1000</v>
      </c>
      <c r="C73" s="13" t="n">
        <v>37019</v>
      </c>
      <c r="D73" s="13" t="n">
        <v>36973</v>
      </c>
      <c r="E73" s="15" t="n">
        <v>56084.9</v>
      </c>
      <c r="F73" s="14" t="n">
        <v>56978.15</v>
      </c>
      <c r="G73" s="17" t="n">
        <f aca="false">F73-E73</f>
        <v>893.25</v>
      </c>
      <c r="H73" s="3"/>
      <c r="I73" s="0"/>
    </row>
    <row r="74" customFormat="false" ht="13.2" hidden="false" customHeight="false" outlineLevel="0" collapsed="false">
      <c r="A74" s="6" t="s">
        <v>37</v>
      </c>
      <c r="B74" s="6" t="n">
        <v>1000</v>
      </c>
      <c r="C74" s="13" t="n">
        <v>37019</v>
      </c>
      <c r="D74" s="13" t="n">
        <v>36973</v>
      </c>
      <c r="E74" s="15" t="n">
        <v>56154.9</v>
      </c>
      <c r="F74" s="14" t="n">
        <v>58433.15</v>
      </c>
      <c r="G74" s="17" t="n">
        <f aca="false">F74-E74</f>
        <v>2278.25</v>
      </c>
      <c r="H74" s="3"/>
      <c r="I74" s="0"/>
    </row>
    <row r="75" customFormat="false" ht="13.2" hidden="false" customHeight="false" outlineLevel="0" collapsed="false">
      <c r="A75" s="6" t="s">
        <v>37</v>
      </c>
      <c r="B75" s="6" t="n">
        <v>1000</v>
      </c>
      <c r="C75" s="13" t="n">
        <v>37019</v>
      </c>
      <c r="D75" s="13" t="n">
        <v>36973</v>
      </c>
      <c r="E75" s="15" t="n">
        <v>56194.9</v>
      </c>
      <c r="F75" s="14" t="n">
        <v>58493</v>
      </c>
      <c r="G75" s="17" t="n">
        <f aca="false">F75-E75</f>
        <v>2298.1</v>
      </c>
      <c r="H75" s="3"/>
      <c r="I75" s="0"/>
    </row>
    <row r="76" customFormat="false" ht="13.2" hidden="false" customHeight="false" outlineLevel="0" collapsed="false">
      <c r="A76" s="6" t="s">
        <v>37</v>
      </c>
      <c r="B76" s="6" t="n">
        <v>1000</v>
      </c>
      <c r="C76" s="13" t="n">
        <v>37019</v>
      </c>
      <c r="D76" s="13" t="n">
        <v>36976</v>
      </c>
      <c r="E76" s="15" t="n">
        <v>56184.9</v>
      </c>
      <c r="F76" s="14" t="n">
        <v>61707.99</v>
      </c>
      <c r="G76" s="17" t="n">
        <f aca="false">F76-E76</f>
        <v>5523.09</v>
      </c>
      <c r="H76" s="3"/>
      <c r="I76" s="0"/>
    </row>
    <row r="77" customFormat="false" ht="13.2" hidden="false" customHeight="false" outlineLevel="0" collapsed="false">
      <c r="A77" s="6" t="s">
        <v>37</v>
      </c>
      <c r="B77" s="6" t="n">
        <v>1000</v>
      </c>
      <c r="C77" s="13" t="n">
        <v>37019</v>
      </c>
      <c r="D77" s="13" t="n">
        <v>36976</v>
      </c>
      <c r="E77" s="15" t="n">
        <v>56414.9</v>
      </c>
      <c r="F77" s="14" t="n">
        <v>61667.99</v>
      </c>
      <c r="G77" s="17" t="n">
        <f aca="false">F77-E77</f>
        <v>5253.09</v>
      </c>
      <c r="H77" s="3"/>
      <c r="I77" s="0"/>
    </row>
    <row r="78" customFormat="false" ht="13.2" hidden="false" customHeight="false" outlineLevel="0" collapsed="false">
      <c r="A78" s="6" t="s">
        <v>37</v>
      </c>
      <c r="B78" s="6" t="n">
        <v>1000</v>
      </c>
      <c r="C78" s="13" t="n">
        <v>37019</v>
      </c>
      <c r="D78" s="13" t="n">
        <v>36976</v>
      </c>
      <c r="E78" s="15" t="n">
        <v>56454.9</v>
      </c>
      <c r="F78" s="14" t="n">
        <v>61448</v>
      </c>
      <c r="G78" s="17" t="n">
        <f aca="false">F78-E78</f>
        <v>4993.1</v>
      </c>
      <c r="H78" s="3"/>
      <c r="I78" s="0"/>
    </row>
    <row r="79" customFormat="false" ht="13.2" hidden="false" customHeight="false" outlineLevel="0" collapsed="false">
      <c r="A79" s="6" t="s">
        <v>37</v>
      </c>
      <c r="B79" s="6" t="n">
        <v>1000</v>
      </c>
      <c r="C79" s="13" t="s">
        <v>39</v>
      </c>
      <c r="D79" s="13" t="n">
        <v>36976</v>
      </c>
      <c r="E79" s="15" t="n">
        <v>59564</v>
      </c>
      <c r="F79" s="14" t="n">
        <v>61697.99</v>
      </c>
      <c r="G79" s="17" t="n">
        <f aca="false">F79-E79</f>
        <v>2133.99</v>
      </c>
      <c r="H79" s="3"/>
      <c r="I79" s="0"/>
    </row>
    <row r="80" customFormat="false" ht="13.2" hidden="false" customHeight="false" outlineLevel="0" collapsed="false">
      <c r="A80" s="6" t="s">
        <v>37</v>
      </c>
      <c r="B80" s="6" t="n">
        <v>1000</v>
      </c>
      <c r="C80" s="13" t="s">
        <v>40</v>
      </c>
      <c r="D80" s="13" t="n">
        <v>37020</v>
      </c>
      <c r="E80" s="15" t="n">
        <v>54704.9</v>
      </c>
      <c r="F80" s="14" t="n">
        <v>57358.18</v>
      </c>
      <c r="G80" s="17" t="n">
        <f aca="false">F80-E80</f>
        <v>2653.28</v>
      </c>
      <c r="H80" s="3"/>
      <c r="I80" s="0"/>
    </row>
    <row r="81" customFormat="false" ht="13.2" hidden="false" customHeight="false" outlineLevel="0" collapsed="false">
      <c r="A81" s="6" t="s">
        <v>37</v>
      </c>
      <c r="B81" s="6" t="n">
        <v>1000</v>
      </c>
      <c r="C81" s="13" t="n">
        <v>37111</v>
      </c>
      <c r="D81" s="13" t="n">
        <v>37095</v>
      </c>
      <c r="E81" s="14" t="n">
        <v>42889.95</v>
      </c>
      <c r="F81" s="14" t="n">
        <v>46814.48</v>
      </c>
      <c r="G81" s="17" t="n">
        <f aca="false">F81-E81</f>
        <v>3924.53000000001</v>
      </c>
      <c r="H81" s="3"/>
      <c r="I81" s="0"/>
    </row>
    <row r="82" customFormat="false" ht="13.2" hidden="false" customHeight="false" outlineLevel="0" collapsed="false">
      <c r="A82" s="6" t="s">
        <v>37</v>
      </c>
      <c r="B82" s="6" t="n">
        <v>1000</v>
      </c>
      <c r="C82" s="13" t="n">
        <v>37113</v>
      </c>
      <c r="D82" s="13" t="n">
        <v>37095</v>
      </c>
      <c r="E82" s="14" t="n">
        <v>42709.95</v>
      </c>
      <c r="F82" s="14" t="n">
        <v>47898.45</v>
      </c>
      <c r="G82" s="17" t="n">
        <f aca="false">F82-E82</f>
        <v>5188.5</v>
      </c>
      <c r="H82" s="3"/>
      <c r="I82" s="0"/>
    </row>
    <row r="83" customFormat="false" ht="13.2" hidden="false" customHeight="false" outlineLevel="0" collapsed="false">
      <c r="A83" s="6" t="s">
        <v>37</v>
      </c>
      <c r="B83" s="6" t="n">
        <v>1000</v>
      </c>
      <c r="C83" s="13" t="n">
        <v>37113</v>
      </c>
      <c r="D83" s="13" t="n">
        <v>37095</v>
      </c>
      <c r="E83" s="14" t="n">
        <v>42979.95</v>
      </c>
      <c r="F83" s="14" t="n">
        <v>47008.48</v>
      </c>
      <c r="G83" s="17" t="n">
        <f aca="false">F83-E83</f>
        <v>4028.53000000001</v>
      </c>
      <c r="H83" s="3"/>
      <c r="I83" s="0"/>
    </row>
    <row r="84" customFormat="false" ht="13.2" hidden="false" customHeight="false" outlineLevel="0" collapsed="false">
      <c r="A84" s="6" t="s">
        <v>37</v>
      </c>
      <c r="B84" s="6" t="n">
        <v>1000</v>
      </c>
      <c r="C84" s="13" t="n">
        <v>37113</v>
      </c>
      <c r="D84" s="13" t="n">
        <v>37095</v>
      </c>
      <c r="E84" s="14" t="n">
        <v>42779.95</v>
      </c>
      <c r="F84" s="14" t="n">
        <v>46858.48</v>
      </c>
      <c r="G84" s="17" t="n">
        <f aca="false">F84-E84</f>
        <v>4078.53000000001</v>
      </c>
      <c r="H84" s="3"/>
      <c r="I84" s="0"/>
    </row>
    <row r="85" customFormat="false" ht="13.2" hidden="false" customHeight="false" outlineLevel="0" collapsed="false">
      <c r="A85" s="6" t="s">
        <v>37</v>
      </c>
      <c r="B85" s="6" t="n">
        <v>1000</v>
      </c>
      <c r="C85" s="13" t="n">
        <v>37113</v>
      </c>
      <c r="D85" s="13" t="n">
        <v>37095</v>
      </c>
      <c r="E85" s="14" t="n">
        <v>42899.95</v>
      </c>
      <c r="F85" s="14" t="n">
        <v>47498.46</v>
      </c>
      <c r="G85" s="17" t="n">
        <f aca="false">F85-E85</f>
        <v>4598.51</v>
      </c>
      <c r="H85" s="3"/>
      <c r="I85" s="0"/>
    </row>
    <row r="86" customFormat="false" ht="13.2" hidden="false" customHeight="false" outlineLevel="0" collapsed="false">
      <c r="A86" s="6" t="s">
        <v>37</v>
      </c>
      <c r="B86" s="6" t="n">
        <v>1000</v>
      </c>
      <c r="C86" s="13" t="n">
        <v>37113</v>
      </c>
      <c r="D86" s="13" t="n">
        <v>37098</v>
      </c>
      <c r="E86" s="14" t="n">
        <v>43009.95</v>
      </c>
      <c r="F86" s="14" t="n">
        <v>46958.48</v>
      </c>
      <c r="G86" s="17" t="n">
        <f aca="false">F86-E86</f>
        <v>3948.53000000001</v>
      </c>
      <c r="H86" s="3" t="s">
        <v>32</v>
      </c>
      <c r="I86" s="0"/>
    </row>
    <row r="87" customFormat="false" ht="13.2" hidden="false" customHeight="false" outlineLevel="0" collapsed="false">
      <c r="A87" s="6" t="s">
        <v>41</v>
      </c>
      <c r="B87" s="6" t="n">
        <v>10</v>
      </c>
      <c r="C87" s="2" t="n">
        <v>36971</v>
      </c>
      <c r="D87" s="2" t="n">
        <v>36952</v>
      </c>
      <c r="E87" s="12" t="n">
        <v>7449.46</v>
      </c>
      <c r="F87" s="3" t="n">
        <v>2303.77</v>
      </c>
      <c r="G87" s="12" t="n">
        <f aca="false">F87-E87</f>
        <v>-5145.69</v>
      </c>
      <c r="H87" s="3"/>
      <c r="I87" s="0"/>
    </row>
    <row r="88" customFormat="false" ht="13.2" hidden="false" customHeight="false" outlineLevel="0" collapsed="false">
      <c r="A88" s="6" t="s">
        <v>41</v>
      </c>
      <c r="B88" s="6" t="n">
        <v>10</v>
      </c>
      <c r="C88" s="2" t="n">
        <v>36971</v>
      </c>
      <c r="D88" s="2" t="n">
        <v>36952</v>
      </c>
      <c r="E88" s="12" t="n">
        <v>7449.46</v>
      </c>
      <c r="F88" s="3" t="n">
        <v>2353.48</v>
      </c>
      <c r="G88" s="12" t="n">
        <f aca="false">F88-E88</f>
        <v>-5095.98</v>
      </c>
      <c r="H88" s="3"/>
      <c r="I88" s="0"/>
    </row>
    <row r="89" customFormat="false" ht="13.2" hidden="false" customHeight="false" outlineLevel="0" collapsed="false">
      <c r="A89" s="6" t="s">
        <v>41</v>
      </c>
      <c r="B89" s="6" t="n">
        <v>10</v>
      </c>
      <c r="C89" s="2" t="n">
        <v>36971</v>
      </c>
      <c r="D89" s="2" t="n">
        <v>36952</v>
      </c>
      <c r="E89" s="12" t="n">
        <v>7449.45</v>
      </c>
      <c r="F89" s="3" t="n">
        <v>2452.88</v>
      </c>
      <c r="G89" s="12" t="n">
        <f aca="false">F89-E89</f>
        <v>-4996.57</v>
      </c>
      <c r="H89" s="3"/>
      <c r="I89" s="0"/>
    </row>
    <row r="90" customFormat="false" ht="13.2" hidden="false" customHeight="false" outlineLevel="0" collapsed="false">
      <c r="A90" s="6" t="s">
        <v>41</v>
      </c>
      <c r="B90" s="6" t="n">
        <v>10</v>
      </c>
      <c r="C90" s="2" t="n">
        <v>36971</v>
      </c>
      <c r="D90" s="2" t="n">
        <v>36952</v>
      </c>
      <c r="E90" s="12" t="n">
        <v>7449.45</v>
      </c>
      <c r="F90" s="3" t="n">
        <v>2452.88</v>
      </c>
      <c r="G90" s="12" t="n">
        <f aca="false">F90-E90</f>
        <v>-4996.57</v>
      </c>
      <c r="H90" s="3" t="s">
        <v>32</v>
      </c>
      <c r="I90" s="0"/>
    </row>
    <row r="91" customFormat="false" ht="13.2" hidden="false" customHeight="false" outlineLevel="0" collapsed="false">
      <c r="A91" s="6" t="s">
        <v>42</v>
      </c>
      <c r="B91" s="6" t="n">
        <v>10</v>
      </c>
      <c r="C91" s="2" t="n">
        <v>36966</v>
      </c>
      <c r="D91" s="2" t="n">
        <v>36955</v>
      </c>
      <c r="E91" s="12" t="n">
        <v>6663.63</v>
      </c>
      <c r="F91" s="3" t="n">
        <v>4046.35</v>
      </c>
      <c r="G91" s="12" t="n">
        <f aca="false">F91-E91</f>
        <v>-2617.28</v>
      </c>
      <c r="H91" s="3"/>
      <c r="I91" s="0"/>
    </row>
    <row r="92" customFormat="false" ht="13.2" hidden="false" customHeight="false" outlineLevel="0" collapsed="false">
      <c r="A92" s="6" t="s">
        <v>43</v>
      </c>
      <c r="B92" s="24" t="n">
        <v>20</v>
      </c>
      <c r="C92" s="2" t="s">
        <v>31</v>
      </c>
      <c r="D92" s="2" t="n">
        <v>36973</v>
      </c>
      <c r="E92" s="16" t="n">
        <v>0</v>
      </c>
      <c r="F92" s="3" t="n">
        <v>9107.53</v>
      </c>
      <c r="G92" s="12" t="n">
        <f aca="false">F92-E92</f>
        <v>9107.53</v>
      </c>
      <c r="H92" s="3"/>
      <c r="I92" s="0"/>
    </row>
    <row r="93" customFormat="false" ht="13.2" hidden="false" customHeight="false" outlineLevel="0" collapsed="false">
      <c r="A93" s="6" t="s">
        <v>44</v>
      </c>
      <c r="B93" s="24" t="n">
        <v>20</v>
      </c>
      <c r="C93" s="2" t="s">
        <v>31</v>
      </c>
      <c r="D93" s="2" t="n">
        <v>36965</v>
      </c>
      <c r="E93" s="16" t="n">
        <v>0</v>
      </c>
      <c r="F93" s="3" t="n">
        <v>6916.51</v>
      </c>
      <c r="G93" s="12" t="n">
        <f aca="false">F93-E93</f>
        <v>6916.51</v>
      </c>
      <c r="H93" s="3"/>
      <c r="I93" s="0"/>
    </row>
    <row r="94" customFormat="false" ht="13.2" hidden="false" customHeight="false" outlineLevel="0" collapsed="false">
      <c r="A94" s="6" t="s">
        <v>45</v>
      </c>
      <c r="B94" s="24" t="n">
        <v>20</v>
      </c>
      <c r="C94" s="2" t="s">
        <v>31</v>
      </c>
      <c r="D94" s="2" t="n">
        <v>36965</v>
      </c>
      <c r="E94" s="16" t="n">
        <v>0</v>
      </c>
      <c r="F94" s="3" t="n">
        <v>10501.81</v>
      </c>
      <c r="G94" s="17" t="n">
        <f aca="false">F94-E94</f>
        <v>10501.81</v>
      </c>
      <c r="H94" s="3"/>
      <c r="I94" s="0"/>
    </row>
    <row r="95" customFormat="false" ht="13.2" hidden="false" customHeight="false" outlineLevel="0" collapsed="false">
      <c r="A95" s="6" t="s">
        <v>46</v>
      </c>
      <c r="B95" s="24" t="n">
        <v>40</v>
      </c>
      <c r="C95" s="2" t="n">
        <v>37036</v>
      </c>
      <c r="D95" s="2" t="n">
        <v>36965</v>
      </c>
      <c r="E95" s="16" t="n">
        <v>1695.76</v>
      </c>
      <c r="F95" s="3" t="n">
        <v>16621.59</v>
      </c>
      <c r="G95" s="12" t="n">
        <f aca="false">F95-E95</f>
        <v>14925.83</v>
      </c>
      <c r="H95" s="3"/>
      <c r="I95" s="0"/>
    </row>
    <row r="96" customFormat="false" ht="13.2" hidden="false" customHeight="false" outlineLevel="0" collapsed="false">
      <c r="A96" s="6" t="s">
        <v>47</v>
      </c>
      <c r="B96" s="6" t="n">
        <v>500</v>
      </c>
      <c r="C96" s="2" t="n">
        <v>36895</v>
      </c>
      <c r="D96" s="2" t="n">
        <v>36908</v>
      </c>
      <c r="E96" s="3" t="n">
        <v>22949.5</v>
      </c>
      <c r="F96" s="12" t="n">
        <v>23243.17</v>
      </c>
      <c r="G96" s="12" t="n">
        <f aca="false">F96-E96</f>
        <v>293.669999999998</v>
      </c>
      <c r="H96" s="3"/>
      <c r="I96" s="25"/>
    </row>
    <row r="97" customFormat="false" ht="13.2" hidden="false" customHeight="false" outlineLevel="0" collapsed="false">
      <c r="A97" s="6" t="s">
        <v>47</v>
      </c>
      <c r="B97" s="6" t="n">
        <v>500</v>
      </c>
      <c r="C97" s="2" t="n">
        <v>36895</v>
      </c>
      <c r="D97" s="2" t="n">
        <v>36908</v>
      </c>
      <c r="E97" s="3" t="n">
        <v>23012</v>
      </c>
      <c r="F97" s="12" t="n">
        <v>23243.18</v>
      </c>
      <c r="G97" s="12" t="n">
        <f aca="false">F97-E97</f>
        <v>231.18</v>
      </c>
      <c r="H97" s="3"/>
      <c r="I97" s="25"/>
    </row>
    <row r="98" customFormat="false" ht="13.2" hidden="false" customHeight="false" outlineLevel="0" collapsed="false">
      <c r="A98" s="1" t="s">
        <v>47</v>
      </c>
      <c r="B98" s="1" t="n">
        <v>500</v>
      </c>
      <c r="C98" s="2" t="n">
        <v>36924</v>
      </c>
      <c r="D98" s="2" t="n">
        <v>36927</v>
      </c>
      <c r="E98" s="3" t="n">
        <v>22481</v>
      </c>
      <c r="F98" s="12" t="n">
        <v>22999.26</v>
      </c>
      <c r="G98" s="12" t="n">
        <f aca="false">F98-E98</f>
        <v>518.259999999998</v>
      </c>
      <c r="H98" s="3"/>
      <c r="I98" s="0"/>
    </row>
    <row r="99" customFormat="false" ht="13.2" hidden="false" customHeight="false" outlineLevel="0" collapsed="false">
      <c r="A99" s="1" t="s">
        <v>47</v>
      </c>
      <c r="B99" s="1" t="n">
        <v>500</v>
      </c>
      <c r="C99" s="2" t="n">
        <v>36924</v>
      </c>
      <c r="D99" s="2" t="n">
        <v>36927</v>
      </c>
      <c r="E99" s="3" t="n">
        <v>22486</v>
      </c>
      <c r="F99" s="12" t="n">
        <v>22999.25</v>
      </c>
      <c r="G99" s="12" t="n">
        <f aca="false">F99-E99</f>
        <v>513.25</v>
      </c>
      <c r="H99" s="3"/>
      <c r="I99" s="0"/>
    </row>
    <row r="100" customFormat="false" ht="13.2" hidden="false" customHeight="false" outlineLevel="0" collapsed="false">
      <c r="A100" s="1" t="s">
        <v>47</v>
      </c>
      <c r="B100" s="1" t="n">
        <v>1000</v>
      </c>
      <c r="C100" s="2" t="n">
        <v>36930</v>
      </c>
      <c r="D100" s="2" t="n">
        <v>36936</v>
      </c>
      <c r="E100" s="3" t="n">
        <v>47349.95</v>
      </c>
      <c r="F100" s="12" t="n">
        <v>48068.44</v>
      </c>
      <c r="G100" s="12" t="n">
        <f aca="false">F100-E100</f>
        <v>718.490000000005</v>
      </c>
      <c r="H100" s="3"/>
      <c r="I100" s="0"/>
    </row>
    <row r="101" customFormat="false" ht="13.2" hidden="false" customHeight="false" outlineLevel="0" collapsed="false">
      <c r="A101" s="1" t="s">
        <v>48</v>
      </c>
      <c r="B101" s="1" t="n">
        <v>1500</v>
      </c>
      <c r="C101" s="2" t="n">
        <v>37111</v>
      </c>
      <c r="D101" s="2" t="n">
        <v>37112</v>
      </c>
      <c r="E101" s="16" t="n">
        <f aca="false">22539.98+16094.95+9656.97</f>
        <v>48291.9</v>
      </c>
      <c r="F101" s="3" t="n">
        <v>48168.44</v>
      </c>
      <c r="G101" s="17" t="n">
        <f aca="false">F101-E101</f>
        <v>-123.459999999999</v>
      </c>
      <c r="H101" s="3"/>
      <c r="I101" s="0"/>
    </row>
    <row r="102" customFormat="false" ht="13.2" hidden="false" customHeight="false" outlineLevel="0" collapsed="false">
      <c r="A102" s="1" t="s">
        <v>49</v>
      </c>
      <c r="B102" s="1" t="n">
        <v>1000</v>
      </c>
      <c r="C102" s="2" t="n">
        <v>37019</v>
      </c>
      <c r="D102" s="2" t="n">
        <v>37014</v>
      </c>
      <c r="E102" s="16" t="n">
        <v>43941.95</v>
      </c>
      <c r="F102" s="3" t="n">
        <v>42008.69</v>
      </c>
      <c r="G102" s="12" t="n">
        <f aca="false">F102-E102</f>
        <v>-1933.25999999999</v>
      </c>
      <c r="H102" s="3"/>
      <c r="I102" s="0"/>
    </row>
    <row r="103" customFormat="false" ht="13.2" hidden="false" customHeight="false" outlineLevel="0" collapsed="false">
      <c r="A103" s="6" t="s">
        <v>50</v>
      </c>
      <c r="B103" s="6" t="n">
        <v>10</v>
      </c>
      <c r="C103" s="2" t="n">
        <v>36879</v>
      </c>
      <c r="D103" s="2" t="n">
        <v>36903</v>
      </c>
      <c r="E103" s="3" t="n">
        <v>4429.62</v>
      </c>
      <c r="F103" s="12" t="n">
        <f aca="false">5671.61/2</f>
        <v>2835.805</v>
      </c>
      <c r="G103" s="12" t="n">
        <f aca="false">F103-E103</f>
        <v>-1593.815</v>
      </c>
      <c r="H103" s="3"/>
      <c r="I103" s="25"/>
    </row>
    <row r="104" customFormat="false" ht="13.2" hidden="false" customHeight="false" outlineLevel="0" collapsed="false">
      <c r="A104" s="6" t="s">
        <v>50</v>
      </c>
      <c r="B104" s="6" t="n">
        <v>10</v>
      </c>
      <c r="C104" s="2" t="n">
        <v>36879</v>
      </c>
      <c r="D104" s="2" t="n">
        <v>36903</v>
      </c>
      <c r="E104" s="3" t="n">
        <v>4555.13</v>
      </c>
      <c r="F104" s="12" t="n">
        <f aca="false">5671.61/2</f>
        <v>2835.805</v>
      </c>
      <c r="G104" s="12" t="n">
        <f aca="false">F104-E104</f>
        <v>-1719.325</v>
      </c>
      <c r="H104" s="3"/>
      <c r="I104" s="25"/>
    </row>
    <row r="105" customFormat="false" ht="13.2" hidden="false" customHeight="false" outlineLevel="0" collapsed="false">
      <c r="A105" s="6" t="s">
        <v>50</v>
      </c>
      <c r="B105" s="6" t="n">
        <v>10</v>
      </c>
      <c r="C105" s="2" t="n">
        <v>36879</v>
      </c>
      <c r="D105" s="2" t="n">
        <v>36903</v>
      </c>
      <c r="E105" s="3" t="n">
        <v>4555.13</v>
      </c>
      <c r="F105" s="12" t="n">
        <f aca="false">8516.88/3</f>
        <v>2838.96</v>
      </c>
      <c r="G105" s="12" t="n">
        <f aca="false">F105-E105</f>
        <v>-1716.17</v>
      </c>
      <c r="H105" s="3"/>
      <c r="I105" s="25"/>
    </row>
    <row r="106" customFormat="false" ht="13.2" hidden="false" customHeight="false" outlineLevel="0" collapsed="false">
      <c r="A106" s="6" t="s">
        <v>50</v>
      </c>
      <c r="B106" s="6" t="n">
        <v>10</v>
      </c>
      <c r="C106" s="2" t="n">
        <v>36880</v>
      </c>
      <c r="D106" s="2" t="n">
        <v>36903</v>
      </c>
      <c r="E106" s="3" t="n">
        <v>4053.1</v>
      </c>
      <c r="F106" s="12" t="n">
        <f aca="false">8516.88/3</f>
        <v>2838.96</v>
      </c>
      <c r="G106" s="12" t="n">
        <f aca="false">F106-E106</f>
        <v>-1214.14</v>
      </c>
      <c r="H106" s="3"/>
      <c r="I106" s="25"/>
    </row>
    <row r="107" customFormat="false" ht="13.2" hidden="false" customHeight="false" outlineLevel="0" collapsed="false">
      <c r="A107" s="6" t="s">
        <v>50</v>
      </c>
      <c r="B107" s="6" t="n">
        <v>10</v>
      </c>
      <c r="C107" s="2" t="n">
        <v>36880</v>
      </c>
      <c r="D107" s="2" t="n">
        <v>36903</v>
      </c>
      <c r="E107" s="3" t="n">
        <v>4429.62</v>
      </c>
      <c r="F107" s="12" t="n">
        <f aca="false">8516.88/3</f>
        <v>2838.96</v>
      </c>
      <c r="G107" s="12" t="n">
        <f aca="false">F107-E107</f>
        <v>-1590.66</v>
      </c>
      <c r="H107" s="3"/>
      <c r="I107" s="25"/>
    </row>
    <row r="108" customFormat="false" ht="13.2" hidden="false" customHeight="false" outlineLevel="0" collapsed="false">
      <c r="A108" s="1" t="s">
        <v>51</v>
      </c>
      <c r="B108" s="1" t="n">
        <v>50</v>
      </c>
      <c r="C108" s="2" t="n">
        <v>37005</v>
      </c>
      <c r="D108" s="2" t="n">
        <v>37063</v>
      </c>
      <c r="E108" s="16" t="n">
        <v>3790.15</v>
      </c>
      <c r="F108" s="3" t="n">
        <v>4870.68</v>
      </c>
      <c r="G108" s="17" t="n">
        <f aca="false">F108-E108</f>
        <v>1080.53</v>
      </c>
      <c r="H108" s="3"/>
      <c r="I108" s="0"/>
    </row>
    <row r="109" customFormat="false" ht="13.2" hidden="false" customHeight="false" outlineLevel="0" collapsed="false">
      <c r="A109" s="6" t="s">
        <v>52</v>
      </c>
      <c r="B109" s="6" t="n">
        <v>10</v>
      </c>
      <c r="C109" s="2" t="n">
        <v>36881</v>
      </c>
      <c r="D109" s="2" t="n">
        <v>36908</v>
      </c>
      <c r="E109" s="3" t="n">
        <v>6186.71</v>
      </c>
      <c r="F109" s="12" t="n">
        <v>3837.39</v>
      </c>
      <c r="G109" s="12" t="n">
        <f aca="false">F109-E109</f>
        <v>-2349.32</v>
      </c>
      <c r="H109" s="3"/>
      <c r="I109" s="25"/>
    </row>
    <row r="110" customFormat="false" ht="13.2" hidden="false" customHeight="false" outlineLevel="0" collapsed="false">
      <c r="A110" s="6" t="s">
        <v>52</v>
      </c>
      <c r="B110" s="6" t="n">
        <v>10</v>
      </c>
      <c r="C110" s="2" t="n">
        <v>36881</v>
      </c>
      <c r="D110" s="2" t="n">
        <v>36908</v>
      </c>
      <c r="E110" s="3" t="n">
        <v>6688.73</v>
      </c>
      <c r="F110" s="12" t="n">
        <v>3837.39</v>
      </c>
      <c r="G110" s="12" t="n">
        <f aca="false">F110-E110</f>
        <v>-2851.34</v>
      </c>
      <c r="H110" s="3"/>
      <c r="I110" s="25"/>
    </row>
    <row r="111" customFormat="false" ht="13.2" hidden="false" customHeight="false" outlineLevel="0" collapsed="false">
      <c r="A111" s="6" t="s">
        <v>52</v>
      </c>
      <c r="B111" s="6" t="n">
        <v>5</v>
      </c>
      <c r="C111" s="2" t="n">
        <v>36886</v>
      </c>
      <c r="D111" s="2" t="n">
        <v>36908</v>
      </c>
      <c r="E111" s="3" t="n">
        <v>3914.1</v>
      </c>
      <c r="F111" s="12" t="n">
        <v>1918.71</v>
      </c>
      <c r="G111" s="12" t="n">
        <f aca="false">F111-E111</f>
        <v>-1995.39</v>
      </c>
      <c r="H111" s="3"/>
      <c r="I111" s="25"/>
    </row>
    <row r="112" customFormat="false" ht="13.2" hidden="false" customHeight="false" outlineLevel="0" collapsed="false">
      <c r="A112" s="6" t="s">
        <v>52</v>
      </c>
      <c r="B112" s="6" t="n">
        <v>5</v>
      </c>
      <c r="C112" s="2" t="n">
        <v>36886</v>
      </c>
      <c r="D112" s="2" t="n">
        <v>36908</v>
      </c>
      <c r="E112" s="3" t="n">
        <v>4227.86</v>
      </c>
      <c r="F112" s="12" t="n">
        <v>1918.71</v>
      </c>
      <c r="G112" s="12" t="n">
        <f aca="false">F112-E112</f>
        <v>-2309.15</v>
      </c>
      <c r="H112" s="3"/>
      <c r="I112" s="25"/>
    </row>
    <row r="113" customFormat="false" ht="13.2" hidden="false" customHeight="false" outlineLevel="0" collapsed="false">
      <c r="A113" s="6" t="s">
        <v>52</v>
      </c>
      <c r="B113" s="6" t="n">
        <v>10</v>
      </c>
      <c r="C113" s="2" t="n">
        <v>36886</v>
      </c>
      <c r="D113" s="2" t="n">
        <v>36908</v>
      </c>
      <c r="E113" s="3" t="n">
        <v>8696.83</v>
      </c>
      <c r="F113" s="12" t="n">
        <v>3837.39</v>
      </c>
      <c r="G113" s="12" t="n">
        <f aca="false">F113-E113</f>
        <v>-4859.44</v>
      </c>
      <c r="H113" s="3"/>
      <c r="I113" s="25"/>
    </row>
    <row r="114" customFormat="false" ht="13.2" hidden="false" customHeight="false" outlineLevel="0" collapsed="false">
      <c r="A114" s="6" t="s">
        <v>52</v>
      </c>
      <c r="B114" s="6" t="n">
        <v>10</v>
      </c>
      <c r="C114" s="2" t="n">
        <v>36886</v>
      </c>
      <c r="D114" s="2" t="n">
        <v>36908</v>
      </c>
      <c r="E114" s="3" t="n">
        <v>8194.81</v>
      </c>
      <c r="F114" s="12" t="n">
        <v>3837.39</v>
      </c>
      <c r="G114" s="12" t="n">
        <f aca="false">F114-E114</f>
        <v>-4357.42</v>
      </c>
      <c r="H114" s="3"/>
      <c r="I114" s="25"/>
    </row>
    <row r="115" customFormat="false" ht="13.2" hidden="false" customHeight="false" outlineLevel="0" collapsed="false">
      <c r="A115" s="6" t="s">
        <v>52</v>
      </c>
      <c r="B115" s="6" t="n">
        <v>20</v>
      </c>
      <c r="C115" s="2" t="n">
        <v>36895</v>
      </c>
      <c r="D115" s="2" t="n">
        <v>36908</v>
      </c>
      <c r="E115" s="3" t="n">
        <v>8087.3</v>
      </c>
      <c r="F115" s="12" t="n">
        <v>7912.43</v>
      </c>
      <c r="G115" s="12" t="n">
        <f aca="false">F115-E115</f>
        <v>-174.87</v>
      </c>
      <c r="H115" s="3"/>
      <c r="I115" s="25"/>
    </row>
    <row r="116" customFormat="false" ht="13.2" hidden="false" customHeight="false" outlineLevel="0" collapsed="false">
      <c r="A116" s="1" t="s">
        <v>53</v>
      </c>
      <c r="B116" s="1" t="n">
        <v>25</v>
      </c>
      <c r="C116" s="2" t="n">
        <v>37006</v>
      </c>
      <c r="D116" s="2" t="n">
        <v>37118</v>
      </c>
      <c r="E116" s="16" t="n">
        <v>3076.05</v>
      </c>
      <c r="F116" s="3" t="n">
        <v>5561.11</v>
      </c>
      <c r="G116" s="17" t="n">
        <f aca="false">F116-E116</f>
        <v>2485.06</v>
      </c>
      <c r="H116" s="3"/>
      <c r="I116" s="0"/>
    </row>
    <row r="117" customFormat="false" ht="13.2" hidden="false" customHeight="false" outlineLevel="0" collapsed="false">
      <c r="A117" s="1" t="s">
        <v>54</v>
      </c>
      <c r="B117" s="1" t="n">
        <v>50</v>
      </c>
      <c r="C117" s="2" t="n">
        <v>37005</v>
      </c>
      <c r="D117" s="2" t="n">
        <v>37118</v>
      </c>
      <c r="E117" s="16" t="n">
        <v>14184.5</v>
      </c>
      <c r="F117" s="3" t="n">
        <v>25391.7</v>
      </c>
      <c r="G117" s="17" t="n">
        <f aca="false">F117-E117</f>
        <v>11207.2</v>
      </c>
      <c r="H117" s="3"/>
      <c r="I117" s="0"/>
    </row>
    <row r="118" customFormat="false" ht="13.2" hidden="false" customHeight="false" outlineLevel="0" collapsed="false">
      <c r="A118" s="1" t="s">
        <v>55</v>
      </c>
      <c r="B118" s="1" t="n">
        <v>50</v>
      </c>
      <c r="C118" s="2" t="n">
        <v>37005</v>
      </c>
      <c r="D118" s="2" t="n">
        <v>37118</v>
      </c>
      <c r="E118" s="16" t="n">
        <v>23741.88</v>
      </c>
      <c r="F118" s="3" t="n">
        <v>47390.96</v>
      </c>
      <c r="G118" s="17" t="n">
        <f aca="false">F118-E118</f>
        <v>23649.08</v>
      </c>
      <c r="H118" s="3"/>
      <c r="I118" s="0"/>
    </row>
    <row r="119" customFormat="false" ht="13.2" hidden="false" customHeight="false" outlineLevel="0" collapsed="false">
      <c r="A119" s="1" t="s">
        <v>56</v>
      </c>
      <c r="B119" s="1" t="n">
        <v>3000</v>
      </c>
      <c r="C119" s="2" t="n">
        <v>36964</v>
      </c>
      <c r="D119" s="2" t="n">
        <v>36971</v>
      </c>
      <c r="E119" s="12" t="n">
        <v>77109.95</v>
      </c>
      <c r="F119" s="3" t="n">
        <v>72367.12</v>
      </c>
      <c r="G119" s="12" t="n">
        <f aca="false">F119-E119</f>
        <v>-4742.83</v>
      </c>
      <c r="H119" s="3"/>
      <c r="I119" s="0"/>
    </row>
    <row r="120" customFormat="false" ht="13.2" hidden="false" customHeight="false" outlineLevel="0" collapsed="false">
      <c r="A120" s="6" t="s">
        <v>56</v>
      </c>
      <c r="B120" s="6" t="n">
        <v>300</v>
      </c>
      <c r="C120" s="2" t="n">
        <v>36630</v>
      </c>
      <c r="D120" s="2" t="n">
        <v>36976</v>
      </c>
      <c r="E120" s="16" t="n">
        <v>13343.25</v>
      </c>
      <c r="F120" s="3" t="n">
        <v>7399.27</v>
      </c>
      <c r="G120" s="12" t="n">
        <f aca="false">F120-E120</f>
        <v>-5943.98</v>
      </c>
      <c r="H120" s="3"/>
      <c r="I120" s="0"/>
    </row>
    <row r="121" customFormat="false" ht="13.2" hidden="false" customHeight="false" outlineLevel="0" collapsed="false">
      <c r="A121" s="6" t="s">
        <v>56</v>
      </c>
      <c r="B121" s="6" t="n">
        <v>300</v>
      </c>
      <c r="C121" s="2" t="n">
        <v>36830</v>
      </c>
      <c r="D121" s="2" t="n">
        <v>36976</v>
      </c>
      <c r="E121" s="16" t="n">
        <v>22563.75</v>
      </c>
      <c r="F121" s="3" t="n">
        <v>7399.27</v>
      </c>
      <c r="G121" s="12" t="n">
        <f aca="false">F121-E121</f>
        <v>-15164.48</v>
      </c>
      <c r="H121" s="3"/>
      <c r="I121" s="0"/>
    </row>
    <row r="122" customFormat="false" ht="13.2" hidden="false" customHeight="false" outlineLevel="0" collapsed="false">
      <c r="A122" s="1" t="s">
        <v>56</v>
      </c>
      <c r="B122" s="1" t="n">
        <v>400</v>
      </c>
      <c r="C122" s="2" t="n">
        <v>36889</v>
      </c>
      <c r="D122" s="2" t="n">
        <v>36976</v>
      </c>
      <c r="E122" s="16" t="n">
        <v>21812</v>
      </c>
      <c r="F122" s="3" t="n">
        <v>9865.7</v>
      </c>
      <c r="G122" s="12" t="n">
        <f aca="false">F122-E122</f>
        <v>-11946.3</v>
      </c>
      <c r="H122" s="3"/>
      <c r="I122" s="0"/>
    </row>
    <row r="123" customFormat="false" ht="13.2" hidden="false" customHeight="false" outlineLevel="0" collapsed="false">
      <c r="A123" s="1" t="s">
        <v>56</v>
      </c>
      <c r="B123" s="1" t="n">
        <v>1000</v>
      </c>
      <c r="C123" s="2" t="n">
        <v>36957</v>
      </c>
      <c r="D123" s="2" t="n">
        <v>36976</v>
      </c>
      <c r="E123" s="16" t="n">
        <v>30489.95</v>
      </c>
      <c r="F123" s="3" t="n">
        <v>24664.25</v>
      </c>
      <c r="G123" s="12" t="n">
        <f aca="false">F123-E123</f>
        <v>-5825.7</v>
      </c>
      <c r="H123" s="3"/>
      <c r="I123" s="0"/>
    </row>
    <row r="124" customFormat="false" ht="13.2" hidden="false" customHeight="false" outlineLevel="0" collapsed="false">
      <c r="A124" s="1" t="s">
        <v>57</v>
      </c>
      <c r="B124" s="1" t="n">
        <v>1000</v>
      </c>
      <c r="C124" s="2" t="n">
        <v>36923</v>
      </c>
      <c r="D124" s="2" t="n">
        <v>36971</v>
      </c>
      <c r="E124" s="12" t="n">
        <v>36887</v>
      </c>
      <c r="F124" s="3" t="n">
        <v>25051.71</v>
      </c>
      <c r="G124" s="12" t="n">
        <f aca="false">F124-E124</f>
        <v>-11835.29</v>
      </c>
      <c r="H124" s="3"/>
      <c r="I124" s="0"/>
    </row>
    <row r="125" customFormat="false" ht="13.2" hidden="false" customHeight="false" outlineLevel="0" collapsed="false">
      <c r="A125" s="1" t="s">
        <v>58</v>
      </c>
      <c r="B125" s="1" t="n">
        <v>120</v>
      </c>
      <c r="C125" s="2" t="n">
        <v>36942</v>
      </c>
      <c r="D125" s="2" t="n">
        <v>36976</v>
      </c>
      <c r="E125" s="16" t="n">
        <v>3947.45</v>
      </c>
      <c r="F125" s="3" t="n">
        <v>2766.96</v>
      </c>
      <c r="G125" s="12" t="n">
        <f aca="false">F125-E125</f>
        <v>-1180.49</v>
      </c>
      <c r="H125" s="3"/>
      <c r="I125" s="0"/>
    </row>
    <row r="126" customFormat="false" ht="13.2" hidden="false" customHeight="false" outlineLevel="0" collapsed="false">
      <c r="A126" s="1" t="s">
        <v>58</v>
      </c>
      <c r="B126" s="1" t="n">
        <v>500</v>
      </c>
      <c r="C126" s="2" t="n">
        <v>36964</v>
      </c>
      <c r="D126" s="2" t="n">
        <v>36976</v>
      </c>
      <c r="E126" s="16" t="n">
        <v>11603.7</v>
      </c>
      <c r="F126" s="3" t="n">
        <v>11529.01</v>
      </c>
      <c r="G126" s="12" t="n">
        <f aca="false">F126-E126</f>
        <v>-74.6900000000005</v>
      </c>
      <c r="H126" s="3"/>
      <c r="I126" s="0"/>
    </row>
    <row r="127" customFormat="false" ht="13.2" hidden="false" customHeight="false" outlineLevel="0" collapsed="false">
      <c r="A127" s="1" t="s">
        <v>59</v>
      </c>
      <c r="B127" s="1" t="n">
        <v>55</v>
      </c>
      <c r="C127" s="2" t="n">
        <v>36889</v>
      </c>
      <c r="D127" s="2" t="n">
        <v>36955</v>
      </c>
      <c r="E127" s="3" t="n">
        <v>0</v>
      </c>
      <c r="F127" s="12" t="n">
        <v>900.95</v>
      </c>
      <c r="G127" s="12" t="n">
        <f aca="false">F127-E127</f>
        <v>900.95</v>
      </c>
      <c r="H127" s="3"/>
      <c r="I127" s="0"/>
    </row>
    <row r="128" customFormat="false" ht="13.2" hidden="false" customHeight="false" outlineLevel="0" collapsed="false">
      <c r="A128" s="1" t="s">
        <v>60</v>
      </c>
      <c r="B128" s="1" t="n">
        <v>500</v>
      </c>
      <c r="C128" s="2" t="n">
        <v>36963</v>
      </c>
      <c r="D128" s="2" t="n">
        <v>36976</v>
      </c>
      <c r="E128" s="16" t="n">
        <v>27429.95</v>
      </c>
      <c r="F128" s="3" t="n">
        <v>29064.08</v>
      </c>
      <c r="G128" s="12" t="n">
        <f aca="false">F128-E128</f>
        <v>1634.13</v>
      </c>
      <c r="H128" s="3"/>
      <c r="I128" s="0"/>
    </row>
    <row r="129" customFormat="false" ht="13.2" hidden="false" customHeight="false" outlineLevel="0" collapsed="false">
      <c r="A129" s="1" t="s">
        <v>61</v>
      </c>
      <c r="B129" s="1" t="n">
        <v>1000</v>
      </c>
      <c r="C129" s="2" t="n">
        <v>36908</v>
      </c>
      <c r="D129" s="2" t="n">
        <v>36976</v>
      </c>
      <c r="E129" s="16" t="n">
        <v>22574.5</v>
      </c>
      <c r="F129" s="3" t="n">
        <v>16079.51</v>
      </c>
      <c r="G129" s="12" t="n">
        <f aca="false">F129-E129</f>
        <v>-6494.99</v>
      </c>
      <c r="H129" s="3"/>
      <c r="I129" s="0"/>
    </row>
    <row r="130" customFormat="false" ht="13.2" hidden="false" customHeight="false" outlineLevel="0" collapsed="false">
      <c r="A130" s="1" t="s">
        <v>62</v>
      </c>
      <c r="B130" s="1" t="n">
        <v>500</v>
      </c>
      <c r="C130" s="2" t="n">
        <v>37013</v>
      </c>
      <c r="D130" s="2" t="n">
        <v>36985</v>
      </c>
      <c r="E130" s="3" t="n">
        <v>37364.95</v>
      </c>
      <c r="F130" s="3" t="n">
        <v>37147.58</v>
      </c>
      <c r="G130" s="12" t="n">
        <f aca="false">F130-E130</f>
        <v>-217.369999999995</v>
      </c>
      <c r="H130" s="3"/>
      <c r="I130" s="0"/>
    </row>
    <row r="131" customFormat="false" ht="13.2" hidden="false" customHeight="false" outlineLevel="0" collapsed="false">
      <c r="A131" s="1" t="s">
        <v>62</v>
      </c>
      <c r="B131" s="1" t="n">
        <v>1500</v>
      </c>
      <c r="C131" s="2" t="n">
        <v>37014</v>
      </c>
      <c r="D131" s="2" t="n">
        <v>36985</v>
      </c>
      <c r="E131" s="3" t="n">
        <v>112149.9</v>
      </c>
      <c r="F131" s="3" t="n">
        <v>111442.73</v>
      </c>
      <c r="G131" s="12" t="n">
        <f aca="false">F131-E131</f>
        <v>-707.169999999998</v>
      </c>
      <c r="H131" s="3"/>
      <c r="I131" s="0"/>
    </row>
    <row r="132" customFormat="false" ht="13.2" hidden="false" customHeight="false" outlineLevel="0" collapsed="false">
      <c r="A132" s="1" t="s">
        <v>63</v>
      </c>
      <c r="B132" s="1" t="n">
        <v>3000</v>
      </c>
      <c r="C132" s="2" t="s">
        <v>64</v>
      </c>
      <c r="D132" s="2" t="n">
        <v>37063</v>
      </c>
      <c r="E132" s="16" t="n">
        <v>66048.5</v>
      </c>
      <c r="F132" s="3" t="n">
        <v>55528.29</v>
      </c>
      <c r="G132" s="12" t="n">
        <f aca="false">F132-E132</f>
        <v>-10520.21</v>
      </c>
      <c r="H132" s="3"/>
      <c r="I132" s="0"/>
    </row>
    <row r="133" customFormat="false" ht="13.2" hidden="false" customHeight="false" outlineLevel="0" collapsed="false">
      <c r="A133" s="1" t="s">
        <v>65</v>
      </c>
      <c r="B133" s="1" t="n">
        <v>1000</v>
      </c>
      <c r="C133" s="2" t="n">
        <v>36955</v>
      </c>
      <c r="D133" s="2" t="n">
        <v>36971</v>
      </c>
      <c r="E133" s="12" t="n">
        <v>25599.95</v>
      </c>
      <c r="F133" s="3" t="n">
        <v>25209.2</v>
      </c>
      <c r="G133" s="12" t="n">
        <f aca="false">F133-E133</f>
        <v>-390.75</v>
      </c>
      <c r="H133" s="3"/>
      <c r="I133" s="0"/>
    </row>
    <row r="134" customFormat="false" ht="13.2" hidden="false" customHeight="false" outlineLevel="0" collapsed="false">
      <c r="A134" s="1" t="s">
        <v>65</v>
      </c>
      <c r="B134" s="1" t="n">
        <v>1000</v>
      </c>
      <c r="C134" s="2" t="n">
        <v>36959</v>
      </c>
      <c r="D134" s="2" t="n">
        <v>36973</v>
      </c>
      <c r="E134" s="12" t="n">
        <v>22479.95</v>
      </c>
      <c r="F134" s="3" t="n">
        <v>25999.18</v>
      </c>
      <c r="G134" s="12" t="n">
        <f aca="false">F134-E134</f>
        <v>3519.23</v>
      </c>
      <c r="H134" s="3"/>
      <c r="I134" s="0"/>
    </row>
    <row r="135" customFormat="false" ht="13.2" hidden="false" customHeight="false" outlineLevel="0" collapsed="false">
      <c r="A135" s="1" t="s">
        <v>66</v>
      </c>
      <c r="B135" s="1" t="n">
        <v>900</v>
      </c>
      <c r="C135" s="2" t="n">
        <v>36964</v>
      </c>
      <c r="D135" s="2" t="n">
        <v>36971</v>
      </c>
      <c r="E135" s="12" t="n">
        <v>19921.46</v>
      </c>
      <c r="F135" s="3" t="n">
        <v>17202.97</v>
      </c>
      <c r="G135" s="12" t="n">
        <f aca="false">F135-E135</f>
        <v>-2718.49</v>
      </c>
      <c r="H135" s="3"/>
      <c r="I135" s="0"/>
    </row>
    <row r="136" customFormat="false" ht="13.2" hidden="false" customHeight="false" outlineLevel="0" collapsed="false">
      <c r="A136" s="1" t="s">
        <v>66</v>
      </c>
      <c r="B136" s="1" t="n">
        <v>100</v>
      </c>
      <c r="C136" s="2" t="n">
        <v>36964</v>
      </c>
      <c r="D136" s="2" t="n">
        <v>36971</v>
      </c>
      <c r="E136" s="12" t="n">
        <v>2207.5</v>
      </c>
      <c r="F136" s="3" t="n">
        <v>1911.44</v>
      </c>
      <c r="G136" s="12" t="n">
        <f aca="false">F136-E136</f>
        <v>-296.06</v>
      </c>
      <c r="H136" s="3"/>
      <c r="I136" s="0"/>
    </row>
    <row r="137" customFormat="false" ht="13.2" hidden="false" customHeight="false" outlineLevel="0" collapsed="false">
      <c r="A137" s="6" t="s">
        <v>66</v>
      </c>
      <c r="B137" s="6" t="n">
        <v>500</v>
      </c>
      <c r="C137" s="2" t="n">
        <v>36620</v>
      </c>
      <c r="D137" s="2" t="n">
        <v>36976</v>
      </c>
      <c r="E137" s="16" t="n">
        <v>32574.5</v>
      </c>
      <c r="F137" s="3" t="n">
        <v>9755.35</v>
      </c>
      <c r="G137" s="12" t="n">
        <f aca="false">F137-E137</f>
        <v>-22819.15</v>
      </c>
      <c r="H137" s="3"/>
      <c r="I137" s="0"/>
    </row>
    <row r="138" customFormat="false" ht="13.2" hidden="false" customHeight="false" outlineLevel="0" collapsed="false">
      <c r="A138" s="6" t="s">
        <v>66</v>
      </c>
      <c r="B138" s="6" t="n">
        <v>200</v>
      </c>
      <c r="C138" s="2" t="n">
        <v>36830</v>
      </c>
      <c r="D138" s="2" t="n">
        <v>36976</v>
      </c>
      <c r="E138" s="16" t="n">
        <v>23595</v>
      </c>
      <c r="F138" s="3" t="n">
        <v>3902.14</v>
      </c>
      <c r="G138" s="12" t="n">
        <f aca="false">F138-E138</f>
        <v>-19692.86</v>
      </c>
      <c r="H138" s="3"/>
      <c r="I138" s="0"/>
    </row>
    <row r="139" customFormat="false" ht="13.2" hidden="false" customHeight="false" outlineLevel="0" collapsed="false">
      <c r="A139" s="1" t="s">
        <v>66</v>
      </c>
      <c r="B139" s="1" t="n">
        <v>300</v>
      </c>
      <c r="C139" s="2" t="n">
        <v>36889</v>
      </c>
      <c r="D139" s="2" t="n">
        <v>36976</v>
      </c>
      <c r="E139" s="16" t="n">
        <v>19699.5</v>
      </c>
      <c r="F139" s="3" t="n">
        <v>5853.2</v>
      </c>
      <c r="G139" s="12" t="n">
        <f aca="false">F139-E139</f>
        <v>-13846.3</v>
      </c>
      <c r="H139" s="3"/>
      <c r="I139" s="0"/>
    </row>
    <row r="140" customFormat="false" ht="13.2" hidden="false" customHeight="false" outlineLevel="0" collapsed="false">
      <c r="A140" s="6" t="s">
        <v>67</v>
      </c>
      <c r="B140" s="6" t="n">
        <v>5</v>
      </c>
      <c r="C140" s="2" t="s">
        <v>31</v>
      </c>
      <c r="D140" s="2" t="n">
        <v>36818</v>
      </c>
      <c r="E140" s="3" t="n">
        <v>0</v>
      </c>
      <c r="F140" s="12" t="n">
        <v>14719.35</v>
      </c>
      <c r="G140" s="12" t="n">
        <f aca="false">F140-E140</f>
        <v>14719.35</v>
      </c>
      <c r="H140" s="3"/>
      <c r="I140" s="0"/>
    </row>
    <row r="141" customFormat="false" ht="13.2" hidden="false" customHeight="false" outlineLevel="0" collapsed="false">
      <c r="A141" s="1" t="s">
        <v>68</v>
      </c>
      <c r="B141" s="1" t="n">
        <v>500</v>
      </c>
      <c r="C141" s="2" t="n">
        <v>36914</v>
      </c>
      <c r="D141" s="2" t="n">
        <v>36910</v>
      </c>
      <c r="E141" s="3" t="n">
        <v>23324.5</v>
      </c>
      <c r="F141" s="12" t="n">
        <v>22487.25</v>
      </c>
      <c r="G141" s="12" t="n">
        <f aca="false">F141-E141</f>
        <v>-837.25</v>
      </c>
      <c r="H141" s="3"/>
      <c r="I141" s="25"/>
    </row>
    <row r="142" customFormat="false" ht="13.2" hidden="false" customHeight="false" outlineLevel="0" collapsed="false">
      <c r="A142" s="1" t="s">
        <v>69</v>
      </c>
      <c r="B142" s="1" t="n">
        <v>1000</v>
      </c>
      <c r="C142" s="2" t="n">
        <v>36889</v>
      </c>
      <c r="D142" s="2" t="n">
        <v>36971</v>
      </c>
      <c r="E142" s="12" t="n">
        <v>30137</v>
      </c>
      <c r="F142" s="3" t="n">
        <v>15177.04</v>
      </c>
      <c r="G142" s="12" t="n">
        <f aca="false">F142-E142</f>
        <v>-14959.96</v>
      </c>
      <c r="H142" s="3"/>
      <c r="I142" s="0"/>
    </row>
    <row r="143" customFormat="false" ht="13.2" hidden="false" customHeight="false" outlineLevel="0" collapsed="false">
      <c r="A143" s="1" t="s">
        <v>69</v>
      </c>
      <c r="B143" s="1" t="n">
        <v>500</v>
      </c>
      <c r="C143" s="2" t="n">
        <v>36964</v>
      </c>
      <c r="D143" s="2" t="n">
        <v>36971</v>
      </c>
      <c r="E143" s="12" t="n">
        <v>8127.45</v>
      </c>
      <c r="F143" s="3" t="n">
        <v>7434.76</v>
      </c>
      <c r="G143" s="12" t="n">
        <f aca="false">F143-E143</f>
        <v>-692.69</v>
      </c>
      <c r="H143" s="3"/>
      <c r="I143" s="0"/>
    </row>
    <row r="144" customFormat="false" ht="13.2" hidden="false" customHeight="false" outlineLevel="0" collapsed="false">
      <c r="A144" s="1" t="s">
        <v>69</v>
      </c>
      <c r="B144" s="1" t="n">
        <v>1500</v>
      </c>
      <c r="C144" s="2" t="n">
        <v>36964</v>
      </c>
      <c r="D144" s="2" t="n">
        <v>36971</v>
      </c>
      <c r="E144" s="12" t="n">
        <v>24523.13</v>
      </c>
      <c r="F144" s="3" t="n">
        <v>22304.29</v>
      </c>
      <c r="G144" s="12" t="n">
        <f aca="false">F144-E144</f>
        <v>-2218.84</v>
      </c>
      <c r="H144" s="3"/>
      <c r="I144" s="0"/>
    </row>
    <row r="145" customFormat="false" ht="13.2" hidden="false" customHeight="false" outlineLevel="0" collapsed="false">
      <c r="A145" s="1" t="s">
        <v>69</v>
      </c>
      <c r="B145" s="1" t="n">
        <v>1000</v>
      </c>
      <c r="C145" s="2" t="n">
        <v>36889</v>
      </c>
      <c r="D145" s="2" t="n">
        <v>36976</v>
      </c>
      <c r="E145" s="16" t="n">
        <v>30012</v>
      </c>
      <c r="F145" s="3" t="n">
        <v>15919.51</v>
      </c>
      <c r="G145" s="12" t="n">
        <f aca="false">F145-E145</f>
        <v>-14092.49</v>
      </c>
      <c r="H145" s="3"/>
      <c r="I145" s="0"/>
    </row>
    <row r="146" customFormat="false" ht="13.2" hidden="false" customHeight="false" outlineLevel="0" collapsed="false">
      <c r="A146" s="1" t="s">
        <v>70</v>
      </c>
      <c r="B146" s="1" t="n">
        <v>500</v>
      </c>
      <c r="C146" s="2" t="n">
        <v>36964</v>
      </c>
      <c r="D146" s="2" t="n">
        <v>36971</v>
      </c>
      <c r="E146" s="12" t="n">
        <v>17228.7</v>
      </c>
      <c r="F146" s="3" t="n">
        <v>15297.01</v>
      </c>
      <c r="G146" s="12" t="n">
        <f aca="false">F146-E146</f>
        <v>-1931.69</v>
      </c>
      <c r="H146" s="3"/>
      <c r="I146" s="0"/>
    </row>
    <row r="147" customFormat="false" ht="13.2" hidden="false" customHeight="false" outlineLevel="0" collapsed="false">
      <c r="A147" s="1" t="s">
        <v>70</v>
      </c>
      <c r="B147" s="1" t="n">
        <v>500</v>
      </c>
      <c r="C147" s="2" t="n">
        <v>36964</v>
      </c>
      <c r="D147" s="2" t="n">
        <v>36976</v>
      </c>
      <c r="E147" s="16" t="n">
        <v>17509.95</v>
      </c>
      <c r="F147" s="3" t="n">
        <v>15229.54</v>
      </c>
      <c r="G147" s="12" t="n">
        <f aca="false">F147-E147</f>
        <v>-2280.41</v>
      </c>
      <c r="H147" s="3"/>
      <c r="I147" s="0"/>
    </row>
    <row r="148" customFormat="false" ht="13.2" hidden="false" customHeight="false" outlineLevel="0" collapsed="false">
      <c r="A148" s="1" t="s">
        <v>71</v>
      </c>
      <c r="B148" s="1" t="n">
        <v>1000</v>
      </c>
      <c r="C148" s="2" t="n">
        <v>36909</v>
      </c>
      <c r="D148" s="2" t="n">
        <v>36943</v>
      </c>
      <c r="E148" s="3" t="n">
        <v>66121.38</v>
      </c>
      <c r="F148" s="12" t="n">
        <v>53085.74</v>
      </c>
      <c r="G148" s="12" t="n">
        <f aca="false">F148-E148</f>
        <v>-13035.64</v>
      </c>
      <c r="H148" s="3"/>
      <c r="I148" s="0"/>
    </row>
    <row r="149" customFormat="false" ht="13.2" hidden="false" customHeight="false" outlineLevel="0" collapsed="false">
      <c r="A149" s="1" t="s">
        <v>71</v>
      </c>
      <c r="B149" s="1" t="n">
        <v>300</v>
      </c>
      <c r="C149" s="2" t="n">
        <v>36909</v>
      </c>
      <c r="D149" s="2" t="n">
        <v>36943</v>
      </c>
      <c r="E149" s="3" t="n">
        <v>19677.04</v>
      </c>
      <c r="F149" s="12" t="n">
        <v>15925.76</v>
      </c>
      <c r="G149" s="12" t="n">
        <f aca="false">F149-E149</f>
        <v>-3751.28</v>
      </c>
      <c r="H149" s="3"/>
      <c r="I149" s="0"/>
    </row>
    <row r="150" customFormat="false" ht="13.2" hidden="false" customHeight="false" outlineLevel="0" collapsed="false">
      <c r="A150" s="1" t="s">
        <v>71</v>
      </c>
      <c r="B150" s="1" t="n">
        <v>700</v>
      </c>
      <c r="C150" s="2" t="n">
        <v>36909</v>
      </c>
      <c r="D150" s="2" t="n">
        <v>36943</v>
      </c>
      <c r="E150" s="3" t="n">
        <v>45902.15</v>
      </c>
      <c r="F150" s="12" t="n">
        <f aca="false">5308.57*7</f>
        <v>37159.99</v>
      </c>
      <c r="G150" s="12" t="n">
        <f aca="false">F150-E150</f>
        <v>-8742.16</v>
      </c>
      <c r="H150" s="3"/>
      <c r="I150" s="0"/>
    </row>
    <row r="151" customFormat="false" ht="13.2" hidden="false" customHeight="false" outlineLevel="0" collapsed="false">
      <c r="A151" s="1" t="s">
        <v>71</v>
      </c>
      <c r="B151" s="1" t="n">
        <v>500</v>
      </c>
      <c r="C151" s="2" t="n">
        <v>36927</v>
      </c>
      <c r="D151" s="2" t="n">
        <v>36943</v>
      </c>
      <c r="E151" s="3" t="n">
        <v>30835</v>
      </c>
      <c r="F151" s="12" t="n">
        <v>26542.87</v>
      </c>
      <c r="G151" s="12" t="n">
        <f aca="false">F151-E151</f>
        <v>-4292.13</v>
      </c>
      <c r="H151" s="3"/>
      <c r="I151" s="0"/>
    </row>
    <row r="152" customFormat="false" ht="13.2" hidden="false" customHeight="false" outlineLevel="0" collapsed="false">
      <c r="A152" s="1" t="s">
        <v>71</v>
      </c>
      <c r="B152" s="1" t="n">
        <v>500</v>
      </c>
      <c r="C152" s="2" t="n">
        <v>36927</v>
      </c>
      <c r="D152" s="2" t="n">
        <v>36943</v>
      </c>
      <c r="E152" s="3" t="n">
        <v>30804.95</v>
      </c>
      <c r="F152" s="12" t="n">
        <v>26542.87</v>
      </c>
      <c r="G152" s="12" t="n">
        <f aca="false">F152-E152</f>
        <v>-4262.08</v>
      </c>
      <c r="H152" s="3"/>
      <c r="I152" s="0"/>
    </row>
    <row r="153" customFormat="false" ht="13.2" hidden="false" customHeight="false" outlineLevel="0" collapsed="false">
      <c r="A153" s="1" t="s">
        <v>71</v>
      </c>
      <c r="B153" s="1" t="n">
        <v>1000</v>
      </c>
      <c r="C153" s="2" t="n">
        <v>36927</v>
      </c>
      <c r="D153" s="2" t="n">
        <v>36943</v>
      </c>
      <c r="E153" s="3" t="n">
        <v>61499.95</v>
      </c>
      <c r="F153" s="12" t="n">
        <v>53085.74</v>
      </c>
      <c r="G153" s="12" t="n">
        <f aca="false">F153-E153</f>
        <v>-8414.21</v>
      </c>
      <c r="H153" s="3"/>
      <c r="I153" s="0"/>
    </row>
    <row r="154" customFormat="false" ht="13.2" hidden="false" customHeight="false" outlineLevel="0" collapsed="false">
      <c r="A154" s="6" t="s">
        <v>72</v>
      </c>
      <c r="B154" s="6" t="n">
        <v>2000</v>
      </c>
      <c r="C154" s="13" t="n">
        <v>37113</v>
      </c>
      <c r="D154" s="2" t="n">
        <v>36997</v>
      </c>
      <c r="E154" s="15" t="n">
        <f aca="false">40649.95+40689.95</f>
        <v>81339.9</v>
      </c>
      <c r="F154" s="15" t="n">
        <v>83822.29</v>
      </c>
      <c r="G154" s="17" t="n">
        <f aca="false">F154-E154</f>
        <v>2482.39</v>
      </c>
      <c r="H154" s="3"/>
      <c r="I154" s="0"/>
    </row>
    <row r="155" customFormat="false" ht="13.2" hidden="false" customHeight="false" outlineLevel="0" collapsed="false">
      <c r="A155" s="1" t="s">
        <v>73</v>
      </c>
      <c r="B155" s="1" t="n">
        <v>1000</v>
      </c>
      <c r="C155" s="2" t="n">
        <v>36984</v>
      </c>
      <c r="D155" s="2" t="n">
        <v>36978</v>
      </c>
      <c r="E155" s="16" t="n">
        <v>35352.41</v>
      </c>
      <c r="F155" s="3" t="n">
        <v>41758.65</v>
      </c>
      <c r="G155" s="12" t="n">
        <f aca="false">F155-E155</f>
        <v>6406.24</v>
      </c>
      <c r="H155" s="3"/>
      <c r="I155" s="0"/>
    </row>
    <row r="156" customFormat="false" ht="13.2" hidden="false" customHeight="false" outlineLevel="0" collapsed="false">
      <c r="A156" s="1" t="s">
        <v>73</v>
      </c>
      <c r="B156" s="1" t="n">
        <v>1000</v>
      </c>
      <c r="C156" s="2" t="n">
        <v>36984</v>
      </c>
      <c r="D156" s="2" t="n">
        <v>36978</v>
      </c>
      <c r="E156" s="16" t="n">
        <v>35352.41</v>
      </c>
      <c r="F156" s="3" t="n">
        <v>40795.18</v>
      </c>
      <c r="G156" s="12" t="n">
        <f aca="false">F156-E156</f>
        <v>5442.77</v>
      </c>
      <c r="H156" s="3"/>
      <c r="I156" s="0"/>
    </row>
    <row r="157" customFormat="false" ht="13.2" hidden="false" customHeight="false" outlineLevel="0" collapsed="false">
      <c r="A157" s="1" t="s">
        <v>73</v>
      </c>
      <c r="B157" s="1" t="n">
        <v>1000</v>
      </c>
      <c r="C157" s="2" t="n">
        <v>36984</v>
      </c>
      <c r="D157" s="2" t="n">
        <v>36978</v>
      </c>
      <c r="E157" s="16" t="n">
        <v>35352.41</v>
      </c>
      <c r="F157" s="3" t="n">
        <v>40795.18</v>
      </c>
      <c r="G157" s="12" t="n">
        <f aca="false">F157-E157</f>
        <v>5442.77</v>
      </c>
      <c r="H157" s="3"/>
      <c r="I157" s="0"/>
    </row>
    <row r="158" customFormat="false" ht="13.2" hidden="false" customHeight="false" outlineLevel="0" collapsed="false">
      <c r="A158" s="1" t="s">
        <v>73</v>
      </c>
      <c r="B158" s="1" t="n">
        <v>1000</v>
      </c>
      <c r="C158" s="2" t="n">
        <v>36984</v>
      </c>
      <c r="D158" s="2" t="n">
        <v>36978</v>
      </c>
      <c r="E158" s="16" t="n">
        <v>35352.42</v>
      </c>
      <c r="F158" s="3" t="n">
        <v>40795.18</v>
      </c>
      <c r="G158" s="12" t="n">
        <f aca="false">F158-E158</f>
        <v>5442.76</v>
      </c>
      <c r="H158" s="3"/>
      <c r="I158" s="0"/>
    </row>
    <row r="159" customFormat="false" ht="13.2" hidden="false" customHeight="false" outlineLevel="0" collapsed="false">
      <c r="A159" s="1" t="s">
        <v>73</v>
      </c>
      <c r="B159" s="1" t="n">
        <v>1000</v>
      </c>
      <c r="C159" s="2" t="n">
        <v>36984</v>
      </c>
      <c r="D159" s="2" t="n">
        <v>36978</v>
      </c>
      <c r="E159" s="16" t="n">
        <v>35294.9</v>
      </c>
      <c r="F159" s="3" t="n">
        <v>40795.18</v>
      </c>
      <c r="G159" s="12" t="n">
        <f aca="false">F159-E159</f>
        <v>5500.28</v>
      </c>
      <c r="H159" s="3"/>
      <c r="I159" s="0"/>
    </row>
    <row r="160" customFormat="false" ht="13.2" hidden="false" customHeight="false" outlineLevel="0" collapsed="false">
      <c r="A160" s="1" t="s">
        <v>73</v>
      </c>
      <c r="B160" s="1" t="n">
        <v>1000</v>
      </c>
      <c r="C160" s="2" t="n">
        <v>36987</v>
      </c>
      <c r="D160" s="2" t="n">
        <v>36987</v>
      </c>
      <c r="E160" s="16" t="n">
        <v>35927.95</v>
      </c>
      <c r="F160" s="16" t="n">
        <v>36423.88</v>
      </c>
      <c r="G160" s="12" t="n">
        <f aca="false">F160-E160</f>
        <v>495.93</v>
      </c>
      <c r="H160" s="3"/>
      <c r="I160" s="0"/>
    </row>
    <row r="161" customFormat="false" ht="13.2" hidden="false" customHeight="false" outlineLevel="0" collapsed="false">
      <c r="A161" s="1" t="s">
        <v>73</v>
      </c>
      <c r="B161" s="1" t="n">
        <v>2000</v>
      </c>
      <c r="C161" s="2" t="n">
        <v>37070</v>
      </c>
      <c r="D161" s="2" t="n">
        <v>37001</v>
      </c>
      <c r="E161" s="3" t="n">
        <v>90389.95</v>
      </c>
      <c r="F161" s="3" t="n">
        <v>95966.89</v>
      </c>
      <c r="G161" s="12" t="n">
        <f aca="false">F161-E161</f>
        <v>5576.94</v>
      </c>
      <c r="H161" s="3"/>
      <c r="I161" s="0"/>
    </row>
    <row r="162" customFormat="false" ht="13.2" hidden="false" customHeight="false" outlineLevel="0" collapsed="false">
      <c r="A162" s="6" t="s">
        <v>73</v>
      </c>
      <c r="B162" s="6" t="n">
        <v>2000</v>
      </c>
      <c r="C162" s="13" t="n">
        <v>37117</v>
      </c>
      <c r="D162" s="13" t="n">
        <v>37060</v>
      </c>
      <c r="E162" s="14" t="n">
        <v>81339.9</v>
      </c>
      <c r="F162" s="15" t="n">
        <v>83867.3</v>
      </c>
      <c r="G162" s="17" t="n">
        <f aca="false">F162-E162</f>
        <v>2527.40000000001</v>
      </c>
      <c r="H162" s="3"/>
      <c r="I162" s="26"/>
    </row>
    <row r="163" customFormat="false" ht="13.2" hidden="false" customHeight="false" outlineLevel="0" collapsed="false">
      <c r="A163" s="1" t="s">
        <v>73</v>
      </c>
      <c r="B163" s="1" t="n">
        <v>2000</v>
      </c>
      <c r="C163" s="2" t="n">
        <v>37117</v>
      </c>
      <c r="D163" s="2" t="n">
        <v>36997</v>
      </c>
      <c r="E163" s="16" t="n">
        <v>81339.9</v>
      </c>
      <c r="F163" s="3" t="n">
        <v>83827.29</v>
      </c>
      <c r="G163" s="17" t="n">
        <f aca="false">F163-E163</f>
        <v>2487.39</v>
      </c>
      <c r="H163" s="3"/>
      <c r="I163" s="0"/>
    </row>
    <row r="164" customFormat="false" ht="13.2" hidden="false" customHeight="false" outlineLevel="0" collapsed="false">
      <c r="A164" s="1" t="s">
        <v>73</v>
      </c>
      <c r="B164" s="1" t="n">
        <v>2000</v>
      </c>
      <c r="C164" s="2" t="n">
        <v>37070</v>
      </c>
      <c r="D164" s="2" t="n">
        <v>37001</v>
      </c>
      <c r="E164" s="16" t="n">
        <v>90389.95</v>
      </c>
      <c r="F164" s="3" t="n">
        <v>95966.89</v>
      </c>
      <c r="G164" s="17" t="n">
        <f aca="false">F164-E164</f>
        <v>5576.94</v>
      </c>
      <c r="H164" s="3"/>
      <c r="I164" s="0"/>
    </row>
    <row r="165" customFormat="false" ht="13.2" hidden="false" customHeight="false" outlineLevel="0" collapsed="false">
      <c r="A165" s="6" t="s">
        <v>74</v>
      </c>
      <c r="B165" s="6" t="n">
        <v>380</v>
      </c>
      <c r="C165" s="2" t="n">
        <v>36752</v>
      </c>
      <c r="D165" s="2" t="n">
        <v>36976</v>
      </c>
      <c r="E165" s="16" t="n">
        <v>36430.75</v>
      </c>
      <c r="F165" s="3" t="n">
        <v>8762.05</v>
      </c>
      <c r="G165" s="12" t="n">
        <f aca="false">F165-E165</f>
        <v>-27668.7</v>
      </c>
      <c r="H165" s="3"/>
      <c r="I165" s="0"/>
    </row>
    <row r="166" customFormat="false" ht="13.2" hidden="false" customHeight="false" outlineLevel="0" collapsed="false">
      <c r="A166" s="1" t="s">
        <v>75</v>
      </c>
      <c r="B166" s="1" t="n">
        <v>500</v>
      </c>
      <c r="C166" s="2" t="n">
        <v>36964</v>
      </c>
      <c r="D166" s="2" t="n">
        <v>36976</v>
      </c>
      <c r="E166" s="16" t="n">
        <v>14447.45</v>
      </c>
      <c r="F166" s="3" t="n">
        <v>14354.56</v>
      </c>
      <c r="G166" s="12" t="n">
        <f aca="false">F166-E166</f>
        <v>-92.8900000000012</v>
      </c>
      <c r="H166" s="3"/>
      <c r="I166" s="0"/>
    </row>
    <row r="167" customFormat="false" ht="13.2" hidden="false" customHeight="false" outlineLevel="0" collapsed="false">
      <c r="A167" s="1" t="s">
        <v>75</v>
      </c>
      <c r="B167" s="1" t="n">
        <v>500</v>
      </c>
      <c r="C167" s="2" t="n">
        <v>36964</v>
      </c>
      <c r="D167" s="2" t="n">
        <v>36976</v>
      </c>
      <c r="E167" s="16" t="n">
        <v>14697.45</v>
      </c>
      <c r="F167" s="3" t="n">
        <v>14354.57</v>
      </c>
      <c r="G167" s="12" t="n">
        <f aca="false">F167-E167</f>
        <v>-342.880000000001</v>
      </c>
      <c r="H167" s="3"/>
      <c r="I167" s="0"/>
    </row>
    <row r="168" customFormat="false" ht="13.2" hidden="false" customHeight="false" outlineLevel="0" collapsed="false">
      <c r="A168" s="1" t="s">
        <v>76</v>
      </c>
      <c r="B168" s="1" t="n">
        <v>500</v>
      </c>
      <c r="C168" s="2" t="n">
        <v>36942</v>
      </c>
      <c r="D168" s="2" t="n">
        <v>36978</v>
      </c>
      <c r="E168" s="16" t="n">
        <v>20674.95</v>
      </c>
      <c r="F168" s="3" t="n">
        <v>19279.38</v>
      </c>
      <c r="G168" s="12" t="n">
        <f aca="false">F168-E168</f>
        <v>-1395.57</v>
      </c>
      <c r="H168" s="3"/>
      <c r="I168" s="0"/>
    </row>
    <row r="169" customFormat="false" ht="13.2" hidden="false" customHeight="false" outlineLevel="0" collapsed="false">
      <c r="A169" s="1" t="s">
        <v>76</v>
      </c>
      <c r="B169" s="1" t="n">
        <v>500</v>
      </c>
      <c r="C169" s="2" t="n">
        <v>36942</v>
      </c>
      <c r="D169" s="2" t="n">
        <v>36978</v>
      </c>
      <c r="E169" s="16" t="n">
        <v>21094.95</v>
      </c>
      <c r="F169" s="3" t="n">
        <v>19279.38</v>
      </c>
      <c r="G169" s="12" t="n">
        <f aca="false">F169-E169</f>
        <v>-1815.57</v>
      </c>
      <c r="H169" s="3"/>
      <c r="I169" s="0"/>
    </row>
    <row r="170" customFormat="false" ht="13.2" hidden="false" customHeight="false" outlineLevel="0" collapsed="false">
      <c r="A170" s="6" t="s">
        <v>77</v>
      </c>
      <c r="B170" s="6" t="n">
        <v>5</v>
      </c>
      <c r="C170" s="2" t="n">
        <v>37019</v>
      </c>
      <c r="D170" s="2" t="n">
        <v>36944</v>
      </c>
      <c r="E170" s="16" t="n">
        <v>138.25</v>
      </c>
      <c r="F170" s="3" t="n">
        <v>2701.86</v>
      </c>
      <c r="G170" s="12" t="n">
        <f aca="false">F170-E170</f>
        <v>2563.61</v>
      </c>
      <c r="H170" s="3"/>
      <c r="I170" s="0"/>
    </row>
    <row r="171" customFormat="false" ht="13.2" hidden="false" customHeight="false" outlineLevel="0" collapsed="false">
      <c r="A171" s="1" t="s">
        <v>78</v>
      </c>
      <c r="B171" s="1" t="n">
        <v>1000</v>
      </c>
      <c r="C171" s="2" t="n">
        <v>37074</v>
      </c>
      <c r="D171" s="2" t="n">
        <v>37014</v>
      </c>
      <c r="E171" s="3" t="n">
        <v>123849.95</v>
      </c>
      <c r="F171" s="3" t="n">
        <v>124905.88</v>
      </c>
      <c r="G171" s="12" t="n">
        <f aca="false">F171-E171</f>
        <v>1055.93000000001</v>
      </c>
      <c r="H171" s="3"/>
      <c r="I171" s="0"/>
    </row>
    <row r="172" customFormat="false" ht="13.2" hidden="false" customHeight="false" outlineLevel="0" collapsed="false">
      <c r="A172" s="1" t="s">
        <v>78</v>
      </c>
      <c r="B172" s="1" t="n">
        <v>1000</v>
      </c>
      <c r="C172" s="2" t="n">
        <v>37074</v>
      </c>
      <c r="D172" s="2" t="n">
        <v>37014</v>
      </c>
      <c r="E172" s="16" t="n">
        <v>123849.95</v>
      </c>
      <c r="F172" s="16" t="n">
        <v>124905.88</v>
      </c>
      <c r="G172" s="17" t="n">
        <f aca="false">F172-E172</f>
        <v>1055.93000000001</v>
      </c>
      <c r="H172" s="3"/>
      <c r="I172" s="0"/>
    </row>
    <row r="173" customFormat="false" ht="13.2" hidden="false" customHeight="false" outlineLevel="0" collapsed="false">
      <c r="A173" s="1" t="s">
        <v>79</v>
      </c>
      <c r="B173" s="1" t="n">
        <v>1000</v>
      </c>
      <c r="C173" s="2" t="n">
        <v>36889</v>
      </c>
      <c r="D173" s="2" t="n">
        <v>36971</v>
      </c>
      <c r="E173" s="12" t="n">
        <v>28387</v>
      </c>
      <c r="F173" s="3" t="n">
        <v>18676.92</v>
      </c>
      <c r="G173" s="12" t="n">
        <f aca="false">F173-E173</f>
        <v>-9710.08</v>
      </c>
      <c r="H173" s="3"/>
      <c r="I173" s="0"/>
    </row>
    <row r="174" customFormat="false" ht="13.2" hidden="false" customHeight="false" outlineLevel="0" collapsed="false">
      <c r="A174" s="1" t="s">
        <v>79</v>
      </c>
      <c r="B174" s="1" t="n">
        <v>1000</v>
      </c>
      <c r="C174" s="2" t="n">
        <v>36910</v>
      </c>
      <c r="D174" s="2" t="n">
        <v>36971</v>
      </c>
      <c r="E174" s="12" t="n">
        <v>31199.5</v>
      </c>
      <c r="F174" s="3" t="n">
        <v>18364.43</v>
      </c>
      <c r="G174" s="12" t="n">
        <f aca="false">F174-E174</f>
        <v>-12835.07</v>
      </c>
      <c r="H174" s="3"/>
      <c r="I174" s="0"/>
    </row>
    <row r="175" customFormat="false" ht="13.2" hidden="false" customHeight="false" outlineLevel="0" collapsed="false">
      <c r="A175" s="1" t="s">
        <v>79</v>
      </c>
      <c r="B175" s="1" t="n">
        <v>2000</v>
      </c>
      <c r="C175" s="2" t="n">
        <v>36943</v>
      </c>
      <c r="D175" s="2" t="n">
        <v>36971</v>
      </c>
      <c r="E175" s="12" t="n">
        <v>40008.39</v>
      </c>
      <c r="F175" s="3" t="n">
        <v>36363.83</v>
      </c>
      <c r="G175" s="12" t="n">
        <f aca="false">F175-E175</f>
        <v>-3644.56</v>
      </c>
      <c r="H175" s="3"/>
      <c r="I175" s="0"/>
    </row>
    <row r="176" customFormat="false" ht="13.2" hidden="false" customHeight="false" outlineLevel="0" collapsed="false">
      <c r="A176" s="1" t="s">
        <v>79</v>
      </c>
      <c r="B176" s="1" t="n">
        <v>1000</v>
      </c>
      <c r="C176" s="2" t="n">
        <v>36889</v>
      </c>
      <c r="D176" s="2" t="n">
        <v>36976</v>
      </c>
      <c r="E176" s="16" t="n">
        <v>28512</v>
      </c>
      <c r="F176" s="3" t="n">
        <v>18164.48</v>
      </c>
      <c r="G176" s="12" t="n">
        <f aca="false">F176-E176</f>
        <v>-10347.52</v>
      </c>
      <c r="H176" s="3"/>
      <c r="I176" s="0"/>
    </row>
    <row r="177" customFormat="false" ht="13.2" hidden="false" customHeight="false" outlineLevel="0" collapsed="false">
      <c r="A177" s="1" t="s">
        <v>80</v>
      </c>
      <c r="B177" s="1" t="n">
        <v>500</v>
      </c>
      <c r="C177" s="2" t="n">
        <v>36964</v>
      </c>
      <c r="D177" s="2" t="n">
        <v>36976</v>
      </c>
      <c r="E177" s="16" t="n">
        <v>22291.2</v>
      </c>
      <c r="F177" s="3" t="n">
        <v>23536.13</v>
      </c>
      <c r="G177" s="12" t="n">
        <f aca="false">F177-E177</f>
        <v>1244.93</v>
      </c>
      <c r="H177" s="3"/>
      <c r="I177" s="0"/>
    </row>
    <row r="178" customFormat="false" ht="13.2" hidden="false" customHeight="false" outlineLevel="0" collapsed="false">
      <c r="A178" s="1" t="s">
        <v>80</v>
      </c>
      <c r="B178" s="1" t="n">
        <v>500</v>
      </c>
      <c r="C178" s="2" t="n">
        <v>36964</v>
      </c>
      <c r="D178" s="2" t="n">
        <v>36976</v>
      </c>
      <c r="E178" s="16" t="n">
        <v>21759.95</v>
      </c>
      <c r="F178" s="3" t="n">
        <v>23536.14</v>
      </c>
      <c r="G178" s="12" t="n">
        <f aca="false">F178-E178</f>
        <v>1776.19</v>
      </c>
      <c r="H178" s="3"/>
      <c r="I178" s="0"/>
    </row>
    <row r="179" customFormat="false" ht="13.2" hidden="false" customHeight="false" outlineLevel="0" collapsed="false">
      <c r="A179" s="1" t="s">
        <v>81</v>
      </c>
      <c r="B179" s="1" t="n">
        <v>300</v>
      </c>
      <c r="C179" s="2" t="n">
        <v>36921</v>
      </c>
      <c r="D179" s="2" t="n">
        <v>36976</v>
      </c>
      <c r="E179" s="16" t="n">
        <v>30881.25</v>
      </c>
      <c r="F179" s="3" t="n">
        <v>15886</v>
      </c>
      <c r="G179" s="12" t="n">
        <f aca="false">F179-E179</f>
        <v>-14995.25</v>
      </c>
      <c r="H179" s="3"/>
      <c r="I179" s="0"/>
    </row>
    <row r="180" customFormat="false" ht="13.2" hidden="false" customHeight="false" outlineLevel="0" collapsed="false">
      <c r="A180" s="1" t="s">
        <v>81</v>
      </c>
      <c r="B180" s="1" t="n">
        <v>200</v>
      </c>
      <c r="C180" s="2" t="n">
        <v>36921</v>
      </c>
      <c r="D180" s="2" t="n">
        <v>36976</v>
      </c>
      <c r="E180" s="16" t="n">
        <v>20617.3</v>
      </c>
      <c r="F180" s="3" t="n">
        <v>10590.67</v>
      </c>
      <c r="G180" s="12" t="n">
        <f aca="false">F180-E180</f>
        <v>-10026.63</v>
      </c>
      <c r="H180" s="3"/>
      <c r="I180" s="0"/>
    </row>
    <row r="181" customFormat="false" ht="13.2" hidden="false" customHeight="false" outlineLevel="0" collapsed="false">
      <c r="A181" s="1" t="s">
        <v>81</v>
      </c>
      <c r="B181" s="1" t="n">
        <v>500</v>
      </c>
      <c r="C181" s="2" t="n">
        <v>36921</v>
      </c>
      <c r="D181" s="2" t="n">
        <v>36976</v>
      </c>
      <c r="E181" s="16" t="n">
        <v>51137</v>
      </c>
      <c r="F181" s="3" t="n">
        <v>26476.66</v>
      </c>
      <c r="G181" s="12" t="n">
        <f aca="false">F181-E181</f>
        <v>-24660.34</v>
      </c>
      <c r="H181" s="3"/>
      <c r="I181" s="0"/>
    </row>
    <row r="182" customFormat="false" ht="13.2" hidden="false" customHeight="false" outlineLevel="0" collapsed="false">
      <c r="A182" s="1" t="s">
        <v>82</v>
      </c>
      <c r="B182" s="1" t="n">
        <v>1000</v>
      </c>
      <c r="C182" s="2" t="n">
        <v>36930</v>
      </c>
      <c r="D182" s="2" t="n">
        <v>36937</v>
      </c>
      <c r="E182" s="3" t="n">
        <v>28353.7</v>
      </c>
      <c r="F182" s="12" t="n">
        <v>33488.93</v>
      </c>
      <c r="G182" s="12" t="n">
        <f aca="false">F182-E182</f>
        <v>5135.23</v>
      </c>
      <c r="H182" s="3"/>
      <c r="I182" s="25"/>
    </row>
    <row r="183" customFormat="false" ht="13.2" hidden="false" customHeight="false" outlineLevel="0" collapsed="false">
      <c r="A183" s="1" t="s">
        <v>82</v>
      </c>
      <c r="B183" s="1" t="n">
        <v>500</v>
      </c>
      <c r="C183" s="2" t="n">
        <v>36927</v>
      </c>
      <c r="D183" s="2" t="n">
        <v>36938</v>
      </c>
      <c r="E183" s="3" t="n">
        <v>14509.95</v>
      </c>
      <c r="F183" s="12" t="n">
        <v>16270.75</v>
      </c>
      <c r="G183" s="12" t="n">
        <f aca="false">F183-E183</f>
        <v>1760.8</v>
      </c>
      <c r="H183" s="3"/>
      <c r="I183" s="0"/>
    </row>
    <row r="184" customFormat="false" ht="13.2" hidden="false" customHeight="false" outlineLevel="0" collapsed="false">
      <c r="A184" s="1" t="s">
        <v>82</v>
      </c>
      <c r="B184" s="1" t="n">
        <v>1000</v>
      </c>
      <c r="C184" s="2" t="n">
        <v>36938</v>
      </c>
      <c r="D184" s="2" t="n">
        <v>36976</v>
      </c>
      <c r="E184" s="16" t="n">
        <v>33822.45</v>
      </c>
      <c r="F184" s="3" t="n">
        <v>34697.68</v>
      </c>
      <c r="G184" s="12" t="n">
        <f aca="false">F184-E184</f>
        <v>875.230000000003</v>
      </c>
      <c r="H184" s="3"/>
      <c r="I184" s="0"/>
    </row>
    <row r="185" customFormat="false" ht="13.2" hidden="false" customHeight="false" outlineLevel="0" collapsed="false">
      <c r="A185" s="1" t="s">
        <v>83</v>
      </c>
      <c r="B185" s="1" t="n">
        <v>500</v>
      </c>
      <c r="C185" s="2" t="s">
        <v>84</v>
      </c>
      <c r="D185" s="2" t="n">
        <v>37029</v>
      </c>
      <c r="E185" s="16" t="n">
        <f aca="false">14969.95+4179.95</f>
        <v>19149.9</v>
      </c>
      <c r="F185" s="3" t="n">
        <v>19954.33</v>
      </c>
      <c r="G185" s="12" t="n">
        <f aca="false">F185-E185</f>
        <v>804.43</v>
      </c>
      <c r="H185" s="3"/>
      <c r="I185" s="0"/>
    </row>
    <row r="186" customFormat="false" ht="13.2" hidden="false" customHeight="false" outlineLevel="0" collapsed="false">
      <c r="A186" s="6" t="s">
        <v>85</v>
      </c>
      <c r="B186" s="6" t="n">
        <v>5</v>
      </c>
      <c r="C186" s="2" t="s">
        <v>31</v>
      </c>
      <c r="D186" s="2" t="n">
        <v>36937</v>
      </c>
      <c r="E186" s="16" t="n">
        <v>0</v>
      </c>
      <c r="F186" s="3" t="n">
        <v>2029.8</v>
      </c>
      <c r="G186" s="12" t="n">
        <f aca="false">F186-E186</f>
        <v>2029.8</v>
      </c>
      <c r="H186" s="3"/>
      <c r="I186" s="0"/>
    </row>
    <row r="187" customFormat="false" ht="13.2" hidden="false" customHeight="false" outlineLevel="0" collapsed="false">
      <c r="A187" s="1" t="s">
        <v>86</v>
      </c>
      <c r="B187" s="1" t="n">
        <v>500</v>
      </c>
      <c r="C187" s="2" t="n">
        <v>36924</v>
      </c>
      <c r="D187" s="2" t="n">
        <v>36978</v>
      </c>
      <c r="E187" s="16" t="n">
        <v>41657</v>
      </c>
      <c r="F187" s="3" t="n">
        <v>39345.37</v>
      </c>
      <c r="G187" s="12" t="n">
        <f aca="false">F187-E187</f>
        <v>-2311.63</v>
      </c>
      <c r="H187" s="3"/>
      <c r="I187" s="0"/>
    </row>
    <row r="188" customFormat="false" ht="13.2" hidden="false" customHeight="false" outlineLevel="0" collapsed="false">
      <c r="A188" s="1" t="s">
        <v>86</v>
      </c>
      <c r="B188" s="1" t="n">
        <v>500</v>
      </c>
      <c r="C188" s="2" t="n">
        <v>36930</v>
      </c>
      <c r="D188" s="2" t="n">
        <v>36978</v>
      </c>
      <c r="E188" s="16" t="n">
        <v>42414.95</v>
      </c>
      <c r="F188" s="3" t="n">
        <v>39345.37</v>
      </c>
      <c r="G188" s="12" t="n">
        <f aca="false">F188-E188</f>
        <v>-3069.57999999999</v>
      </c>
      <c r="H188" s="3"/>
      <c r="I188" s="0"/>
    </row>
    <row r="189" customFormat="false" ht="13.2" hidden="false" customHeight="false" outlineLevel="0" collapsed="false">
      <c r="A189" s="1" t="s">
        <v>86</v>
      </c>
      <c r="B189" s="1" t="n">
        <v>500</v>
      </c>
      <c r="C189" s="2" t="n">
        <v>36935</v>
      </c>
      <c r="D189" s="2" t="n">
        <v>36978</v>
      </c>
      <c r="E189" s="16" t="n">
        <v>42339.95</v>
      </c>
      <c r="F189" s="3" t="n">
        <v>39345.37</v>
      </c>
      <c r="G189" s="12" t="n">
        <f aca="false">F189-E189</f>
        <v>-2994.57999999999</v>
      </c>
      <c r="H189" s="3"/>
      <c r="I189" s="0"/>
    </row>
    <row r="190" customFormat="false" ht="13.2" hidden="false" customHeight="false" outlineLevel="0" collapsed="false">
      <c r="A190" s="6" t="s">
        <v>87</v>
      </c>
      <c r="B190" s="6" t="n">
        <v>10</v>
      </c>
      <c r="C190" s="2" t="n">
        <v>36957</v>
      </c>
      <c r="D190" s="2" t="n">
        <v>36937</v>
      </c>
      <c r="E190" s="3" t="n">
        <v>2747.84</v>
      </c>
      <c r="F190" s="12" t="n">
        <v>2403.18</v>
      </c>
      <c r="G190" s="12" t="n">
        <f aca="false">F190-E190</f>
        <v>-344.66</v>
      </c>
      <c r="H190" s="3"/>
      <c r="I190" s="0"/>
    </row>
    <row r="191" customFormat="false" ht="13.2" hidden="false" customHeight="false" outlineLevel="0" collapsed="false">
      <c r="A191" s="6" t="s">
        <v>88</v>
      </c>
      <c r="B191" s="6" t="n">
        <v>10</v>
      </c>
      <c r="C191" s="2" t="n">
        <v>37063</v>
      </c>
      <c r="D191" s="2" t="n">
        <v>36936</v>
      </c>
      <c r="E191" s="16" t="n">
        <v>1138.84</v>
      </c>
      <c r="F191" s="3" t="n">
        <v>3448.8</v>
      </c>
      <c r="G191" s="12" t="n">
        <f aca="false">F191-E191</f>
        <v>2309.96</v>
      </c>
      <c r="H191" s="3"/>
      <c r="I191" s="0"/>
    </row>
    <row r="192" customFormat="false" ht="13.2" hidden="false" customHeight="false" outlineLevel="0" collapsed="false">
      <c r="A192" s="6" t="s">
        <v>89</v>
      </c>
      <c r="B192" s="6" t="n">
        <v>1000</v>
      </c>
      <c r="C192" s="13" t="n">
        <v>37139</v>
      </c>
      <c r="D192" s="13" t="n">
        <v>37132</v>
      </c>
      <c r="E192" s="14" t="n">
        <v>38119.95</v>
      </c>
      <c r="F192" s="14" t="n">
        <v>39499.73</v>
      </c>
      <c r="G192" s="12" t="n">
        <f aca="false">F192-E192</f>
        <v>1379.78000000001</v>
      </c>
      <c r="H192" s="3"/>
      <c r="I192" s="0"/>
    </row>
    <row r="193" customFormat="false" ht="13.2" hidden="false" customHeight="false" outlineLevel="0" collapsed="false">
      <c r="A193" s="1" t="s">
        <v>73</v>
      </c>
      <c r="B193" s="1" t="n">
        <v>1000</v>
      </c>
      <c r="C193" s="27" t="n">
        <v>37141</v>
      </c>
      <c r="D193" s="28" t="n">
        <v>36997</v>
      </c>
      <c r="E193" s="14" t="n">
        <v>33859.95</v>
      </c>
      <c r="F193" s="16" t="n">
        <v>41998.64</v>
      </c>
      <c r="G193" s="12" t="n">
        <f aca="false">F193-E193</f>
        <v>8138.69</v>
      </c>
      <c r="H193" s="3"/>
      <c r="I193" s="0"/>
    </row>
    <row r="194" customFormat="false" ht="13.2" hidden="false" customHeight="false" outlineLevel="0" collapsed="false">
      <c r="A194" s="1" t="s">
        <v>73</v>
      </c>
      <c r="B194" s="1" t="n">
        <v>1000</v>
      </c>
      <c r="C194" s="27" t="n">
        <v>37141</v>
      </c>
      <c r="D194" s="28" t="n">
        <v>36997</v>
      </c>
      <c r="E194" s="14" t="n">
        <v>33869.95</v>
      </c>
      <c r="F194" s="3" t="n">
        <v>41998.64</v>
      </c>
      <c r="G194" s="12" t="n">
        <f aca="false">F194-E194</f>
        <v>8128.69</v>
      </c>
      <c r="H194" s="3"/>
      <c r="I194" s="0"/>
    </row>
    <row r="195" customFormat="false" ht="13.2" hidden="false" customHeight="false" outlineLevel="0" collapsed="false">
      <c r="A195" s="1" t="s">
        <v>73</v>
      </c>
      <c r="B195" s="1" t="n">
        <v>1000</v>
      </c>
      <c r="C195" s="27" t="n">
        <v>37141</v>
      </c>
      <c r="D195" s="28" t="n">
        <v>36997</v>
      </c>
      <c r="E195" s="14" t="n">
        <v>33899.95</v>
      </c>
      <c r="F195" s="3" t="n">
        <v>41548.66</v>
      </c>
      <c r="G195" s="12" t="n">
        <f aca="false">F195-E195</f>
        <v>7648.71000000001</v>
      </c>
      <c r="H195" s="3"/>
      <c r="I195" s="0"/>
    </row>
    <row r="196" customFormat="false" ht="13.2" hidden="false" customHeight="false" outlineLevel="0" collapsed="false">
      <c r="A196" s="1" t="s">
        <v>73</v>
      </c>
      <c r="B196" s="1" t="n">
        <v>2000</v>
      </c>
      <c r="C196" s="2" t="n">
        <v>37141</v>
      </c>
      <c r="D196" s="28" t="n">
        <v>37060</v>
      </c>
      <c r="E196" s="16" t="n">
        <v>67709.9</v>
      </c>
      <c r="F196" s="14" t="n">
        <f aca="false">41878.65+41988.65</f>
        <v>83867.3</v>
      </c>
      <c r="G196" s="12" t="n">
        <f aca="false">F196-E196</f>
        <v>16157.4</v>
      </c>
      <c r="H196" s="3"/>
      <c r="I196" s="0"/>
    </row>
    <row r="197" customFormat="false" ht="13.2" hidden="false" customHeight="false" outlineLevel="0" collapsed="false">
      <c r="A197" s="1" t="s">
        <v>73</v>
      </c>
      <c r="B197" s="1" t="n">
        <v>2000</v>
      </c>
      <c r="C197" s="27" t="n">
        <v>37140</v>
      </c>
      <c r="D197" s="28" t="n">
        <v>37127</v>
      </c>
      <c r="E197" s="14" t="n">
        <v>68289.95</v>
      </c>
      <c r="F197" s="14" t="n">
        <v>77127.47</v>
      </c>
      <c r="G197" s="12" t="n">
        <f aca="false">F197-E197</f>
        <v>8837.52</v>
      </c>
      <c r="H197" s="3"/>
      <c r="I197" s="0"/>
    </row>
    <row r="198" customFormat="false" ht="13.2" hidden="false" customHeight="false" outlineLevel="0" collapsed="false">
      <c r="A198" s="1" t="s">
        <v>73</v>
      </c>
      <c r="B198" s="1" t="n">
        <v>3000</v>
      </c>
      <c r="C198" s="27" t="n">
        <v>37140</v>
      </c>
      <c r="D198" s="28" t="n">
        <v>37057</v>
      </c>
      <c r="E198" s="16" t="n">
        <v>102349.85</v>
      </c>
      <c r="F198" s="16" t="n">
        <v>126645.91</v>
      </c>
      <c r="G198" s="12" t="n">
        <f aca="false">F198-E198</f>
        <v>24296.06</v>
      </c>
      <c r="H198" s="3"/>
      <c r="I198" s="0"/>
    </row>
    <row r="199" customFormat="false" ht="13.2" hidden="false" customHeight="false" outlineLevel="0" collapsed="false">
      <c r="A199" s="6" t="s">
        <v>34</v>
      </c>
      <c r="B199" s="6" t="n">
        <v>2000</v>
      </c>
      <c r="C199" s="27" t="n">
        <v>37141</v>
      </c>
      <c r="D199" s="29" t="n">
        <v>36978</v>
      </c>
      <c r="E199" s="14" t="n">
        <v>192669.95</v>
      </c>
      <c r="F199" s="14" t="n">
        <v>195453.62</v>
      </c>
      <c r="G199" s="12" t="n">
        <f aca="false">F199-E199</f>
        <v>2783.66999999998</v>
      </c>
      <c r="H199" s="3"/>
      <c r="I199" s="0"/>
    </row>
    <row r="200" customFormat="false" ht="13.2" hidden="false" customHeight="false" outlineLevel="0" collapsed="false">
      <c r="A200" s="1" t="s">
        <v>34</v>
      </c>
      <c r="B200" s="1" t="n">
        <v>1000</v>
      </c>
      <c r="C200" s="2" t="n">
        <v>37141</v>
      </c>
      <c r="D200" s="28" t="n">
        <v>36986</v>
      </c>
      <c r="E200" s="14" t="n">
        <v>96309.95</v>
      </c>
      <c r="F200" s="16" t="n">
        <v>97761.83</v>
      </c>
      <c r="G200" s="12" t="n">
        <f aca="false">F200-E200</f>
        <v>1451.88</v>
      </c>
      <c r="H200" s="3"/>
      <c r="I200" s="0"/>
    </row>
    <row r="201" customFormat="false" ht="13.2" hidden="false" customHeight="false" outlineLevel="0" collapsed="false">
      <c r="A201" s="1" t="s">
        <v>34</v>
      </c>
      <c r="B201" s="1" t="n">
        <v>1000</v>
      </c>
      <c r="C201" s="2" t="n">
        <v>37141</v>
      </c>
      <c r="D201" s="28" t="n">
        <v>36986</v>
      </c>
      <c r="E201" s="14" t="n">
        <v>96379.95</v>
      </c>
      <c r="F201" s="16" t="n">
        <v>97926.78</v>
      </c>
      <c r="G201" s="12" t="n">
        <f aca="false">F201-E201</f>
        <v>1546.83</v>
      </c>
      <c r="H201" s="3"/>
      <c r="I201" s="0"/>
    </row>
    <row r="202" customFormat="false" ht="13.2" hidden="false" customHeight="false" outlineLevel="0" collapsed="false">
      <c r="A202" s="1" t="s">
        <v>34</v>
      </c>
      <c r="B202" s="1" t="n">
        <v>4000</v>
      </c>
      <c r="C202" s="2" t="n">
        <v>37141</v>
      </c>
      <c r="D202" s="28" t="s">
        <v>90</v>
      </c>
      <c r="E202" s="16" t="n">
        <v>385039.9</v>
      </c>
      <c r="F202" s="16" t="n">
        <v>390147.35</v>
      </c>
      <c r="G202" s="12" t="n">
        <f aca="false">F202-E202</f>
        <v>5107.44999999995</v>
      </c>
      <c r="H202" s="3"/>
      <c r="I202" s="0"/>
    </row>
    <row r="203" customFormat="false" ht="13.2" hidden="false" customHeight="false" outlineLevel="0" collapsed="false">
      <c r="A203" s="18" t="s">
        <v>34</v>
      </c>
      <c r="B203" s="18" t="n">
        <v>2000</v>
      </c>
      <c r="C203" s="19" t="n">
        <v>37063</v>
      </c>
      <c r="D203" s="19" t="s">
        <v>91</v>
      </c>
      <c r="E203" s="21" t="n">
        <v>214589.95</v>
      </c>
      <c r="F203" s="21" t="n">
        <v>214533.03</v>
      </c>
      <c r="G203" s="22" t="n">
        <f aca="false">F203-E203</f>
        <v>-56.9200000000128</v>
      </c>
      <c r="H203" s="3"/>
      <c r="I203" s="23"/>
      <c r="J203" s="18" t="s">
        <v>38</v>
      </c>
    </row>
    <row r="204" customFormat="false" ht="13.2" hidden="false" customHeight="false" outlineLevel="0" collapsed="false">
      <c r="A204" s="18" t="s">
        <v>34</v>
      </c>
      <c r="B204" s="18" t="n">
        <v>2000</v>
      </c>
      <c r="C204" s="19" t="n">
        <v>37092</v>
      </c>
      <c r="D204" s="19" t="s">
        <v>92</v>
      </c>
      <c r="E204" s="21" t="n">
        <v>211199.9</v>
      </c>
      <c r="F204" s="21" t="n">
        <v>209998.58</v>
      </c>
      <c r="G204" s="22" t="n">
        <f aca="false">F204-E204</f>
        <v>-1201.32000000001</v>
      </c>
      <c r="H204" s="3"/>
      <c r="I204" s="23" t="s">
        <v>93</v>
      </c>
      <c r="J204" s="18" t="s">
        <v>38</v>
      </c>
    </row>
    <row r="205" customFormat="false" ht="13.2" hidden="false" customHeight="false" outlineLevel="0" collapsed="false">
      <c r="A205" s="18" t="s">
        <v>34</v>
      </c>
      <c r="B205" s="18" t="n">
        <v>1000</v>
      </c>
      <c r="C205" s="19" t="n">
        <v>37070</v>
      </c>
      <c r="D205" s="19" t="n">
        <v>37001</v>
      </c>
      <c r="E205" s="21" t="n">
        <v>105849.95</v>
      </c>
      <c r="F205" s="21" t="n">
        <v>105651.97</v>
      </c>
      <c r="G205" s="22" t="n">
        <f aca="false">F205-E205</f>
        <v>-197.979999999996</v>
      </c>
      <c r="H205" s="3"/>
      <c r="I205" s="23" t="s">
        <v>93</v>
      </c>
      <c r="J205" s="18" t="s">
        <v>38</v>
      </c>
    </row>
    <row r="206" customFormat="false" ht="13.2" hidden="false" customHeight="false" outlineLevel="0" collapsed="false">
      <c r="A206" s="1" t="s">
        <v>34</v>
      </c>
      <c r="B206" s="1" t="n">
        <v>1000</v>
      </c>
      <c r="C206" s="2" t="n">
        <v>37141</v>
      </c>
      <c r="D206" s="28" t="n">
        <v>37096</v>
      </c>
      <c r="E206" s="14" t="n">
        <v>96439.95</v>
      </c>
      <c r="F206" s="16" t="n">
        <v>102741.86</v>
      </c>
      <c r="G206" s="12" t="n">
        <f aca="false">F206-E206</f>
        <v>6301.91</v>
      </c>
      <c r="H206" s="3"/>
      <c r="I206" s="0"/>
    </row>
    <row r="207" customFormat="false" ht="13.2" hidden="false" customHeight="false" outlineLevel="0" collapsed="false">
      <c r="A207" s="1" t="s">
        <v>34</v>
      </c>
      <c r="B207" s="1" t="n">
        <v>1000</v>
      </c>
      <c r="C207" s="2" t="n">
        <v>37141</v>
      </c>
      <c r="D207" s="28" t="n">
        <v>37096</v>
      </c>
      <c r="E207" s="14" t="n">
        <v>96279.95</v>
      </c>
      <c r="F207" s="16" t="n">
        <v>102656.62</v>
      </c>
      <c r="G207" s="12" t="n">
        <f aca="false">F207-E207</f>
        <v>6376.67</v>
      </c>
      <c r="H207" s="3"/>
      <c r="I207" s="0"/>
    </row>
    <row r="208" customFormat="false" ht="13.2" hidden="false" customHeight="false" outlineLevel="0" collapsed="false">
      <c r="A208" s="1" t="s">
        <v>34</v>
      </c>
      <c r="B208" s="1" t="n">
        <v>1000</v>
      </c>
      <c r="C208" s="2" t="n">
        <v>37141</v>
      </c>
      <c r="D208" s="28" t="n">
        <v>37113</v>
      </c>
      <c r="E208" s="14" t="n">
        <v>96399.95</v>
      </c>
      <c r="F208" s="16" t="n">
        <v>104026.58</v>
      </c>
      <c r="G208" s="12" t="n">
        <f aca="false">F208-E208</f>
        <v>7626.63000000001</v>
      </c>
      <c r="H208" s="3"/>
      <c r="I208" s="0"/>
    </row>
    <row r="209" customFormat="false" ht="13.2" hidden="false" customHeight="false" outlineLevel="0" collapsed="false">
      <c r="A209" s="1" t="s">
        <v>34</v>
      </c>
      <c r="B209" s="1" t="n">
        <v>1000</v>
      </c>
      <c r="C209" s="2" t="n">
        <v>37140</v>
      </c>
      <c r="D209" s="28" t="n">
        <v>37113</v>
      </c>
      <c r="E209" s="14" t="n">
        <v>98779.95</v>
      </c>
      <c r="F209" s="16" t="n">
        <v>104176.57</v>
      </c>
      <c r="G209" s="12" t="n">
        <f aca="false">F209-E209</f>
        <v>5396.62000000001</v>
      </c>
      <c r="H209" s="3"/>
      <c r="I209" s="0"/>
    </row>
    <row r="210" customFormat="false" ht="13.2" hidden="false" customHeight="false" outlineLevel="0" collapsed="false">
      <c r="A210" s="1" t="s">
        <v>34</v>
      </c>
      <c r="B210" s="1" t="n">
        <v>1000</v>
      </c>
      <c r="C210" s="2" t="n">
        <v>37140</v>
      </c>
      <c r="D210" s="28" t="n">
        <v>37113</v>
      </c>
      <c r="E210" s="14" t="n">
        <v>98849.95</v>
      </c>
      <c r="F210" s="16" t="n">
        <v>103936.58</v>
      </c>
      <c r="G210" s="12" t="n">
        <f aca="false">F210-E210</f>
        <v>5086.63000000001</v>
      </c>
      <c r="H210" s="3"/>
      <c r="I210" s="0"/>
    </row>
    <row r="211" customFormat="false" ht="13.2" hidden="false" customHeight="false" outlineLevel="0" collapsed="false">
      <c r="A211" s="1" t="s">
        <v>34</v>
      </c>
      <c r="B211" s="1" t="n">
        <v>1000</v>
      </c>
      <c r="C211" s="2" t="n">
        <v>37140</v>
      </c>
      <c r="D211" s="28" t="n">
        <v>37123</v>
      </c>
      <c r="E211" s="14" t="n">
        <v>98699.95</v>
      </c>
      <c r="F211" s="16" t="n">
        <v>102906.61</v>
      </c>
      <c r="G211" s="12" t="n">
        <f aca="false">F211-E211</f>
        <v>4206.66</v>
      </c>
      <c r="H211" s="3"/>
      <c r="I211" s="0"/>
    </row>
    <row r="212" customFormat="false" ht="13.2" hidden="false" customHeight="false" outlineLevel="0" collapsed="false">
      <c r="A212" s="1" t="s">
        <v>34</v>
      </c>
      <c r="B212" s="1" t="n">
        <v>1000</v>
      </c>
      <c r="C212" s="2" t="n">
        <v>37140</v>
      </c>
      <c r="D212" s="28" t="n">
        <v>37125</v>
      </c>
      <c r="E212" s="14" t="n">
        <v>98819.95</v>
      </c>
      <c r="F212" s="16" t="n">
        <v>102762</v>
      </c>
      <c r="G212" s="12" t="n">
        <f aca="false">F212-E212</f>
        <v>3942.05</v>
      </c>
      <c r="H212" s="3"/>
      <c r="I212" s="0"/>
    </row>
    <row r="213" customFormat="false" ht="13.2" hidden="false" customHeight="false" outlineLevel="0" collapsed="false">
      <c r="A213" s="1" t="s">
        <v>34</v>
      </c>
      <c r="B213" s="1" t="n">
        <v>2000</v>
      </c>
      <c r="C213" s="2" t="n">
        <v>37141</v>
      </c>
      <c r="D213" s="28" t="s">
        <v>94</v>
      </c>
      <c r="E213" s="14" t="n">
        <v>192409.95</v>
      </c>
      <c r="F213" s="16" t="n">
        <v>202573.43</v>
      </c>
      <c r="G213" s="12" t="n">
        <f aca="false">F213-E213</f>
        <v>10163.48</v>
      </c>
      <c r="H213" s="3"/>
      <c r="I213" s="0"/>
    </row>
    <row r="214" customFormat="false" ht="13.2" hidden="false" customHeight="false" outlineLevel="0" collapsed="false">
      <c r="A214" s="1" t="s">
        <v>34</v>
      </c>
      <c r="B214" s="1" t="n">
        <v>2000</v>
      </c>
      <c r="C214" s="2" t="n">
        <v>37140</v>
      </c>
      <c r="D214" s="28" t="n">
        <v>37139</v>
      </c>
      <c r="E214" s="14" t="n">
        <v>197249.95</v>
      </c>
      <c r="F214" s="16" t="n">
        <v>200938.44</v>
      </c>
      <c r="G214" s="12" t="n">
        <f aca="false">F214-E214</f>
        <v>3688.48999999999</v>
      </c>
      <c r="H214" s="3"/>
      <c r="I214" s="0"/>
    </row>
    <row r="215" customFormat="false" ht="13.2" hidden="false" customHeight="false" outlineLevel="0" collapsed="false">
      <c r="A215" s="1" t="s">
        <v>78</v>
      </c>
      <c r="B215" s="1" t="n">
        <v>2000</v>
      </c>
      <c r="C215" s="2" t="n">
        <v>37141</v>
      </c>
      <c r="D215" s="2" t="n">
        <v>37056</v>
      </c>
      <c r="E215" s="14" t="n">
        <v>218289.95</v>
      </c>
      <c r="F215" s="16" t="n">
        <v>246509.43</v>
      </c>
      <c r="G215" s="12" t="n">
        <f aca="false">F215-E215</f>
        <v>28219.48</v>
      </c>
      <c r="H215" s="3"/>
      <c r="I215" s="0"/>
    </row>
    <row r="216" customFormat="false" ht="13.2" hidden="false" customHeight="false" outlineLevel="0" collapsed="false">
      <c r="A216" s="1" t="s">
        <v>78</v>
      </c>
      <c r="B216" s="1" t="n">
        <v>2000</v>
      </c>
      <c r="C216" s="2" t="n">
        <v>37141</v>
      </c>
      <c r="D216" s="2" t="s">
        <v>95</v>
      </c>
      <c r="E216" s="14" t="n">
        <v>218249.95</v>
      </c>
      <c r="F216" s="16" t="n">
        <v>243577.36</v>
      </c>
      <c r="G216" s="12" t="n">
        <f aca="false">F216-E216</f>
        <v>25327.41</v>
      </c>
      <c r="H216" s="3"/>
      <c r="I216" s="0"/>
    </row>
    <row r="217" customFormat="false" ht="13.2" hidden="false" customHeight="false" outlineLevel="0" collapsed="false">
      <c r="A217" s="1" t="s">
        <v>78</v>
      </c>
      <c r="B217" s="1" t="n">
        <v>2000</v>
      </c>
      <c r="C217" s="2" t="n">
        <v>37140</v>
      </c>
      <c r="D217" s="2" t="s">
        <v>96</v>
      </c>
      <c r="E217" s="14" t="n">
        <v>222369.95</v>
      </c>
      <c r="F217" s="16" t="n">
        <v>242271.91</v>
      </c>
      <c r="G217" s="12" t="n">
        <f aca="false">F217-E217</f>
        <v>19901.96</v>
      </c>
      <c r="H217" s="3"/>
      <c r="I217" s="0"/>
    </row>
    <row r="218" customFormat="false" ht="13.2" hidden="false" customHeight="false" outlineLevel="0" collapsed="false">
      <c r="A218" s="1" t="s">
        <v>78</v>
      </c>
      <c r="B218" s="1" t="n">
        <v>1000</v>
      </c>
      <c r="C218" s="2" t="n">
        <v>37141</v>
      </c>
      <c r="D218" s="2" t="n">
        <v>37068</v>
      </c>
      <c r="E218" s="14" t="n">
        <v>109239.95</v>
      </c>
      <c r="F218" s="16" t="n">
        <v>121791.43</v>
      </c>
      <c r="G218" s="12" t="n">
        <f aca="false">F218-E218</f>
        <v>12551.48</v>
      </c>
      <c r="H218" s="3"/>
      <c r="I218" s="0"/>
    </row>
    <row r="219" customFormat="false" ht="13.2" hidden="false" customHeight="false" outlineLevel="0" collapsed="false">
      <c r="A219" s="1" t="s">
        <v>78</v>
      </c>
      <c r="B219" s="1" t="n">
        <v>3000</v>
      </c>
      <c r="C219" s="2" t="n">
        <v>37140</v>
      </c>
      <c r="D219" s="2" t="n">
        <v>37082</v>
      </c>
      <c r="E219" s="16" t="n">
        <v>333329.9</v>
      </c>
      <c r="F219" s="16" t="n">
        <f aca="false">119386.07+119416.06+119436.06</f>
        <v>358238.19</v>
      </c>
      <c r="G219" s="12" t="n">
        <f aca="false">F219-E219</f>
        <v>24908.29</v>
      </c>
      <c r="H219" s="3"/>
      <c r="I219" s="0"/>
    </row>
    <row r="220" customFormat="false" ht="13.2" hidden="false" customHeight="false" outlineLevel="0" collapsed="false">
      <c r="A220" s="1" t="s">
        <v>97</v>
      </c>
      <c r="B220" s="1" t="n">
        <v>5000</v>
      </c>
      <c r="C220" s="2" t="n">
        <v>37144</v>
      </c>
      <c r="D220" s="2" t="n">
        <v>37112</v>
      </c>
      <c r="E220" s="16" t="n">
        <v>91179.85</v>
      </c>
      <c r="F220" s="16" t="n">
        <v>97347</v>
      </c>
      <c r="G220" s="12" t="n">
        <f aca="false">F220-E220</f>
        <v>6167.14999999999</v>
      </c>
      <c r="H220" s="3"/>
      <c r="I220" s="0"/>
      <c r="J220" s="5" t="s">
        <v>32</v>
      </c>
    </row>
    <row r="221" customFormat="false" ht="13.2" hidden="false" customHeight="false" outlineLevel="0" collapsed="false">
      <c r="A221" s="1" t="s">
        <v>18</v>
      </c>
      <c r="B221" s="1" t="n">
        <v>25</v>
      </c>
      <c r="C221" s="2" t="n">
        <v>37050</v>
      </c>
      <c r="D221" s="2" t="n">
        <v>37144</v>
      </c>
      <c r="E221" s="16" t="n">
        <v>3317.61</v>
      </c>
      <c r="F221" s="16" t="n">
        <v>6436.08</v>
      </c>
      <c r="G221" s="12" t="n">
        <f aca="false">F221-E221</f>
        <v>3118.47</v>
      </c>
      <c r="H221" s="3"/>
      <c r="I221" s="0"/>
    </row>
    <row r="222" customFormat="false" ht="13.2" hidden="false" customHeight="false" outlineLevel="0" collapsed="false">
      <c r="A222" s="1" t="s">
        <v>18</v>
      </c>
      <c r="B222" s="1" t="n">
        <v>50</v>
      </c>
      <c r="C222" s="2" t="n">
        <v>37055</v>
      </c>
      <c r="D222" s="2" t="n">
        <v>37144</v>
      </c>
      <c r="E222" s="16" t="n">
        <v>6810.94</v>
      </c>
      <c r="F222" s="16" t="n">
        <v>12642.12</v>
      </c>
      <c r="G222" s="12" t="n">
        <f aca="false">F222-E222</f>
        <v>5831.18</v>
      </c>
      <c r="H222" s="3"/>
      <c r="I222" s="0"/>
    </row>
    <row r="223" customFormat="false" ht="13.2" hidden="false" customHeight="false" outlineLevel="0" collapsed="false">
      <c r="A223" s="1" t="s">
        <v>98</v>
      </c>
      <c r="B223" s="1" t="n">
        <v>25</v>
      </c>
      <c r="C223" s="2" t="n">
        <v>37144</v>
      </c>
      <c r="D223" s="2" t="n">
        <v>37112</v>
      </c>
      <c r="E223" s="16" t="n">
        <v>9813.7</v>
      </c>
      <c r="F223" s="16" t="n">
        <v>12385.05</v>
      </c>
      <c r="G223" s="12" t="n">
        <f aca="false">F223-E223</f>
        <v>2571.35</v>
      </c>
      <c r="H223" s="3"/>
      <c r="I223" s="0"/>
    </row>
    <row r="224" customFormat="false" ht="13.2" hidden="false" customHeight="false" outlineLevel="0" collapsed="false">
      <c r="A224" s="1" t="s">
        <v>19</v>
      </c>
      <c r="B224" s="1" t="n">
        <v>25</v>
      </c>
      <c r="C224" s="2" t="n">
        <v>37144</v>
      </c>
      <c r="D224" s="2" t="n">
        <v>37123</v>
      </c>
      <c r="E224" s="16" t="n">
        <v>5313.7</v>
      </c>
      <c r="F224" s="16" t="n">
        <v>8686</v>
      </c>
      <c r="G224" s="12" t="n">
        <f aca="false">F224-E224</f>
        <v>3372.3</v>
      </c>
      <c r="H224" s="3"/>
      <c r="I224" s="0"/>
    </row>
    <row r="225" customFormat="false" ht="13.2" hidden="false" customHeight="false" outlineLevel="0" collapsed="false">
      <c r="A225" s="1" t="s">
        <v>19</v>
      </c>
      <c r="B225" s="1" t="n">
        <v>25</v>
      </c>
      <c r="C225" s="2" t="n">
        <v>37144</v>
      </c>
      <c r="D225" s="2" t="s">
        <v>99</v>
      </c>
      <c r="E225" s="16" t="n">
        <v>5438.7</v>
      </c>
      <c r="F225" s="16" t="n">
        <v>10656.94</v>
      </c>
      <c r="G225" s="12" t="n">
        <f aca="false">F225-E225</f>
        <v>5218.24</v>
      </c>
      <c r="H225" s="3"/>
      <c r="I225" s="0"/>
    </row>
    <row r="226" customFormat="false" ht="13.2" hidden="false" customHeight="false" outlineLevel="0" collapsed="false">
      <c r="A226" s="1" t="s">
        <v>34</v>
      </c>
      <c r="B226" s="1" t="n">
        <v>1000</v>
      </c>
      <c r="C226" s="2" t="n">
        <v>37151</v>
      </c>
      <c r="D226" s="2" t="n">
        <v>36978</v>
      </c>
      <c r="E226" s="16" t="n">
        <v>90019.9</v>
      </c>
      <c r="F226" s="16" t="n">
        <v>97186.81</v>
      </c>
      <c r="G226" s="12" t="n">
        <f aca="false">F226-E226</f>
        <v>7166.91</v>
      </c>
      <c r="H226" s="3"/>
      <c r="I226" s="0"/>
    </row>
    <row r="227" customFormat="false" ht="13.2" hidden="false" customHeight="false" outlineLevel="0" collapsed="false">
      <c r="A227" s="1" t="s">
        <v>34</v>
      </c>
      <c r="B227" s="1" t="n">
        <v>1000</v>
      </c>
      <c r="C227" s="2" t="n">
        <v>37151</v>
      </c>
      <c r="D227" s="2" t="n">
        <v>36979</v>
      </c>
      <c r="E227" s="16" t="n">
        <v>90044.9</v>
      </c>
      <c r="F227" s="16" t="n">
        <v>97036.81</v>
      </c>
      <c r="G227" s="12" t="n">
        <f aca="false">F227-E227</f>
        <v>6991.91</v>
      </c>
      <c r="H227" s="3"/>
      <c r="I227" s="0"/>
    </row>
    <row r="228" customFormat="false" ht="13.2" hidden="false" customHeight="false" outlineLevel="0" collapsed="false">
      <c r="A228" s="1" t="s">
        <v>34</v>
      </c>
      <c r="B228" s="1" t="n">
        <v>1000</v>
      </c>
      <c r="C228" s="2" t="n">
        <v>37151</v>
      </c>
      <c r="D228" s="2" t="n">
        <v>36984</v>
      </c>
      <c r="E228" s="16" t="n">
        <v>89849.9</v>
      </c>
      <c r="F228" s="16" t="n">
        <v>96186.79</v>
      </c>
      <c r="G228" s="12" t="n">
        <f aca="false">F228-E228</f>
        <v>6336.89</v>
      </c>
      <c r="H228" s="3"/>
      <c r="I228" s="0"/>
    </row>
    <row r="229" customFormat="false" ht="13.2" hidden="false" customHeight="false" outlineLevel="0" collapsed="false">
      <c r="A229" s="1" t="s">
        <v>34</v>
      </c>
      <c r="B229" s="1" t="n">
        <v>1000</v>
      </c>
      <c r="C229" s="2" t="n">
        <v>37151</v>
      </c>
      <c r="D229" s="2" t="n">
        <v>36984</v>
      </c>
      <c r="E229" s="16" t="n">
        <v>89849.95</v>
      </c>
      <c r="F229" s="16" t="n">
        <v>96702.27</v>
      </c>
      <c r="G229" s="12" t="n">
        <f aca="false">F229-E229</f>
        <v>6852.32000000001</v>
      </c>
      <c r="H229" s="3"/>
      <c r="I229" s="0"/>
    </row>
    <row r="230" customFormat="false" ht="13.2" hidden="false" customHeight="false" outlineLevel="0" collapsed="false">
      <c r="A230" s="1" t="s">
        <v>34</v>
      </c>
      <c r="B230" s="1" t="n">
        <v>1000</v>
      </c>
      <c r="C230" s="2" t="n">
        <v>37151</v>
      </c>
      <c r="D230" s="2" t="n">
        <v>36985</v>
      </c>
      <c r="E230" s="16" t="n">
        <v>89989.95</v>
      </c>
      <c r="F230" s="16" t="n">
        <v>94886.83</v>
      </c>
      <c r="G230" s="12" t="n">
        <f aca="false">F230-E230</f>
        <v>4896.88000000001</v>
      </c>
      <c r="H230" s="3"/>
      <c r="I230" s="0"/>
    </row>
    <row r="231" customFormat="false" ht="13.2" hidden="false" customHeight="false" outlineLevel="0" collapsed="false">
      <c r="A231" s="1" t="s">
        <v>100</v>
      </c>
      <c r="B231" s="1" t="n">
        <v>5000</v>
      </c>
      <c r="C231" s="2" t="n">
        <v>37151</v>
      </c>
      <c r="D231" s="2" t="n">
        <v>37144</v>
      </c>
      <c r="E231" s="16" t="n">
        <v>204479.7</v>
      </c>
      <c r="F231" s="16" t="n">
        <v>218442.94</v>
      </c>
      <c r="G231" s="12" t="n">
        <f aca="false">F231-E231</f>
        <v>13963.24</v>
      </c>
      <c r="H231" s="3"/>
      <c r="I231" s="0"/>
    </row>
    <row r="232" customFormat="false" ht="13.2" hidden="false" customHeight="false" outlineLevel="0" collapsed="false">
      <c r="A232" s="1" t="s">
        <v>78</v>
      </c>
      <c r="B232" s="1" t="n">
        <v>2000</v>
      </c>
      <c r="C232" s="2" t="n">
        <v>37151</v>
      </c>
      <c r="D232" s="2" t="n">
        <v>37012</v>
      </c>
      <c r="E232" s="16" t="n">
        <v>209049.8</v>
      </c>
      <c r="F232" s="16" t="n">
        <v>249771.8</v>
      </c>
      <c r="G232" s="12" t="n">
        <f aca="false">F232-E232</f>
        <v>40722</v>
      </c>
      <c r="H232" s="3"/>
      <c r="I232" s="0"/>
    </row>
    <row r="233" customFormat="false" ht="13.2" hidden="false" customHeight="false" outlineLevel="0" collapsed="false">
      <c r="A233" s="1" t="s">
        <v>78</v>
      </c>
      <c r="B233" s="1" t="n">
        <v>2000</v>
      </c>
      <c r="C233" s="2" t="n">
        <v>37151</v>
      </c>
      <c r="D233" s="2" t="n">
        <v>37013</v>
      </c>
      <c r="E233" s="16" t="n">
        <v>209394.8</v>
      </c>
      <c r="F233" s="16" t="n">
        <v>253001.65</v>
      </c>
      <c r="G233" s="12" t="n">
        <f aca="false">F233-E233</f>
        <v>43606.85</v>
      </c>
      <c r="H233" s="3"/>
      <c r="I233" s="0"/>
    </row>
    <row r="234" customFormat="false" ht="13.2" hidden="false" customHeight="false" outlineLevel="0" collapsed="false">
      <c r="A234" s="1" t="s">
        <v>78</v>
      </c>
      <c r="B234" s="1" t="n">
        <v>1000</v>
      </c>
      <c r="C234" s="2" t="n">
        <v>37151</v>
      </c>
      <c r="D234" s="2" t="n">
        <v>37019</v>
      </c>
      <c r="E234" s="16" t="n">
        <v>104789.9</v>
      </c>
      <c r="F234" s="16" t="n">
        <v>126260.88</v>
      </c>
      <c r="G234" s="12" t="n">
        <f aca="false">F234-E234</f>
        <v>21470.98</v>
      </c>
      <c r="H234" s="3"/>
      <c r="I234" s="0"/>
    </row>
    <row r="235" customFormat="false" ht="13.2" hidden="false" customHeight="false" outlineLevel="0" collapsed="false">
      <c r="A235" s="1" t="s">
        <v>78</v>
      </c>
      <c r="B235" s="1" t="n">
        <v>3000</v>
      </c>
      <c r="C235" s="2" t="n">
        <v>37151</v>
      </c>
      <c r="D235" s="2" t="n">
        <v>37035</v>
      </c>
      <c r="E235" s="16" t="n">
        <v>314899.85</v>
      </c>
      <c r="F235" s="16" t="n">
        <v>387067.36</v>
      </c>
      <c r="G235" s="12" t="n">
        <f aca="false">F235-E235</f>
        <v>72167.51</v>
      </c>
      <c r="H235" s="3"/>
      <c r="I235" s="0"/>
    </row>
    <row r="236" customFormat="false" ht="13.2" hidden="false" customHeight="false" outlineLevel="0" collapsed="false">
      <c r="A236" s="1" t="s">
        <v>78</v>
      </c>
      <c r="B236" s="1" t="n">
        <v>2000</v>
      </c>
      <c r="C236" s="2" t="n">
        <v>37151</v>
      </c>
      <c r="D236" s="2" t="n">
        <v>37056</v>
      </c>
      <c r="E236" s="16" t="n">
        <v>209729.9</v>
      </c>
      <c r="F236" s="16" t="n">
        <v>246509.43</v>
      </c>
      <c r="G236" s="12" t="n">
        <f aca="false">F236-E236</f>
        <v>36779.53</v>
      </c>
      <c r="H236" s="3"/>
      <c r="I236" s="0"/>
    </row>
    <row r="237" customFormat="false" ht="13.2" hidden="false" customHeight="false" outlineLevel="0" collapsed="false">
      <c r="A237" s="1" t="s">
        <v>78</v>
      </c>
      <c r="B237" s="1" t="n">
        <v>1000</v>
      </c>
      <c r="C237" s="2" t="n">
        <v>37151</v>
      </c>
      <c r="D237" s="2" t="n">
        <v>37144</v>
      </c>
      <c r="E237" s="16" t="n">
        <v>104999.95</v>
      </c>
      <c r="F237" s="16" t="n">
        <v>109496.39</v>
      </c>
      <c r="G237" s="12" t="n">
        <f aca="false">F237-E237</f>
        <v>4496.44</v>
      </c>
      <c r="H237" s="3"/>
      <c r="I237" s="0"/>
    </row>
    <row r="238" customFormat="false" ht="13.2" hidden="false" customHeight="false" outlineLevel="0" collapsed="false">
      <c r="A238" s="1" t="s">
        <v>78</v>
      </c>
      <c r="B238" s="1" t="n">
        <v>2000</v>
      </c>
      <c r="C238" s="2" t="n">
        <v>37151</v>
      </c>
      <c r="D238" s="2" t="n">
        <v>37144</v>
      </c>
      <c r="E238" s="16" t="n">
        <v>209874.5</v>
      </c>
      <c r="F238" s="16" t="n">
        <v>219302.73</v>
      </c>
      <c r="G238" s="12" t="n">
        <f aca="false">F238-E238</f>
        <v>9428.23000000001</v>
      </c>
      <c r="H238" s="3"/>
      <c r="I238" s="0"/>
    </row>
    <row r="239" customFormat="false" ht="13.2" hidden="false" customHeight="false" outlineLevel="0" collapsed="false">
      <c r="A239" s="1" t="s">
        <v>78</v>
      </c>
      <c r="B239" s="1" t="n">
        <v>3090</v>
      </c>
      <c r="C239" s="2" t="n">
        <v>37151</v>
      </c>
      <c r="D239" s="2" t="n">
        <v>37144</v>
      </c>
      <c r="E239" s="16" t="n">
        <v>315120</v>
      </c>
      <c r="F239" s="16" t="n">
        <v>342844.71</v>
      </c>
      <c r="G239" s="12" t="n">
        <f aca="false">F239-E239</f>
        <v>27724.71</v>
      </c>
      <c r="H239" s="3"/>
      <c r="I239" s="0"/>
    </row>
    <row r="240" customFormat="false" ht="13.2" hidden="false" customHeight="false" outlineLevel="0" collapsed="false">
      <c r="A240" s="1" t="s">
        <v>34</v>
      </c>
      <c r="B240" s="1" t="n">
        <v>5000</v>
      </c>
      <c r="C240" s="2" t="n">
        <v>37151</v>
      </c>
      <c r="D240" s="2" t="n">
        <v>37144</v>
      </c>
      <c r="E240" s="16" t="n">
        <v>450174.5</v>
      </c>
      <c r="F240" s="16" t="n">
        <v>481744.08</v>
      </c>
      <c r="G240" s="12" t="n">
        <f aca="false">F240-E240</f>
        <v>31569.58</v>
      </c>
      <c r="H240" s="3"/>
      <c r="I240" s="0"/>
    </row>
    <row r="241" customFormat="false" ht="13.2" hidden="false" customHeight="false" outlineLevel="0" collapsed="false">
      <c r="A241" s="1" t="s">
        <v>78</v>
      </c>
      <c r="B241" s="1" t="n">
        <v>1000</v>
      </c>
      <c r="C241" s="2" t="n">
        <v>37154</v>
      </c>
      <c r="D241" s="2" t="n">
        <v>37152</v>
      </c>
      <c r="E241" s="16" t="n">
        <v>99509.95</v>
      </c>
      <c r="F241" s="16" t="n">
        <v>103666.59</v>
      </c>
      <c r="G241" s="12" t="n">
        <f aca="false">F241-E241</f>
        <v>4156.64</v>
      </c>
      <c r="H241" s="3"/>
      <c r="I241" s="0"/>
    </row>
    <row r="242" customFormat="false" ht="13.2" hidden="false" customHeight="false" outlineLevel="0" collapsed="false">
      <c r="A242" s="1" t="s">
        <v>78</v>
      </c>
      <c r="B242" s="1" t="n">
        <v>1000</v>
      </c>
      <c r="C242" s="2" t="n">
        <v>37154</v>
      </c>
      <c r="D242" s="2" t="n">
        <v>37152</v>
      </c>
      <c r="E242" s="16" t="n">
        <v>99259.95</v>
      </c>
      <c r="F242" s="16" t="n">
        <v>103716.59</v>
      </c>
      <c r="G242" s="12" t="n">
        <f aca="false">F242-E242</f>
        <v>4456.64</v>
      </c>
      <c r="H242" s="3"/>
      <c r="I242" s="0"/>
    </row>
    <row r="243" customFormat="false" ht="13.2" hidden="false" customHeight="false" outlineLevel="0" collapsed="false">
      <c r="A243" s="1" t="s">
        <v>78</v>
      </c>
      <c r="B243" s="1" t="n">
        <v>1000</v>
      </c>
      <c r="C243" s="2" t="n">
        <v>37154</v>
      </c>
      <c r="D243" s="2" t="n">
        <v>37153</v>
      </c>
      <c r="E243" s="16" t="n">
        <v>99519.95</v>
      </c>
      <c r="F243" s="16" t="n">
        <v>103546.59</v>
      </c>
      <c r="G243" s="12" t="n">
        <f aca="false">F243-E243</f>
        <v>4026.64</v>
      </c>
      <c r="H243" s="3"/>
      <c r="I243" s="0"/>
    </row>
    <row r="244" customFormat="false" ht="13.2" hidden="false" customHeight="false" outlineLevel="0" collapsed="false">
      <c r="A244" s="1" t="s">
        <v>78</v>
      </c>
      <c r="B244" s="1" t="n">
        <v>1000</v>
      </c>
      <c r="C244" s="2" t="n">
        <v>37154</v>
      </c>
      <c r="D244" s="2" t="n">
        <v>37153</v>
      </c>
      <c r="E244" s="16" t="n">
        <v>101049.95</v>
      </c>
      <c r="F244" s="16" t="n">
        <v>103946.58</v>
      </c>
      <c r="G244" s="12" t="n">
        <f aca="false">F244-E244</f>
        <v>2896.63</v>
      </c>
      <c r="H244" s="3"/>
      <c r="I244" s="0"/>
    </row>
    <row r="245" customFormat="false" ht="13.2" hidden="false" customHeight="false" outlineLevel="0" collapsed="false">
      <c r="A245" s="1" t="s">
        <v>78</v>
      </c>
      <c r="B245" s="1" t="n">
        <v>1000</v>
      </c>
      <c r="C245" s="2" t="n">
        <v>37154</v>
      </c>
      <c r="D245" s="2" t="n">
        <v>37153</v>
      </c>
      <c r="E245" s="16" t="n">
        <v>99059.95</v>
      </c>
      <c r="F245" s="16" t="n">
        <v>103816.58</v>
      </c>
      <c r="G245" s="12" t="n">
        <f aca="false">F245-E245</f>
        <v>4756.63000000001</v>
      </c>
      <c r="H245" s="3"/>
      <c r="I245" s="0"/>
    </row>
    <row r="246" customFormat="false" ht="13.2" hidden="false" customHeight="false" outlineLevel="0" collapsed="false">
      <c r="A246" s="1" t="s">
        <v>34</v>
      </c>
      <c r="B246" s="1" t="n">
        <v>1000</v>
      </c>
      <c r="C246" s="2" t="n">
        <v>37154</v>
      </c>
      <c r="D246" s="2" t="n">
        <v>37152</v>
      </c>
      <c r="E246" s="16" t="n">
        <v>84155.95</v>
      </c>
      <c r="F246" s="12" t="n">
        <v>89182.11</v>
      </c>
      <c r="G246" s="12" t="n">
        <f aca="false">F246-E246</f>
        <v>5026.16</v>
      </c>
      <c r="H246" s="3"/>
      <c r="I246" s="0"/>
    </row>
    <row r="247" customFormat="false" ht="13.2" hidden="false" customHeight="false" outlineLevel="0" collapsed="false">
      <c r="A247" s="1" t="s">
        <v>34</v>
      </c>
      <c r="B247" s="1" t="n">
        <v>1000</v>
      </c>
      <c r="C247" s="2" t="n">
        <v>37154</v>
      </c>
      <c r="D247" s="2" t="n">
        <v>37152</v>
      </c>
      <c r="E247" s="16" t="n">
        <v>84059.95</v>
      </c>
      <c r="F247" s="16" t="n">
        <v>89257.07</v>
      </c>
      <c r="G247" s="12" t="n">
        <f aca="false">F247-E247</f>
        <v>5197.12000000001</v>
      </c>
      <c r="H247" s="3"/>
      <c r="I247" s="0"/>
    </row>
    <row r="248" customFormat="false" ht="13.2" hidden="false" customHeight="false" outlineLevel="0" collapsed="false">
      <c r="A248" s="1" t="s">
        <v>34</v>
      </c>
      <c r="B248" s="1" t="n">
        <v>1000</v>
      </c>
      <c r="C248" s="2" t="n">
        <v>37154</v>
      </c>
      <c r="D248" s="2" t="n">
        <v>37152</v>
      </c>
      <c r="E248" s="16" t="n">
        <v>86749.95</v>
      </c>
      <c r="F248" s="16" t="n">
        <v>89117.07</v>
      </c>
      <c r="G248" s="12" t="n">
        <f aca="false">F248-E248</f>
        <v>2367.12000000001</v>
      </c>
      <c r="H248" s="3"/>
      <c r="I248" s="0"/>
    </row>
    <row r="249" customFormat="false" ht="13.2" hidden="false" customHeight="false" outlineLevel="0" collapsed="false">
      <c r="A249" s="1" t="s">
        <v>34</v>
      </c>
      <c r="B249" s="1" t="n">
        <v>1000</v>
      </c>
      <c r="C249" s="2" t="n">
        <v>37154</v>
      </c>
      <c r="D249" s="2" t="n">
        <v>37152</v>
      </c>
      <c r="E249" s="16" t="n">
        <v>84009.95</v>
      </c>
      <c r="F249" s="16" t="n">
        <v>89097.07</v>
      </c>
      <c r="G249" s="12" t="n">
        <f aca="false">F249-E249</f>
        <v>5087.12000000001</v>
      </c>
      <c r="H249" s="3"/>
      <c r="I249" s="0"/>
    </row>
    <row r="250" customFormat="false" ht="13.2" hidden="false" customHeight="false" outlineLevel="0" collapsed="false">
      <c r="A250" s="1" t="s">
        <v>34</v>
      </c>
      <c r="B250" s="1" t="n">
        <v>1000</v>
      </c>
      <c r="C250" s="2" t="n">
        <v>37154</v>
      </c>
      <c r="D250" s="2" t="n">
        <v>37152</v>
      </c>
      <c r="E250" s="16" t="n">
        <v>84189.95</v>
      </c>
      <c r="F250" s="16" t="n">
        <v>89487.06</v>
      </c>
      <c r="G250" s="12" t="n">
        <f aca="false">F250-E250</f>
        <v>5297.11</v>
      </c>
      <c r="H250" s="3"/>
      <c r="I250" s="0"/>
    </row>
    <row r="251" customFormat="false" ht="13.2" hidden="false" customHeight="false" outlineLevel="0" collapsed="false">
      <c r="A251" s="1" t="s">
        <v>34</v>
      </c>
      <c r="B251" s="1" t="n">
        <v>1000</v>
      </c>
      <c r="C251" s="2" t="n">
        <v>37154</v>
      </c>
      <c r="D251" s="2" t="n">
        <v>37152</v>
      </c>
      <c r="E251" s="16" t="n">
        <v>83949.95</v>
      </c>
      <c r="F251" s="16" t="n">
        <v>89347.07</v>
      </c>
      <c r="G251" s="12" t="n">
        <f aca="false">F251-E251</f>
        <v>5397.12000000001</v>
      </c>
      <c r="H251" s="3"/>
      <c r="I251" s="0"/>
    </row>
    <row r="252" customFormat="false" ht="13.2" hidden="false" customHeight="false" outlineLevel="0" collapsed="false">
      <c r="A252" s="1" t="s">
        <v>34</v>
      </c>
      <c r="B252" s="1" t="n">
        <v>1000</v>
      </c>
      <c r="C252" s="2" t="n">
        <v>37154</v>
      </c>
      <c r="D252" s="2" t="n">
        <v>37153</v>
      </c>
      <c r="E252" s="16" t="n">
        <v>83909.95</v>
      </c>
      <c r="F252" s="16" t="n">
        <v>88637.09</v>
      </c>
      <c r="G252" s="12" t="n">
        <f aca="false">F252-E252</f>
        <v>4727.14</v>
      </c>
      <c r="H252" s="3"/>
      <c r="I252" s="0"/>
    </row>
    <row r="253" customFormat="false" ht="13.2" hidden="false" customHeight="false" outlineLevel="0" collapsed="false">
      <c r="A253" s="1" t="s">
        <v>34</v>
      </c>
      <c r="B253" s="1" t="n">
        <v>3000</v>
      </c>
      <c r="C253" s="2" t="n">
        <v>37154</v>
      </c>
      <c r="D253" s="2" t="n">
        <v>37153</v>
      </c>
      <c r="E253" s="16" t="n">
        <v>252719.85</v>
      </c>
      <c r="F253" s="16" t="n">
        <v>263661.21</v>
      </c>
      <c r="G253" s="12" t="n">
        <f aca="false">F253-E253</f>
        <v>10941.36</v>
      </c>
      <c r="H253" s="3"/>
      <c r="I253" s="0"/>
    </row>
    <row r="254" customFormat="false" ht="13.2" hidden="false" customHeight="false" outlineLevel="0" collapsed="false">
      <c r="A254" s="1" t="s">
        <v>101</v>
      </c>
      <c r="B254" s="1" t="n">
        <v>10000</v>
      </c>
      <c r="C254" s="2" t="n">
        <v>37155</v>
      </c>
      <c r="D254" s="2" t="n">
        <v>37155</v>
      </c>
      <c r="E254" s="16" t="n">
        <v>682249.6</v>
      </c>
      <c r="F254" s="16" t="n">
        <v>702895.9</v>
      </c>
      <c r="G254" s="12" t="n">
        <f aca="false">F254-E254</f>
        <v>20646.3</v>
      </c>
      <c r="H254" s="3"/>
      <c r="I254" s="0"/>
    </row>
    <row r="255" customFormat="false" ht="13.2" hidden="false" customHeight="false" outlineLevel="0" collapsed="false">
      <c r="A255" s="1" t="s">
        <v>89</v>
      </c>
      <c r="B255" s="1" t="n">
        <v>1000</v>
      </c>
      <c r="C255" s="2" t="n">
        <v>37159</v>
      </c>
      <c r="D255" s="2" t="n">
        <v>37154</v>
      </c>
      <c r="E255" s="16" t="n">
        <v>32035.95</v>
      </c>
      <c r="F255" s="16" t="n">
        <v>34872.87</v>
      </c>
      <c r="G255" s="12" t="n">
        <f aca="false">F255-E255</f>
        <v>2836.92</v>
      </c>
      <c r="H255" s="3"/>
      <c r="I255" s="0"/>
    </row>
    <row r="256" customFormat="false" ht="13.2" hidden="false" customHeight="false" outlineLevel="0" collapsed="false">
      <c r="A256" s="1" t="s">
        <v>89</v>
      </c>
      <c r="B256" s="1" t="n">
        <v>1000</v>
      </c>
      <c r="C256" s="2" t="n">
        <v>37159</v>
      </c>
      <c r="D256" s="2" t="n">
        <v>37154</v>
      </c>
      <c r="E256" s="16" t="n">
        <v>32021.95</v>
      </c>
      <c r="F256" s="16" t="n">
        <v>35208.87</v>
      </c>
      <c r="G256" s="12" t="n">
        <f aca="false">F256-E256</f>
        <v>3186.92</v>
      </c>
      <c r="H256" s="3"/>
      <c r="I256" s="0"/>
    </row>
    <row r="257" customFormat="false" ht="13.2" hidden="false" customHeight="false" outlineLevel="0" collapsed="false">
      <c r="A257" s="1" t="s">
        <v>89</v>
      </c>
      <c r="B257" s="1" t="n">
        <v>1000</v>
      </c>
      <c r="C257" s="2" t="n">
        <v>37159</v>
      </c>
      <c r="D257" s="2" t="n">
        <v>37154</v>
      </c>
      <c r="E257" s="16" t="n">
        <v>32024.9</v>
      </c>
      <c r="F257" s="16" t="n">
        <v>35028.88</v>
      </c>
      <c r="G257" s="12" t="n">
        <f aca="false">F257-E257</f>
        <v>3003.98</v>
      </c>
      <c r="H257" s="3"/>
      <c r="I257" s="0"/>
    </row>
    <row r="258" customFormat="false" ht="13.2" hidden="false" customHeight="false" outlineLevel="0" collapsed="false">
      <c r="A258" s="1" t="s">
        <v>89</v>
      </c>
      <c r="B258" s="1" t="n">
        <v>1000</v>
      </c>
      <c r="C258" s="2" t="n">
        <v>37159</v>
      </c>
      <c r="D258" s="2" t="n">
        <v>37154</v>
      </c>
      <c r="E258" s="16" t="n">
        <v>32035.05</v>
      </c>
      <c r="F258" s="16" t="n">
        <v>35038.88</v>
      </c>
      <c r="G258" s="12" t="n">
        <f aca="false">F258-E258</f>
        <v>3003.83</v>
      </c>
      <c r="H258" s="3"/>
      <c r="I258" s="0"/>
    </row>
    <row r="259" customFormat="false" ht="13.2" hidden="false" customHeight="false" outlineLevel="0" collapsed="false">
      <c r="A259" s="1" t="s">
        <v>89</v>
      </c>
      <c r="B259" s="1" t="n">
        <v>1000</v>
      </c>
      <c r="C259" s="2" t="n">
        <v>37159</v>
      </c>
      <c r="D259" s="2" t="n">
        <v>37154</v>
      </c>
      <c r="E259" s="16" t="n">
        <v>32009.95</v>
      </c>
      <c r="F259" s="16" t="n">
        <v>34768.89</v>
      </c>
      <c r="G259" s="12" t="n">
        <f aca="false">F259-E259</f>
        <v>2758.94</v>
      </c>
      <c r="H259" s="3"/>
      <c r="I259" s="0"/>
    </row>
    <row r="260" customFormat="false" ht="13.2" hidden="false" customHeight="false" outlineLevel="0" collapsed="false">
      <c r="A260" s="1" t="s">
        <v>89</v>
      </c>
      <c r="B260" s="1" t="n">
        <v>1000</v>
      </c>
      <c r="C260" s="2" t="n">
        <v>37159</v>
      </c>
      <c r="D260" s="2" t="n">
        <v>37154</v>
      </c>
      <c r="E260" s="16" t="n">
        <v>31999.95</v>
      </c>
      <c r="F260" s="16" t="n">
        <v>35198.87</v>
      </c>
      <c r="G260" s="12" t="n">
        <f aca="false">F260-E260</f>
        <v>3198.92</v>
      </c>
      <c r="H260" s="3"/>
      <c r="I260" s="0"/>
    </row>
    <row r="261" customFormat="false" ht="13.2" hidden="false" customHeight="false" outlineLevel="0" collapsed="false">
      <c r="A261" s="1" t="s">
        <v>89</v>
      </c>
      <c r="B261" s="1" t="n">
        <v>1000</v>
      </c>
      <c r="C261" s="2" t="n">
        <v>37160</v>
      </c>
      <c r="D261" s="2" t="n">
        <v>37159</v>
      </c>
      <c r="E261" s="16" t="n">
        <v>31759.95</v>
      </c>
      <c r="F261" s="16" t="n">
        <v>31748.99</v>
      </c>
      <c r="G261" s="12" t="n">
        <f aca="false">F261-E261</f>
        <v>-10.9599999999991</v>
      </c>
      <c r="H261" s="3"/>
      <c r="I261" s="0"/>
    </row>
    <row r="262" customFormat="false" ht="13.2" hidden="false" customHeight="false" outlineLevel="0" collapsed="false">
      <c r="A262" s="1" t="s">
        <v>89</v>
      </c>
      <c r="B262" s="1" t="n">
        <v>1000</v>
      </c>
      <c r="C262" s="2" t="n">
        <v>37160</v>
      </c>
      <c r="D262" s="2" t="n">
        <v>37158</v>
      </c>
      <c r="E262" s="16" t="n">
        <v>31809.95</v>
      </c>
      <c r="F262" s="16" t="n">
        <v>34498.89</v>
      </c>
      <c r="G262" s="12" t="n">
        <f aca="false">F262-E262</f>
        <v>2688.94</v>
      </c>
      <c r="H262" s="3"/>
      <c r="I262" s="0"/>
    </row>
    <row r="263" customFormat="false" ht="13.2" hidden="false" customHeight="false" outlineLevel="0" collapsed="false">
      <c r="A263" s="1" t="s">
        <v>89</v>
      </c>
      <c r="B263" s="1" t="n">
        <v>1000</v>
      </c>
      <c r="C263" s="2" t="n">
        <v>37160</v>
      </c>
      <c r="D263" s="2" t="n">
        <v>37158</v>
      </c>
      <c r="E263" s="16" t="n">
        <v>31799.95</v>
      </c>
      <c r="F263" s="16" t="n">
        <v>34438.9</v>
      </c>
      <c r="G263" s="12" t="n">
        <f aca="false">F263-E263</f>
        <v>2638.95</v>
      </c>
      <c r="H263" s="3"/>
      <c r="I263" s="0"/>
    </row>
    <row r="264" customFormat="false" ht="13.2" hidden="false" customHeight="false" outlineLevel="0" collapsed="false">
      <c r="A264" s="1" t="s">
        <v>89</v>
      </c>
      <c r="B264" s="1" t="n">
        <v>4000</v>
      </c>
      <c r="C264" s="2" t="n">
        <v>37167</v>
      </c>
      <c r="D264" s="2" t="n">
        <v>37154</v>
      </c>
      <c r="E264" s="16" t="n">
        <v>134840</v>
      </c>
      <c r="F264" s="16" t="n">
        <v>139375.45</v>
      </c>
      <c r="G264" s="12" t="n">
        <f aca="false">F264-E264</f>
        <v>4535.45000000001</v>
      </c>
      <c r="H264" s="3"/>
      <c r="I264" s="0"/>
    </row>
    <row r="265" customFormat="false" ht="13.2" hidden="false" customHeight="false" outlineLevel="0" collapsed="false">
      <c r="A265" s="1" t="s">
        <v>89</v>
      </c>
      <c r="B265" s="1" t="n">
        <v>1000</v>
      </c>
      <c r="C265" s="2" t="n">
        <v>37166</v>
      </c>
      <c r="D265" s="2" t="n">
        <v>37158</v>
      </c>
      <c r="E265" s="16" t="n">
        <v>33449.95</v>
      </c>
      <c r="F265" s="16" t="n">
        <v>33988.91</v>
      </c>
      <c r="G265" s="12" t="n">
        <f aca="false">F265-E265</f>
        <v>538.960000000006</v>
      </c>
      <c r="H265" s="3"/>
      <c r="I265" s="0"/>
    </row>
    <row r="266" customFormat="false" ht="13.2" hidden="false" customHeight="false" outlineLevel="0" collapsed="false">
      <c r="A266" s="1" t="s">
        <v>89</v>
      </c>
      <c r="B266" s="1" t="n">
        <v>2000</v>
      </c>
      <c r="C266" s="2" t="n">
        <v>37167</v>
      </c>
      <c r="D266" s="2" t="n">
        <v>37158</v>
      </c>
      <c r="E266" s="16" t="n">
        <v>67009.95</v>
      </c>
      <c r="F266" s="16" t="n">
        <v>68407.76</v>
      </c>
      <c r="G266" s="12" t="n">
        <f aca="false">F266-E266</f>
        <v>1397.81</v>
      </c>
      <c r="H266" s="3"/>
      <c r="I266" s="0"/>
    </row>
    <row r="267" customFormat="false" ht="13.2" hidden="false" customHeight="false" outlineLevel="0" collapsed="false">
      <c r="A267" s="1" t="s">
        <v>89</v>
      </c>
      <c r="B267" s="1" t="n">
        <v>5000</v>
      </c>
      <c r="C267" s="2" t="s">
        <v>102</v>
      </c>
      <c r="D267" s="2" t="n">
        <v>37154</v>
      </c>
      <c r="E267" s="16" t="n">
        <v>167169.75</v>
      </c>
      <c r="F267" s="16" t="n">
        <v>173494.21</v>
      </c>
      <c r="G267" s="12" t="n">
        <f aca="false">F267-E267</f>
        <v>6324.45999999999</v>
      </c>
      <c r="H267" s="3"/>
      <c r="I267" s="0"/>
    </row>
    <row r="268" customFormat="false" ht="13.2" hidden="false" customHeight="false" outlineLevel="0" collapsed="false">
      <c r="A268" s="1" t="s">
        <v>89</v>
      </c>
      <c r="B268" s="1" t="n">
        <v>5000</v>
      </c>
      <c r="C268" s="2" t="n">
        <v>37179</v>
      </c>
      <c r="D268" s="2" t="n">
        <v>37158</v>
      </c>
      <c r="E268" s="16" t="n">
        <v>185759.8</v>
      </c>
      <c r="F268" s="16" t="n">
        <v>165194.49</v>
      </c>
      <c r="G268" s="12" t="n">
        <f aca="false">F268-E268</f>
        <v>-20565.31</v>
      </c>
      <c r="H268" s="3"/>
      <c r="I268" s="0"/>
    </row>
    <row r="269" customFormat="false" ht="13.2" hidden="false" customHeight="false" outlineLevel="0" collapsed="false">
      <c r="A269" s="1" t="s">
        <v>89</v>
      </c>
      <c r="B269" s="1" t="n">
        <v>5000</v>
      </c>
      <c r="C269" s="2" t="n">
        <v>37180</v>
      </c>
      <c r="D269" s="2" t="s">
        <v>103</v>
      </c>
      <c r="E269" s="16" t="n">
        <v>179688.8</v>
      </c>
      <c r="F269" s="12" t="n">
        <v>170374.36</v>
      </c>
      <c r="G269" s="12" t="n">
        <f aca="false">F269-E269</f>
        <v>-9314.44</v>
      </c>
      <c r="H269" s="3"/>
      <c r="I269" s="0"/>
    </row>
    <row r="270" customFormat="false" ht="13.2" hidden="false" customHeight="false" outlineLevel="0" collapsed="false">
      <c r="A270" s="6" t="s">
        <v>104</v>
      </c>
      <c r="B270" s="6" t="n">
        <v>50</v>
      </c>
      <c r="C270" s="13" t="n">
        <v>37183</v>
      </c>
      <c r="D270" s="13" t="n">
        <v>37113</v>
      </c>
      <c r="E270" s="14" t="n">
        <v>53348.34</v>
      </c>
      <c r="F270" s="14" t="n">
        <v>11951.59</v>
      </c>
      <c r="G270" s="12" t="n">
        <f aca="false">F270-E270</f>
        <v>-41396.75</v>
      </c>
      <c r="H270" s="3"/>
      <c r="I270" s="0"/>
    </row>
    <row r="271" customFormat="false" ht="13.2" hidden="false" customHeight="false" outlineLevel="0" collapsed="false">
      <c r="A271" s="6" t="s">
        <v>105</v>
      </c>
      <c r="B271" s="6" t="n">
        <v>20</v>
      </c>
      <c r="C271" s="13" t="n">
        <v>37183</v>
      </c>
      <c r="D271" s="13" t="n">
        <v>37019</v>
      </c>
      <c r="E271" s="14" t="n">
        <v>45258.27</v>
      </c>
      <c r="F271" s="14" t="n">
        <v>9075.19</v>
      </c>
      <c r="G271" s="12" t="n">
        <f aca="false">F271-E271</f>
        <v>-36183.08</v>
      </c>
      <c r="H271" s="3"/>
      <c r="I271" s="0"/>
    </row>
    <row r="272" customFormat="false" ht="13.2" hidden="false" customHeight="false" outlineLevel="0" collapsed="false">
      <c r="A272" s="1" t="s">
        <v>37</v>
      </c>
      <c r="B272" s="1" t="n">
        <v>2000</v>
      </c>
      <c r="C272" s="2" t="n">
        <v>37187</v>
      </c>
      <c r="D272" s="2" t="n">
        <v>37154</v>
      </c>
      <c r="E272" s="16" t="n">
        <v>39889.95</v>
      </c>
      <c r="F272" s="16" t="n">
        <v>57498.17</v>
      </c>
      <c r="G272" s="12" t="n">
        <f aca="false">F272-E272</f>
        <v>17608.22</v>
      </c>
      <c r="H272" s="3"/>
      <c r="I272" s="0"/>
    </row>
    <row r="273" customFormat="false" ht="13.2" hidden="false" customHeight="false" outlineLevel="0" collapsed="false">
      <c r="A273" s="1" t="s">
        <v>37</v>
      </c>
      <c r="B273" s="1" t="n">
        <v>2000</v>
      </c>
      <c r="C273" s="2" t="n">
        <v>37187</v>
      </c>
      <c r="D273" s="2" t="n">
        <v>37154</v>
      </c>
      <c r="E273" s="16" t="n">
        <v>39789.95</v>
      </c>
      <c r="F273" s="16" t="n">
        <v>57578.17</v>
      </c>
      <c r="G273" s="12" t="n">
        <f aca="false">F273-E273</f>
        <v>17788.22</v>
      </c>
      <c r="H273" s="3"/>
      <c r="I273" s="0"/>
    </row>
    <row r="274" customFormat="false" ht="13.2" hidden="false" customHeight="false" outlineLevel="0" collapsed="false">
      <c r="A274" s="1" t="s">
        <v>37</v>
      </c>
      <c r="B274" s="1" t="n">
        <v>2000</v>
      </c>
      <c r="C274" s="2" t="n">
        <v>37187</v>
      </c>
      <c r="D274" s="2" t="n">
        <v>37154</v>
      </c>
      <c r="E274" s="16" t="n">
        <v>39689.95</v>
      </c>
      <c r="F274" s="16" t="n">
        <v>56763.25</v>
      </c>
      <c r="G274" s="12" t="n">
        <f aca="false">F274-E274</f>
        <v>17073.3</v>
      </c>
      <c r="H274" s="3"/>
      <c r="I274" s="0"/>
    </row>
    <row r="275" customFormat="false" ht="13.2" hidden="false" customHeight="false" outlineLevel="0" collapsed="false">
      <c r="A275" s="1" t="s">
        <v>37</v>
      </c>
      <c r="B275" s="1" t="n">
        <v>2000</v>
      </c>
      <c r="C275" s="2" t="n">
        <v>37187</v>
      </c>
      <c r="D275" s="2" t="n">
        <v>37154</v>
      </c>
      <c r="E275" s="16" t="n">
        <v>39889.95</v>
      </c>
      <c r="F275" s="16" t="n">
        <v>57113.09</v>
      </c>
      <c r="G275" s="12" t="n">
        <f aca="false">F275-E275</f>
        <v>17223.14</v>
      </c>
      <c r="H275" s="3"/>
      <c r="I275" s="0"/>
    </row>
    <row r="276" customFormat="false" ht="13.2" hidden="false" customHeight="false" outlineLevel="0" collapsed="false">
      <c r="A276" s="1" t="s">
        <v>37</v>
      </c>
      <c r="B276" s="1" t="n">
        <v>2000</v>
      </c>
      <c r="C276" s="2" t="n">
        <v>37187</v>
      </c>
      <c r="D276" s="2" t="n">
        <v>37154</v>
      </c>
      <c r="E276" s="16" t="n">
        <v>40009.95</v>
      </c>
      <c r="F276" s="16" t="n">
        <v>57328.17</v>
      </c>
      <c r="G276" s="12" t="n">
        <f aca="false">F276-E276</f>
        <v>17318.22</v>
      </c>
      <c r="H276" s="3"/>
      <c r="I276" s="0"/>
    </row>
    <row r="277" customFormat="false" ht="13.2" hidden="false" customHeight="false" outlineLevel="0" collapsed="false">
      <c r="A277" s="1" t="s">
        <v>37</v>
      </c>
      <c r="B277" s="1" t="n">
        <v>2000</v>
      </c>
      <c r="C277" s="2" t="n">
        <v>37187</v>
      </c>
      <c r="D277" s="2" t="n">
        <v>37159</v>
      </c>
      <c r="E277" s="16" t="n">
        <v>39689.95</v>
      </c>
      <c r="F277" s="16" t="n">
        <v>54818.26</v>
      </c>
      <c r="G277" s="12" t="n">
        <f aca="false">F277-E277</f>
        <v>15128.31</v>
      </c>
      <c r="H277" s="3"/>
      <c r="I277" s="0"/>
    </row>
    <row r="278" customFormat="false" ht="13.2" hidden="false" customHeight="false" outlineLevel="0" collapsed="false">
      <c r="A278" s="1" t="s">
        <v>37</v>
      </c>
      <c r="B278" s="1" t="n">
        <v>1000</v>
      </c>
      <c r="C278" s="2" t="n">
        <v>37187</v>
      </c>
      <c r="D278" s="2" t="n">
        <v>37165</v>
      </c>
      <c r="E278" s="16" t="n">
        <v>19809.95</v>
      </c>
      <c r="F278" s="16" t="n">
        <v>28469.1</v>
      </c>
      <c r="G278" s="12" t="n">
        <f aca="false">F278-E278</f>
        <v>8659.15</v>
      </c>
      <c r="H278" s="3"/>
      <c r="I278" s="0"/>
    </row>
    <row r="279" customFormat="false" ht="13.2" hidden="false" customHeight="false" outlineLevel="0" collapsed="false">
      <c r="A279" s="1" t="s">
        <v>37</v>
      </c>
      <c r="B279" s="1" t="n">
        <v>1000</v>
      </c>
      <c r="C279" s="2" t="n">
        <v>37187</v>
      </c>
      <c r="D279" s="2" t="n">
        <v>37165</v>
      </c>
      <c r="E279" s="16" t="n">
        <v>19769.95</v>
      </c>
      <c r="F279" s="16" t="n">
        <v>27719.12</v>
      </c>
      <c r="G279" s="12" t="n">
        <f aca="false">F279-E279</f>
        <v>7949.17</v>
      </c>
      <c r="H279" s="3"/>
      <c r="I279" s="0"/>
    </row>
    <row r="280" customFormat="false" ht="13.2" hidden="false" customHeight="false" outlineLevel="0" collapsed="false">
      <c r="A280" s="1" t="s">
        <v>37</v>
      </c>
      <c r="B280" s="1" t="n">
        <v>1000</v>
      </c>
      <c r="C280" s="2" t="n">
        <v>37187</v>
      </c>
      <c r="D280" s="2" t="n">
        <v>37165</v>
      </c>
      <c r="E280" s="16" t="n">
        <v>19999.95</v>
      </c>
      <c r="F280" s="16" t="n">
        <v>28639.09</v>
      </c>
      <c r="G280" s="12" t="n">
        <f aca="false">F280-E280</f>
        <v>8639.14</v>
      </c>
      <c r="H280" s="3"/>
      <c r="I280" s="0"/>
    </row>
    <row r="281" customFormat="false" ht="13.2" hidden="false" customHeight="false" outlineLevel="0" collapsed="false">
      <c r="A281" s="1" t="s">
        <v>63</v>
      </c>
      <c r="B281" s="1" t="n">
        <v>1000</v>
      </c>
      <c r="C281" s="2" t="n">
        <v>36938</v>
      </c>
      <c r="D281" s="2" t="n">
        <v>37210</v>
      </c>
      <c r="E281" s="16" t="n">
        <v>18309.95</v>
      </c>
      <c r="F281" s="16" t="n">
        <v>13939.58</v>
      </c>
      <c r="G281" s="12" t="n">
        <f aca="false">F281-E281</f>
        <v>-4370.37</v>
      </c>
      <c r="H281" s="3"/>
      <c r="I281" s="0"/>
    </row>
    <row r="282" customFormat="false" ht="13.2" hidden="false" customHeight="false" outlineLevel="0" collapsed="false">
      <c r="A282" s="6" t="s">
        <v>106</v>
      </c>
      <c r="B282" s="6" t="n">
        <v>35000</v>
      </c>
      <c r="C282" s="13" t="n">
        <v>37196</v>
      </c>
      <c r="D282" s="13" t="s">
        <v>107</v>
      </c>
      <c r="E282" s="14" t="n">
        <v>2898844.8</v>
      </c>
      <c r="F282" s="14" t="n">
        <v>2676043.96</v>
      </c>
      <c r="G282" s="12" t="n">
        <f aca="false">F282-E282</f>
        <v>-222800.84</v>
      </c>
      <c r="H282" s="3"/>
      <c r="I282" s="0"/>
    </row>
    <row r="283" customFormat="false" ht="13.2" hidden="false" customHeight="false" outlineLevel="0" collapsed="false">
      <c r="A283" s="1" t="s">
        <v>108</v>
      </c>
      <c r="B283" s="1" t="n">
        <v>1000</v>
      </c>
      <c r="C283" s="2" t="n">
        <v>37243</v>
      </c>
      <c r="D283" s="2" t="n">
        <v>37237</v>
      </c>
      <c r="E283" s="16" t="n">
        <v>41749.95</v>
      </c>
      <c r="F283" s="12" t="n">
        <v>40808.68</v>
      </c>
      <c r="G283" s="12" t="n">
        <f aca="false">F283-E283</f>
        <v>-941.269999999997</v>
      </c>
      <c r="H283" s="3"/>
      <c r="I283" s="30" t="s">
        <v>32</v>
      </c>
      <c r="J283" s="3"/>
    </row>
    <row r="284" customFormat="false" ht="13.2" hidden="false" customHeight="false" outlineLevel="0" collapsed="false">
      <c r="A284" s="1" t="s">
        <v>109</v>
      </c>
      <c r="B284" s="1" t="n">
        <v>1000</v>
      </c>
      <c r="C284" s="2" t="n">
        <v>37246</v>
      </c>
      <c r="D284" s="2" t="n">
        <v>37235</v>
      </c>
      <c r="E284" s="16" t="n">
        <v>72339.95</v>
      </c>
      <c r="F284" s="14" t="n">
        <v>70130</v>
      </c>
      <c r="G284" s="12" t="n">
        <f aca="false">F284-E284</f>
        <v>-2209.95</v>
      </c>
      <c r="H284" s="3"/>
      <c r="I284" s="0"/>
    </row>
    <row r="285" customFormat="false" ht="13.2" hidden="false" customHeight="false" outlineLevel="0" collapsed="false">
      <c r="A285" s="1" t="s">
        <v>100</v>
      </c>
      <c r="B285" s="1" t="n">
        <v>1000</v>
      </c>
      <c r="C285" s="2" t="n">
        <v>37246</v>
      </c>
      <c r="D285" s="2" t="n">
        <v>37229</v>
      </c>
      <c r="E285" s="16" t="n">
        <v>53979.95</v>
      </c>
      <c r="F285" s="16" t="n">
        <v>50838.35</v>
      </c>
      <c r="G285" s="12" t="n">
        <f aca="false">F285-E285</f>
        <v>-3141.6</v>
      </c>
      <c r="H285" s="3"/>
      <c r="I285" s="0"/>
    </row>
    <row r="286" customFormat="false" ht="13.2" hidden="false" customHeight="false" outlineLevel="0" collapsed="false">
      <c r="A286" s="1" t="s">
        <v>110</v>
      </c>
      <c r="B286" s="1" t="n">
        <v>10000</v>
      </c>
      <c r="C286" s="2" t="n">
        <v>37243</v>
      </c>
      <c r="D286" s="2" t="s">
        <v>111</v>
      </c>
      <c r="E286" s="16" t="n">
        <v>210039.5</v>
      </c>
      <c r="F286" s="12" t="n">
        <v>388568.49</v>
      </c>
      <c r="G286" s="12" t="n">
        <f aca="false">F286-E286</f>
        <v>178528.99</v>
      </c>
      <c r="H286" s="3"/>
      <c r="I286" s="0"/>
    </row>
    <row r="287" customFormat="false" ht="13.2" hidden="false" customHeight="false" outlineLevel="0" collapsed="false">
      <c r="A287" s="6" t="s">
        <v>112</v>
      </c>
      <c r="B287" s="6" t="n">
        <v>5394</v>
      </c>
      <c r="C287" s="13" t="n">
        <v>37221</v>
      </c>
      <c r="D287" s="13" t="n">
        <v>37253</v>
      </c>
      <c r="E287" s="14" t="n">
        <v>21629.94</v>
      </c>
      <c r="F287" s="14" t="n">
        <v>3054.57</v>
      </c>
      <c r="G287" s="12" t="n">
        <f aca="false">F287-E287</f>
        <v>-18575.37</v>
      </c>
      <c r="H287" s="3"/>
      <c r="I287" s="0"/>
    </row>
    <row r="288" customFormat="false" ht="13.2" hidden="false" customHeight="false" outlineLevel="0" collapsed="false">
      <c r="A288" s="1" t="s">
        <v>113</v>
      </c>
      <c r="B288" s="1" t="n">
        <v>2000</v>
      </c>
      <c r="C288" s="2" t="n">
        <v>37253</v>
      </c>
      <c r="D288" s="2" t="n">
        <v>37253</v>
      </c>
      <c r="E288" s="16" t="n">
        <f aca="false">18219.09+33390.39+9085.47</f>
        <v>60694.95</v>
      </c>
      <c r="F288" s="16" t="n">
        <v>62351.1</v>
      </c>
      <c r="G288" s="12" t="n">
        <f aca="false">F288-E288</f>
        <v>1656.15</v>
      </c>
      <c r="H288" s="3"/>
      <c r="I288" s="0"/>
    </row>
    <row r="289" customFormat="false" ht="13.2" hidden="false" customHeight="false" outlineLevel="0" collapsed="false">
      <c r="A289" s="1" t="s">
        <v>114</v>
      </c>
      <c r="B289" s="1" t="n">
        <v>2849</v>
      </c>
      <c r="C289" s="2" t="s">
        <v>115</v>
      </c>
      <c r="D289" s="2" t="s">
        <v>115</v>
      </c>
      <c r="E289" s="16" t="n">
        <v>82576.79</v>
      </c>
      <c r="F289" s="12" t="n">
        <v>59420.31</v>
      </c>
      <c r="G289" s="12" t="n">
        <f aca="false">F289-E289</f>
        <v>-23156.48</v>
      </c>
      <c r="H289" s="3"/>
      <c r="I289" s="0"/>
    </row>
    <row r="290" customFormat="false" ht="13.2" hidden="false" customHeight="false" outlineLevel="0" collapsed="false">
      <c r="A290" s="1" t="s">
        <v>116</v>
      </c>
      <c r="B290" s="1" t="n">
        <v>764</v>
      </c>
      <c r="C290" s="2" t="s">
        <v>115</v>
      </c>
      <c r="D290" s="2" t="s">
        <v>115</v>
      </c>
      <c r="E290" s="21" t="n">
        <v>10724.35</v>
      </c>
      <c r="F290" s="12" t="n">
        <v>7248.23</v>
      </c>
      <c r="G290" s="12" t="n">
        <f aca="false">F290-E290</f>
        <v>-3476.12</v>
      </c>
      <c r="H290" s="3"/>
      <c r="I290" s="0"/>
    </row>
    <row r="291" customFormat="false" ht="13.2" hidden="false" customHeight="false" outlineLevel="0" collapsed="false">
      <c r="A291" s="1" t="s">
        <v>117</v>
      </c>
      <c r="B291" s="1" t="n">
        <v>382</v>
      </c>
      <c r="C291" s="2" t="s">
        <v>115</v>
      </c>
      <c r="D291" s="2" t="s">
        <v>115</v>
      </c>
      <c r="E291" s="31" t="n">
        <v>9076.93</v>
      </c>
      <c r="F291" s="12" t="n">
        <v>10452.52</v>
      </c>
      <c r="G291" s="12" t="n">
        <f aca="false">F291-E291</f>
        <v>1375.59</v>
      </c>
      <c r="H291" s="3"/>
      <c r="I291" s="0"/>
    </row>
    <row r="292" customFormat="false" ht="13.2" hidden="false" customHeight="false" outlineLevel="0" collapsed="false">
      <c r="A292" s="1" t="s">
        <v>118</v>
      </c>
      <c r="B292" s="1" t="n">
        <v>264</v>
      </c>
      <c r="C292" s="2" t="s">
        <v>115</v>
      </c>
      <c r="D292" s="2" t="s">
        <v>115</v>
      </c>
      <c r="E292" s="31" t="n">
        <v>10706.73</v>
      </c>
      <c r="F292" s="12" t="n">
        <v>9891.86</v>
      </c>
      <c r="G292" s="12" t="n">
        <f aca="false">F292-E292</f>
        <v>-814.869999999999</v>
      </c>
      <c r="H292" s="3"/>
      <c r="I292" s="0"/>
    </row>
    <row r="293" customFormat="false" ht="13.2" hidden="false" customHeight="false" outlineLevel="0" collapsed="false">
      <c r="A293" s="1" t="s">
        <v>119</v>
      </c>
      <c r="B293" s="1" t="n">
        <v>1253</v>
      </c>
      <c r="C293" s="2" t="s">
        <v>115</v>
      </c>
      <c r="D293" s="2" t="s">
        <v>115</v>
      </c>
      <c r="E293" s="31" t="n">
        <v>11169.78</v>
      </c>
      <c r="F293" s="12" t="n">
        <v>9925.04</v>
      </c>
      <c r="G293" s="12" t="n">
        <f aca="false">F293-E293</f>
        <v>-1244.74</v>
      </c>
      <c r="H293" s="3"/>
      <c r="I293" s="0"/>
    </row>
    <row r="294" customFormat="false" ht="13.2" hidden="false" customHeight="false" outlineLevel="0" collapsed="false">
      <c r="A294" s="1" t="s">
        <v>120</v>
      </c>
      <c r="B294" s="1" t="n">
        <v>236</v>
      </c>
      <c r="C294" s="2" t="s">
        <v>115</v>
      </c>
      <c r="D294" s="2" t="s">
        <v>115</v>
      </c>
      <c r="E294" s="14" t="n">
        <v>11151.87</v>
      </c>
      <c r="F294" s="12" t="n">
        <v>12128.31</v>
      </c>
      <c r="G294" s="12" t="n">
        <f aca="false">F294-E294</f>
        <v>976.439999999999</v>
      </c>
      <c r="H294" s="3"/>
      <c r="I294" s="0"/>
    </row>
    <row r="295" customFormat="false" ht="13.2" hidden="false" customHeight="false" outlineLevel="0" collapsed="false">
      <c r="A295" s="6" t="s">
        <v>78</v>
      </c>
      <c r="B295" s="6" t="n">
        <v>20000</v>
      </c>
      <c r="C295" s="13" t="n">
        <v>37253</v>
      </c>
      <c r="D295" s="13" t="s">
        <v>121</v>
      </c>
      <c r="E295" s="14" t="n">
        <v>2333319.95</v>
      </c>
      <c r="F295" s="14" t="n">
        <v>2188137.93</v>
      </c>
      <c r="G295" s="12" t="n">
        <f aca="false">F295-E295</f>
        <v>-145182.02</v>
      </c>
      <c r="H295" s="3"/>
      <c r="I295" s="0"/>
    </row>
    <row r="296" customFormat="false" ht="13.2" hidden="false" customHeight="false" outlineLevel="0" collapsed="false">
      <c r="A296" s="1" t="s">
        <v>34</v>
      </c>
      <c r="B296" s="1" t="n">
        <v>10000</v>
      </c>
      <c r="C296" s="2" t="n">
        <v>37253</v>
      </c>
      <c r="D296" s="2" t="s">
        <v>115</v>
      </c>
      <c r="E296" s="16" t="n">
        <v>1018890</v>
      </c>
      <c r="F296" s="16" t="n">
        <v>947331.93</v>
      </c>
      <c r="G296" s="12" t="n">
        <f aca="false">F296-E296</f>
        <v>-71558.07</v>
      </c>
      <c r="H296" s="3"/>
      <c r="I296" s="0"/>
    </row>
    <row r="297" customFormat="false" ht="13.2" hidden="false" customHeight="false" outlineLevel="0" collapsed="false">
      <c r="A297" s="1" t="s">
        <v>73</v>
      </c>
      <c r="B297" s="1" t="n">
        <v>15000</v>
      </c>
      <c r="C297" s="2" t="n">
        <v>37253</v>
      </c>
      <c r="D297" s="2" t="s">
        <v>122</v>
      </c>
      <c r="E297" s="16" t="n">
        <v>610270</v>
      </c>
      <c r="F297" s="16" t="n">
        <v>557641.94</v>
      </c>
      <c r="G297" s="12" t="n">
        <f aca="false">F297-E297</f>
        <v>-52628.0600000001</v>
      </c>
      <c r="H297" s="3"/>
      <c r="I297" s="0"/>
    </row>
    <row r="298" customFormat="false" ht="13.2" hidden="false" customHeight="false" outlineLevel="0" collapsed="false">
      <c r="A298" s="1" t="s">
        <v>123</v>
      </c>
      <c r="B298" s="1" t="n">
        <v>5000</v>
      </c>
      <c r="C298" s="2" t="n">
        <v>37253</v>
      </c>
      <c r="D298" s="2" t="s">
        <v>124</v>
      </c>
      <c r="E298" s="16" t="n">
        <v>255025</v>
      </c>
      <c r="F298" s="16" t="n">
        <v>229214.57</v>
      </c>
      <c r="G298" s="12" t="n">
        <f aca="false">F298-E298</f>
        <v>-25810.43</v>
      </c>
      <c r="H298" s="3"/>
      <c r="I298" s="0"/>
    </row>
    <row r="299" customFormat="false" ht="13.2" hidden="false" customHeight="false" outlineLevel="0" collapsed="false">
      <c r="A299" s="1" t="s">
        <v>125</v>
      </c>
      <c r="B299" s="1" t="n">
        <v>5000</v>
      </c>
      <c r="C299" s="2" t="n">
        <v>37253</v>
      </c>
      <c r="D299" s="2" t="n">
        <v>37244</v>
      </c>
      <c r="E299" s="16" t="n">
        <v>162650</v>
      </c>
      <c r="F299" s="16" t="n">
        <v>151587.22</v>
      </c>
      <c r="G299" s="12" t="n">
        <f aca="false">F299-E299</f>
        <v>-11062.78</v>
      </c>
      <c r="H299" s="3"/>
      <c r="I299" s="0"/>
    </row>
    <row r="300" customFormat="false" ht="13.2" hidden="false" customHeight="false" outlineLevel="0" collapsed="false">
      <c r="A300" s="1" t="s">
        <v>110</v>
      </c>
      <c r="B300" s="1" t="n">
        <v>3000</v>
      </c>
      <c r="C300" s="2" t="n">
        <v>37253</v>
      </c>
      <c r="D300" s="2" t="s">
        <v>32</v>
      </c>
      <c r="E300" s="16" t="n">
        <v>77070</v>
      </c>
      <c r="F300" s="16" t="n">
        <v>71432.75</v>
      </c>
      <c r="G300" s="12" t="n">
        <f aca="false">F300-E300</f>
        <v>-5637.25</v>
      </c>
      <c r="H300" s="3"/>
      <c r="I300" s="0"/>
    </row>
    <row r="301" customFormat="false" ht="13.2" hidden="false" customHeight="false" outlineLevel="0" collapsed="false">
      <c r="E301" s="14"/>
      <c r="F301" s="12"/>
      <c r="G301" s="12"/>
      <c r="H301" s="3"/>
      <c r="I301" s="0"/>
    </row>
    <row r="302" customFormat="false" ht="13.2" hidden="false" customHeight="false" outlineLevel="0" collapsed="false">
      <c r="E302" s="14"/>
      <c r="F302" s="12"/>
      <c r="G302" s="12"/>
      <c r="H302" s="3"/>
      <c r="I302" s="0"/>
    </row>
    <row r="303" customFormat="false" ht="13.2" hidden="false" customHeight="false" outlineLevel="0" collapsed="false">
      <c r="E303" s="14"/>
      <c r="F303" s="12"/>
      <c r="G303" s="12"/>
      <c r="H303" s="3"/>
      <c r="I303" s="0"/>
    </row>
    <row r="304" customFormat="false" ht="13.2" hidden="false" customHeight="false" outlineLevel="0" collapsed="false">
      <c r="E304" s="16"/>
      <c r="F304" s="12"/>
      <c r="G304" s="12"/>
      <c r="H304" s="3"/>
      <c r="I304" s="0"/>
    </row>
    <row r="305" customFormat="false" ht="13.8" hidden="false" customHeight="false" outlineLevel="0" collapsed="false">
      <c r="A305" s="32"/>
      <c r="B305" s="32"/>
      <c r="C305" s="33"/>
      <c r="D305" s="33"/>
      <c r="E305" s="34"/>
      <c r="F305" s="35"/>
      <c r="G305" s="35"/>
      <c r="H305" s="3"/>
      <c r="I305" s="0"/>
    </row>
    <row r="306" customFormat="false" ht="13.2" hidden="false" customHeight="false" outlineLevel="0" collapsed="false">
      <c r="E306" s="36"/>
      <c r="G306" s="37" t="s">
        <v>32</v>
      </c>
      <c r="H306" s="3"/>
      <c r="I306" s="0"/>
    </row>
    <row r="307" customFormat="false" ht="13.2" hidden="false" customHeight="false" outlineLevel="0" collapsed="false">
      <c r="A307" s="5" t="s">
        <v>126</v>
      </c>
      <c r="E307" s="36"/>
      <c r="G307" s="4" t="n">
        <f aca="false">SUM(G3:G305)</f>
        <v>173799.89</v>
      </c>
      <c r="H307" s="3"/>
      <c r="I307" s="38" t="s">
        <v>32</v>
      </c>
    </row>
    <row r="308" customFormat="false" ht="13.8" hidden="false" customHeight="false" outlineLevel="0" collapsed="false">
      <c r="A308" s="32"/>
      <c r="B308" s="32"/>
      <c r="C308" s="33"/>
      <c r="D308" s="33"/>
      <c r="E308" s="34"/>
      <c r="F308" s="35"/>
      <c r="G308" s="35"/>
      <c r="H308" s="3"/>
      <c r="I308" s="0"/>
    </row>
    <row r="309" customFormat="false" ht="13.2" hidden="false" customHeight="false" outlineLevel="0" collapsed="false">
      <c r="F309" s="12"/>
      <c r="G309" s="12"/>
      <c r="H309" s="3"/>
      <c r="I309" s="0"/>
    </row>
    <row r="310" customFormat="false" ht="13.2" hidden="false" customHeight="false" outlineLevel="0" collapsed="false">
      <c r="F310" s="12"/>
      <c r="G310" s="12"/>
      <c r="H310" s="3"/>
      <c r="I310" s="0"/>
    </row>
    <row r="311" customFormat="false" ht="13.2" hidden="false" customHeight="false" outlineLevel="0" collapsed="false">
      <c r="F311" s="12"/>
      <c r="G311" s="12"/>
      <c r="H311" s="3"/>
      <c r="I311" s="0"/>
    </row>
    <row r="312" customFormat="false" ht="13.2" hidden="false" customHeight="false" outlineLevel="0" collapsed="false">
      <c r="F312" s="12"/>
      <c r="G312" s="12"/>
      <c r="H312" s="3"/>
      <c r="I312" s="0"/>
    </row>
    <row r="313" customFormat="false" ht="13.2" hidden="false" customHeight="false" outlineLevel="0" collapsed="false">
      <c r="F313" s="12"/>
      <c r="G313" s="12"/>
      <c r="H313" s="3"/>
      <c r="I313" s="0"/>
    </row>
    <row r="314" customFormat="false" ht="13.2" hidden="false" customHeight="false" outlineLevel="0" collapsed="false">
      <c r="F314" s="12"/>
      <c r="G314" s="12"/>
      <c r="H314" s="3"/>
      <c r="I314" s="0"/>
    </row>
    <row r="319" customFormat="false" ht="13.2" hidden="false" customHeight="false" outlineLevel="0" collapsed="false">
      <c r="F319" s="12"/>
      <c r="G319" s="12"/>
      <c r="H319" s="3"/>
      <c r="I319" s="0"/>
    </row>
    <row r="320" customFormat="false" ht="13.2" hidden="false" customHeight="false" outlineLevel="0" collapsed="false">
      <c r="F320" s="12"/>
      <c r="G320" s="12"/>
      <c r="H320" s="3"/>
      <c r="I320" s="0"/>
    </row>
    <row r="321" customFormat="false" ht="13.2" hidden="false" customHeight="false" outlineLevel="0" collapsed="false">
      <c r="F321" s="12"/>
      <c r="G321" s="12"/>
      <c r="H321" s="3"/>
      <c r="I321" s="0"/>
    </row>
    <row r="322" customFormat="false" ht="13.2" hidden="false" customHeight="false" outlineLevel="0" collapsed="false">
      <c r="F322" s="12"/>
      <c r="G322" s="12"/>
      <c r="H322" s="3"/>
      <c r="I322" s="0"/>
    </row>
    <row r="323" customFormat="false" ht="13.2" hidden="false" customHeight="false" outlineLevel="0" collapsed="false">
      <c r="F323" s="12" t="s">
        <v>32</v>
      </c>
      <c r="G323" s="12"/>
      <c r="H323" s="3"/>
      <c r="I323" s="0"/>
    </row>
    <row r="324" customFormat="false" ht="13.2" hidden="false" customHeight="false" outlineLevel="0" collapsed="false">
      <c r="F324" s="12"/>
      <c r="G324" s="12"/>
      <c r="H324" s="3"/>
      <c r="I324" s="0"/>
    </row>
    <row r="325" customFormat="false" ht="13.2" hidden="false" customHeight="false" outlineLevel="0" collapsed="false">
      <c r="F325" s="12"/>
      <c r="G325" s="12"/>
      <c r="H325" s="3"/>
      <c r="I325" s="0"/>
    </row>
    <row r="326" customFormat="false" ht="13.2" hidden="false" customHeight="false" outlineLevel="0" collapsed="false">
      <c r="F326" s="12"/>
      <c r="G326" s="12"/>
      <c r="H326" s="3"/>
      <c r="I326" s="0"/>
    </row>
    <row r="327" customFormat="false" ht="13.2" hidden="false" customHeight="false" outlineLevel="0" collapsed="false">
      <c r="F327" s="12"/>
      <c r="G327" s="12"/>
      <c r="H327" s="3"/>
      <c r="I327" s="0"/>
    </row>
    <row r="328" customFormat="false" ht="13.2" hidden="false" customHeight="false" outlineLevel="0" collapsed="false">
      <c r="F328" s="12"/>
      <c r="G328" s="12"/>
      <c r="H328" s="3"/>
      <c r="I328" s="0"/>
    </row>
    <row r="329" customFormat="false" ht="13.2" hidden="false" customHeight="false" outlineLevel="0" collapsed="false">
      <c r="F329" s="12"/>
      <c r="G329" s="12"/>
      <c r="H329" s="3"/>
      <c r="I329" s="0"/>
    </row>
    <row r="330" customFormat="false" ht="13.2" hidden="false" customHeight="false" outlineLevel="0" collapsed="false">
      <c r="F330" s="12"/>
      <c r="G330" s="12"/>
      <c r="H330" s="3"/>
      <c r="I330" s="0"/>
    </row>
    <row r="331" customFormat="false" ht="13.2" hidden="false" customHeight="false" outlineLevel="0" collapsed="false">
      <c r="F331" s="12"/>
      <c r="G331" s="12"/>
      <c r="H331" s="3"/>
      <c r="I331" s="0"/>
    </row>
    <row r="332" customFormat="false" ht="13.2" hidden="false" customHeight="false" outlineLevel="0" collapsed="false">
      <c r="F332" s="12"/>
      <c r="G332" s="12"/>
      <c r="H332" s="3"/>
      <c r="I332" s="0"/>
    </row>
    <row r="333" customFormat="false" ht="13.2" hidden="false" customHeight="false" outlineLevel="0" collapsed="false">
      <c r="F333" s="12"/>
      <c r="G333" s="12"/>
      <c r="H333" s="3"/>
      <c r="I333" s="0"/>
    </row>
    <row r="334" customFormat="false" ht="13.2" hidden="false" customHeight="false" outlineLevel="0" collapsed="false">
      <c r="F334" s="12"/>
      <c r="G334" s="12"/>
      <c r="H334" s="3"/>
      <c r="I334" s="0"/>
    </row>
    <row r="335" customFormat="false" ht="13.2" hidden="false" customHeight="false" outlineLevel="0" collapsed="false">
      <c r="F335" s="12"/>
      <c r="G335" s="12"/>
      <c r="H335" s="3"/>
      <c r="I335" s="0"/>
    </row>
    <row r="336" customFormat="false" ht="13.2" hidden="false" customHeight="false" outlineLevel="0" collapsed="false">
      <c r="F336" s="12"/>
      <c r="G336" s="12"/>
      <c r="H336" s="3"/>
      <c r="I336" s="0"/>
    </row>
    <row r="337" customFormat="false" ht="13.2" hidden="false" customHeight="false" outlineLevel="0" collapsed="false">
      <c r="F337" s="12"/>
      <c r="G337" s="12"/>
      <c r="H337" s="3"/>
      <c r="I337" s="0"/>
    </row>
    <row r="338" customFormat="false" ht="13.2" hidden="false" customHeight="false" outlineLevel="0" collapsed="false">
      <c r="F338" s="12"/>
      <c r="G338" s="12"/>
      <c r="H338" s="3"/>
      <c r="I338" s="0"/>
    </row>
    <row r="339" customFormat="false" ht="13.2" hidden="false" customHeight="false" outlineLevel="0" collapsed="false">
      <c r="F339" s="12"/>
      <c r="G339" s="12"/>
      <c r="H339" s="3"/>
      <c r="I339" s="0"/>
    </row>
    <row r="340" customFormat="false" ht="13.2" hidden="false" customHeight="false" outlineLevel="0" collapsed="false">
      <c r="F340" s="12"/>
      <c r="G340" s="12"/>
      <c r="H340" s="3"/>
      <c r="I340" s="0"/>
    </row>
    <row r="341" customFormat="false" ht="13.2" hidden="false" customHeight="false" outlineLevel="0" collapsed="false">
      <c r="F341" s="12"/>
      <c r="G341" s="12"/>
      <c r="H341" s="3"/>
      <c r="I341" s="0"/>
    </row>
    <row r="342" customFormat="false" ht="13.2" hidden="false" customHeight="false" outlineLevel="0" collapsed="false">
      <c r="F342" s="12"/>
      <c r="G342" s="12"/>
      <c r="H342" s="3"/>
      <c r="I342" s="0"/>
    </row>
    <row r="343" customFormat="false" ht="13.2" hidden="false" customHeight="false" outlineLevel="0" collapsed="false">
      <c r="F343" s="12"/>
      <c r="G343" s="12"/>
      <c r="H343" s="3"/>
      <c r="I343" s="0"/>
    </row>
    <row r="344" customFormat="false" ht="13.2" hidden="false" customHeight="false" outlineLevel="0" collapsed="false">
      <c r="F344" s="12"/>
      <c r="G344" s="12"/>
      <c r="H344" s="3"/>
      <c r="I344" s="0"/>
    </row>
    <row r="345" customFormat="false" ht="13.2" hidden="false" customHeight="false" outlineLevel="0" collapsed="false">
      <c r="F345" s="12"/>
      <c r="G345" s="12"/>
      <c r="H345" s="3"/>
      <c r="I345" s="0"/>
    </row>
    <row r="346" customFormat="false" ht="13.2" hidden="false" customHeight="false" outlineLevel="0" collapsed="false">
      <c r="F346" s="12"/>
      <c r="G346" s="12"/>
      <c r="H346" s="3"/>
      <c r="I346" s="0"/>
    </row>
    <row r="347" customFormat="false" ht="13.2" hidden="false" customHeight="false" outlineLevel="0" collapsed="false">
      <c r="F347" s="12"/>
      <c r="G347" s="12"/>
      <c r="H347" s="3"/>
      <c r="I347" s="0"/>
    </row>
    <row r="348" customFormat="false" ht="13.2" hidden="false" customHeight="false" outlineLevel="0" collapsed="false">
      <c r="F348" s="12"/>
      <c r="G348" s="12"/>
      <c r="H348" s="3"/>
      <c r="I348" s="0"/>
    </row>
    <row r="349" customFormat="false" ht="13.2" hidden="false" customHeight="false" outlineLevel="0" collapsed="false">
      <c r="F349" s="12"/>
      <c r="G349" s="12"/>
      <c r="H349" s="3"/>
      <c r="I349" s="0"/>
    </row>
    <row r="350" customFormat="false" ht="13.2" hidden="false" customHeight="false" outlineLevel="0" collapsed="false">
      <c r="F350" s="12"/>
      <c r="G350" s="12"/>
      <c r="H350" s="3"/>
      <c r="I350" s="0"/>
    </row>
    <row r="351" customFormat="false" ht="13.2" hidden="false" customHeight="false" outlineLevel="0" collapsed="false">
      <c r="F351" s="12"/>
      <c r="G351" s="12"/>
      <c r="H351" s="3"/>
      <c r="I351" s="0"/>
    </row>
    <row r="352" customFormat="false" ht="13.2" hidden="false" customHeight="false" outlineLevel="0" collapsed="false">
      <c r="F352" s="12"/>
      <c r="G352" s="12"/>
      <c r="H352" s="3"/>
      <c r="I352" s="0"/>
    </row>
    <row r="353" customFormat="false" ht="13.2" hidden="false" customHeight="false" outlineLevel="0" collapsed="false">
      <c r="F353" s="12"/>
      <c r="G353" s="12"/>
      <c r="H353" s="3"/>
      <c r="I353" s="0"/>
    </row>
    <row r="354" customFormat="false" ht="13.2" hidden="false" customHeight="false" outlineLevel="0" collapsed="false">
      <c r="F354" s="12"/>
      <c r="G354" s="12"/>
      <c r="H354" s="3"/>
      <c r="I354" s="0"/>
    </row>
    <row r="355" customFormat="false" ht="13.2" hidden="false" customHeight="false" outlineLevel="0" collapsed="false">
      <c r="F355" s="12"/>
      <c r="G355" s="12"/>
      <c r="H355" s="3"/>
      <c r="I355" s="0"/>
    </row>
    <row r="356" customFormat="false" ht="13.2" hidden="false" customHeight="false" outlineLevel="0" collapsed="false">
      <c r="F356" s="12"/>
      <c r="G356" s="12"/>
      <c r="H356" s="3"/>
      <c r="I356" s="0"/>
    </row>
    <row r="357" customFormat="false" ht="13.2" hidden="false" customHeight="false" outlineLevel="0" collapsed="false">
      <c r="F357" s="12"/>
      <c r="G357" s="12"/>
      <c r="H357" s="3"/>
      <c r="I357" s="0"/>
    </row>
    <row r="358" customFormat="false" ht="13.2" hidden="false" customHeight="false" outlineLevel="0" collapsed="false">
      <c r="F358" s="12"/>
      <c r="G358" s="12"/>
      <c r="H358" s="3"/>
      <c r="I358" s="0"/>
    </row>
    <row r="359" customFormat="false" ht="13.2" hidden="false" customHeight="false" outlineLevel="0" collapsed="false">
      <c r="F359" s="12"/>
      <c r="G359" s="12"/>
      <c r="H359" s="3"/>
      <c r="I359" s="0"/>
    </row>
    <row r="360" customFormat="false" ht="13.2" hidden="false" customHeight="false" outlineLevel="0" collapsed="false">
      <c r="F360" s="12"/>
      <c r="G360" s="12"/>
      <c r="H360" s="3"/>
      <c r="I360" s="0"/>
    </row>
    <row r="361" customFormat="false" ht="13.2" hidden="false" customHeight="false" outlineLevel="0" collapsed="false">
      <c r="F361" s="12"/>
      <c r="G361" s="12"/>
      <c r="H361" s="3"/>
      <c r="I361" s="0"/>
    </row>
    <row r="362" customFormat="false" ht="13.2" hidden="false" customHeight="false" outlineLevel="0" collapsed="false">
      <c r="F362" s="12"/>
      <c r="G362" s="12"/>
      <c r="H362" s="3"/>
      <c r="I362" s="0"/>
    </row>
    <row r="363" customFormat="false" ht="13.2" hidden="false" customHeight="false" outlineLevel="0" collapsed="false">
      <c r="F363" s="12"/>
      <c r="G363" s="12"/>
      <c r="H363" s="3"/>
      <c r="I363" s="0"/>
    </row>
    <row r="364" customFormat="false" ht="13.2" hidden="false" customHeight="false" outlineLevel="0" collapsed="false">
      <c r="F364" s="12"/>
      <c r="G364" s="12"/>
      <c r="H364" s="3"/>
      <c r="I364" s="0"/>
    </row>
    <row r="365" customFormat="false" ht="13.2" hidden="false" customHeight="false" outlineLevel="0" collapsed="false">
      <c r="F365" s="12"/>
      <c r="G365" s="12"/>
      <c r="H365" s="3"/>
      <c r="I365" s="0"/>
    </row>
    <row r="366" customFormat="false" ht="13.2" hidden="false" customHeight="false" outlineLevel="0" collapsed="false">
      <c r="F366" s="12"/>
      <c r="G366" s="12"/>
      <c r="H366" s="3"/>
      <c r="I366" s="0"/>
    </row>
    <row r="367" customFormat="false" ht="13.2" hidden="false" customHeight="false" outlineLevel="0" collapsed="false">
      <c r="F367" s="12"/>
      <c r="G367" s="12"/>
      <c r="H367" s="3"/>
      <c r="I367" s="0"/>
    </row>
    <row r="368" customFormat="false" ht="13.2" hidden="false" customHeight="false" outlineLevel="0" collapsed="false">
      <c r="F368" s="12"/>
      <c r="G368" s="12"/>
      <c r="H368" s="3"/>
      <c r="I368" s="0"/>
    </row>
    <row r="369" customFormat="false" ht="13.2" hidden="false" customHeight="false" outlineLevel="0" collapsed="false">
      <c r="F369" s="12"/>
      <c r="G369" s="12"/>
      <c r="H369" s="3"/>
      <c r="I369" s="0"/>
    </row>
    <row r="370" customFormat="false" ht="13.2" hidden="false" customHeight="false" outlineLevel="0" collapsed="false">
      <c r="F370" s="12"/>
      <c r="G370" s="12"/>
      <c r="H370" s="3"/>
      <c r="I370" s="0"/>
    </row>
    <row r="371" customFormat="false" ht="13.2" hidden="false" customHeight="false" outlineLevel="0" collapsed="false">
      <c r="F371" s="12"/>
      <c r="G371" s="12"/>
      <c r="H371" s="3"/>
      <c r="I371" s="0"/>
    </row>
    <row r="372" customFormat="false" ht="13.2" hidden="false" customHeight="false" outlineLevel="0" collapsed="false">
      <c r="F372" s="12"/>
      <c r="G372" s="12"/>
      <c r="H372" s="3"/>
      <c r="I372" s="0"/>
    </row>
    <row r="373" customFormat="false" ht="13.2" hidden="false" customHeight="false" outlineLevel="0" collapsed="false">
      <c r="F373" s="12"/>
      <c r="G373" s="12"/>
      <c r="H373" s="3"/>
      <c r="I373" s="0"/>
    </row>
    <row r="374" customFormat="false" ht="13.2" hidden="false" customHeight="false" outlineLevel="0" collapsed="false">
      <c r="F374" s="12"/>
      <c r="G374" s="12"/>
      <c r="H374" s="3"/>
      <c r="I374" s="0"/>
    </row>
    <row r="375" customFormat="false" ht="13.2" hidden="false" customHeight="false" outlineLevel="0" collapsed="false">
      <c r="F375" s="12"/>
      <c r="G375" s="12"/>
      <c r="H375" s="3"/>
      <c r="I375" s="0"/>
    </row>
    <row r="376" customFormat="false" ht="13.2" hidden="false" customHeight="false" outlineLevel="0" collapsed="false">
      <c r="F376" s="12"/>
      <c r="G376" s="12"/>
      <c r="H376" s="3"/>
      <c r="I376" s="0"/>
    </row>
    <row r="377" customFormat="false" ht="13.2" hidden="false" customHeight="false" outlineLevel="0" collapsed="false">
      <c r="F377" s="12"/>
      <c r="G377" s="12"/>
      <c r="H377" s="3"/>
      <c r="I377" s="0"/>
    </row>
    <row r="378" customFormat="false" ht="13.2" hidden="false" customHeight="false" outlineLevel="0" collapsed="false">
      <c r="F378" s="12"/>
      <c r="G378" s="12"/>
      <c r="H378" s="3"/>
      <c r="I378" s="0"/>
    </row>
    <row r="379" customFormat="false" ht="13.2" hidden="false" customHeight="false" outlineLevel="0" collapsed="false">
      <c r="F379" s="12"/>
      <c r="G379" s="12"/>
      <c r="H379" s="3"/>
      <c r="I379" s="0"/>
    </row>
    <row r="380" customFormat="false" ht="13.2" hidden="false" customHeight="false" outlineLevel="0" collapsed="false">
      <c r="F380" s="12"/>
      <c r="G380" s="12"/>
      <c r="H380" s="3"/>
      <c r="I380" s="0"/>
    </row>
    <row r="381" customFormat="false" ht="13.2" hidden="false" customHeight="false" outlineLevel="0" collapsed="false">
      <c r="F381" s="12"/>
      <c r="G381" s="12"/>
      <c r="H381" s="3"/>
      <c r="I381" s="0"/>
    </row>
    <row r="382" customFormat="false" ht="13.2" hidden="false" customHeight="false" outlineLevel="0" collapsed="false">
      <c r="F382" s="12"/>
      <c r="G382" s="12"/>
      <c r="H382" s="3"/>
      <c r="I382" s="0"/>
    </row>
    <row r="383" customFormat="false" ht="13.2" hidden="false" customHeight="false" outlineLevel="0" collapsed="false">
      <c r="F383" s="12"/>
      <c r="G383" s="12"/>
      <c r="H383" s="3"/>
      <c r="I383" s="0"/>
    </row>
    <row r="384" customFormat="false" ht="13.2" hidden="false" customHeight="false" outlineLevel="0" collapsed="false">
      <c r="F384" s="12"/>
      <c r="G384" s="12"/>
      <c r="H384" s="3"/>
      <c r="I384" s="0"/>
    </row>
    <row r="385" customFormat="false" ht="13.2" hidden="false" customHeight="false" outlineLevel="0" collapsed="false">
      <c r="F385" s="12"/>
      <c r="G385" s="12"/>
      <c r="H385" s="3"/>
      <c r="I385" s="0"/>
    </row>
    <row r="386" customFormat="false" ht="13.2" hidden="false" customHeight="false" outlineLevel="0" collapsed="false">
      <c r="F386" s="12"/>
      <c r="G386" s="12"/>
      <c r="H386" s="3"/>
      <c r="I386" s="0"/>
    </row>
    <row r="387" customFormat="false" ht="13.2" hidden="false" customHeight="false" outlineLevel="0" collapsed="false">
      <c r="F387" s="12"/>
      <c r="G387" s="12"/>
      <c r="H387" s="3"/>
      <c r="I387" s="0"/>
    </row>
    <row r="388" customFormat="false" ht="13.2" hidden="false" customHeight="false" outlineLevel="0" collapsed="false">
      <c r="F388" s="12"/>
      <c r="G388" s="12"/>
      <c r="H388" s="3"/>
      <c r="I388" s="0"/>
    </row>
    <row r="389" customFormat="false" ht="13.2" hidden="false" customHeight="false" outlineLevel="0" collapsed="false">
      <c r="F389" s="12"/>
      <c r="G389" s="12"/>
      <c r="H389" s="3"/>
      <c r="I389" s="0"/>
    </row>
    <row r="390" customFormat="false" ht="13.2" hidden="false" customHeight="false" outlineLevel="0" collapsed="false">
      <c r="F390" s="12"/>
      <c r="G390" s="12"/>
      <c r="H390" s="3"/>
      <c r="I390" s="0"/>
    </row>
    <row r="391" customFormat="false" ht="13.2" hidden="false" customHeight="false" outlineLevel="0" collapsed="false">
      <c r="F391" s="12"/>
      <c r="G391" s="12"/>
      <c r="H391" s="3"/>
      <c r="I391" s="0"/>
    </row>
    <row r="392" customFormat="false" ht="13.2" hidden="false" customHeight="false" outlineLevel="0" collapsed="false">
      <c r="F392" s="12"/>
      <c r="G392" s="12"/>
      <c r="H392" s="3"/>
      <c r="I392" s="0"/>
    </row>
    <row r="393" customFormat="false" ht="13.2" hidden="false" customHeight="false" outlineLevel="0" collapsed="false">
      <c r="F393" s="12"/>
      <c r="G393" s="12"/>
      <c r="H393" s="3"/>
      <c r="I393" s="0"/>
    </row>
    <row r="394" customFormat="false" ht="13.2" hidden="false" customHeight="false" outlineLevel="0" collapsed="false">
      <c r="F394" s="12"/>
      <c r="G394" s="12"/>
      <c r="H394" s="3"/>
      <c r="I394" s="0"/>
    </row>
    <row r="395" customFormat="false" ht="13.2" hidden="false" customHeight="false" outlineLevel="0" collapsed="false">
      <c r="F395" s="12"/>
      <c r="G395" s="12"/>
      <c r="H395" s="3"/>
      <c r="I395" s="0"/>
    </row>
    <row r="396" customFormat="false" ht="13.2" hidden="false" customHeight="false" outlineLevel="0" collapsed="false">
      <c r="F396" s="12"/>
      <c r="G396" s="12"/>
      <c r="H396" s="3"/>
      <c r="I396" s="0"/>
    </row>
    <row r="397" customFormat="false" ht="13.2" hidden="false" customHeight="false" outlineLevel="0" collapsed="false">
      <c r="F397" s="12"/>
      <c r="G397" s="12"/>
      <c r="H397" s="3"/>
      <c r="I397" s="0"/>
    </row>
    <row r="398" customFormat="false" ht="13.2" hidden="false" customHeight="false" outlineLevel="0" collapsed="false">
      <c r="F398" s="12"/>
      <c r="G398" s="12"/>
      <c r="H398" s="3"/>
      <c r="I398" s="0"/>
    </row>
    <row r="399" customFormat="false" ht="13.2" hidden="false" customHeight="false" outlineLevel="0" collapsed="false">
      <c r="F399" s="12"/>
      <c r="G399" s="12"/>
      <c r="H399" s="3"/>
      <c r="I399" s="0"/>
    </row>
    <row r="400" customFormat="false" ht="13.2" hidden="false" customHeight="false" outlineLevel="0" collapsed="false">
      <c r="F400" s="12"/>
      <c r="G400" s="12"/>
      <c r="H400" s="3"/>
      <c r="I400" s="0"/>
    </row>
    <row r="401" customFormat="false" ht="13.2" hidden="false" customHeight="false" outlineLevel="0" collapsed="false">
      <c r="F401" s="12"/>
      <c r="G401" s="12"/>
      <c r="H401" s="3"/>
      <c r="I401" s="0"/>
    </row>
    <row r="402" customFormat="false" ht="13.2" hidden="false" customHeight="false" outlineLevel="0" collapsed="false">
      <c r="F402" s="12"/>
      <c r="G402" s="12"/>
      <c r="H402" s="3"/>
      <c r="I402" s="0"/>
    </row>
    <row r="403" customFormat="false" ht="13.2" hidden="false" customHeight="false" outlineLevel="0" collapsed="false">
      <c r="F403" s="12"/>
      <c r="G403" s="12"/>
      <c r="H403" s="3"/>
      <c r="I403" s="0"/>
    </row>
    <row r="404" customFormat="false" ht="13.2" hidden="false" customHeight="false" outlineLevel="0" collapsed="false">
      <c r="F404" s="12"/>
      <c r="G404" s="12"/>
      <c r="H404" s="3"/>
      <c r="I404" s="0"/>
    </row>
    <row r="405" customFormat="false" ht="13.2" hidden="false" customHeight="false" outlineLevel="0" collapsed="false">
      <c r="F405" s="12"/>
      <c r="G405" s="12"/>
      <c r="H405" s="3"/>
      <c r="I405" s="0"/>
    </row>
    <row r="406" customFormat="false" ht="13.2" hidden="false" customHeight="false" outlineLevel="0" collapsed="false">
      <c r="F406" s="12"/>
      <c r="G406" s="12"/>
      <c r="H406" s="3"/>
      <c r="I406" s="0"/>
    </row>
    <row r="407" customFormat="false" ht="13.2" hidden="false" customHeight="false" outlineLevel="0" collapsed="false">
      <c r="F407" s="12"/>
      <c r="G407" s="12"/>
      <c r="H407" s="3"/>
      <c r="I407" s="0"/>
    </row>
    <row r="408" customFormat="false" ht="13.2" hidden="false" customHeight="false" outlineLevel="0" collapsed="false">
      <c r="F408" s="12"/>
      <c r="G408" s="12"/>
      <c r="H408" s="3"/>
      <c r="I408" s="0"/>
    </row>
    <row r="409" customFormat="false" ht="13.2" hidden="false" customHeight="false" outlineLevel="0" collapsed="false">
      <c r="F409" s="12"/>
      <c r="G409" s="12"/>
      <c r="H409" s="3"/>
      <c r="I409" s="0"/>
    </row>
    <row r="410" customFormat="false" ht="13.2" hidden="false" customHeight="false" outlineLevel="0" collapsed="false">
      <c r="F410" s="12"/>
      <c r="G410" s="12"/>
      <c r="H410" s="3"/>
      <c r="I410" s="0"/>
    </row>
    <row r="411" customFormat="false" ht="13.2" hidden="false" customHeight="false" outlineLevel="0" collapsed="false">
      <c r="F411" s="12"/>
      <c r="G411" s="12"/>
      <c r="H411" s="3"/>
      <c r="I411" s="0"/>
    </row>
    <row r="412" customFormat="false" ht="13.2" hidden="false" customHeight="false" outlineLevel="0" collapsed="false">
      <c r="F412" s="12"/>
      <c r="G412" s="12"/>
      <c r="H412" s="3"/>
      <c r="I412" s="0"/>
    </row>
    <row r="413" customFormat="false" ht="13.2" hidden="false" customHeight="false" outlineLevel="0" collapsed="false">
      <c r="F413" s="12"/>
      <c r="G413" s="12"/>
      <c r="H413" s="3"/>
      <c r="I413" s="0"/>
    </row>
    <row r="414" customFormat="false" ht="13.2" hidden="false" customHeight="false" outlineLevel="0" collapsed="false">
      <c r="F414" s="12"/>
      <c r="G414" s="12"/>
      <c r="H414" s="3"/>
      <c r="I414" s="0"/>
    </row>
    <row r="415" customFormat="false" ht="13.2" hidden="false" customHeight="false" outlineLevel="0" collapsed="false">
      <c r="F415" s="12"/>
      <c r="G415" s="12"/>
      <c r="H415" s="3"/>
      <c r="I415" s="0"/>
    </row>
    <row r="416" customFormat="false" ht="13.2" hidden="false" customHeight="false" outlineLevel="0" collapsed="false">
      <c r="F416" s="12"/>
      <c r="G416" s="12"/>
      <c r="H416" s="3"/>
      <c r="I416" s="0"/>
    </row>
    <row r="417" customFormat="false" ht="13.2" hidden="false" customHeight="false" outlineLevel="0" collapsed="false">
      <c r="F417" s="12"/>
      <c r="G417" s="12"/>
      <c r="H417" s="3"/>
      <c r="I417" s="0"/>
    </row>
    <row r="418" customFormat="false" ht="13.2" hidden="false" customHeight="false" outlineLevel="0" collapsed="false">
      <c r="F418" s="12"/>
      <c r="G418" s="12"/>
      <c r="H418" s="3"/>
      <c r="I418" s="0"/>
    </row>
    <row r="419" customFormat="false" ht="13.2" hidden="false" customHeight="false" outlineLevel="0" collapsed="false">
      <c r="F419" s="12"/>
      <c r="G419" s="12"/>
      <c r="H419" s="3"/>
      <c r="I419" s="0"/>
    </row>
    <row r="420" customFormat="false" ht="13.2" hidden="false" customHeight="false" outlineLevel="0" collapsed="false">
      <c r="F420" s="12"/>
      <c r="G420" s="12"/>
      <c r="H420" s="3"/>
      <c r="I420" s="0"/>
    </row>
    <row r="421" customFormat="false" ht="13.2" hidden="false" customHeight="false" outlineLevel="0" collapsed="false">
      <c r="F421" s="12"/>
      <c r="G421" s="12"/>
      <c r="H421" s="3"/>
      <c r="I421" s="0"/>
    </row>
    <row r="422" customFormat="false" ht="13.2" hidden="false" customHeight="false" outlineLevel="0" collapsed="false">
      <c r="F422" s="12"/>
      <c r="G422" s="12"/>
      <c r="H422" s="3"/>
      <c r="I422" s="0"/>
    </row>
    <row r="423" customFormat="false" ht="13.2" hidden="false" customHeight="false" outlineLevel="0" collapsed="false">
      <c r="F423" s="12"/>
      <c r="G423" s="12"/>
      <c r="H423" s="3"/>
      <c r="I423" s="0"/>
    </row>
    <row r="424" customFormat="false" ht="13.2" hidden="false" customHeight="false" outlineLevel="0" collapsed="false">
      <c r="F424" s="12"/>
      <c r="G424" s="12"/>
      <c r="H424" s="3"/>
      <c r="I424" s="0"/>
    </row>
    <row r="425" customFormat="false" ht="13.2" hidden="false" customHeight="false" outlineLevel="0" collapsed="false">
      <c r="F425" s="12"/>
      <c r="G425" s="12"/>
      <c r="H425" s="3"/>
      <c r="I425" s="0"/>
    </row>
    <row r="426" customFormat="false" ht="13.2" hidden="false" customHeight="false" outlineLevel="0" collapsed="false">
      <c r="F426" s="12"/>
      <c r="G426" s="12"/>
      <c r="H426" s="3"/>
      <c r="I426" s="0"/>
    </row>
    <row r="427" customFormat="false" ht="13.2" hidden="false" customHeight="false" outlineLevel="0" collapsed="false">
      <c r="F427" s="12"/>
      <c r="G427" s="12"/>
      <c r="H427" s="3"/>
      <c r="I427" s="0"/>
    </row>
    <row r="428" customFormat="false" ht="13.2" hidden="false" customHeight="false" outlineLevel="0" collapsed="false">
      <c r="F428" s="12"/>
      <c r="G428" s="12"/>
      <c r="H428" s="3"/>
      <c r="I428" s="0"/>
    </row>
    <row r="429" customFormat="false" ht="13.2" hidden="false" customHeight="false" outlineLevel="0" collapsed="false">
      <c r="F429" s="12"/>
      <c r="G429" s="12"/>
      <c r="H429" s="3"/>
      <c r="I429" s="0"/>
    </row>
    <row r="430" customFormat="false" ht="13.2" hidden="false" customHeight="false" outlineLevel="0" collapsed="false">
      <c r="F430" s="12"/>
      <c r="G430" s="12"/>
      <c r="H430" s="3"/>
      <c r="I430" s="0"/>
    </row>
    <row r="431" customFormat="false" ht="13.2" hidden="false" customHeight="false" outlineLevel="0" collapsed="false">
      <c r="F431" s="12"/>
      <c r="G431" s="12"/>
      <c r="H431" s="3"/>
      <c r="I431" s="0"/>
    </row>
    <row r="432" customFormat="false" ht="13.2" hidden="false" customHeight="false" outlineLevel="0" collapsed="false">
      <c r="F432" s="12"/>
      <c r="G432" s="12"/>
      <c r="H432" s="3"/>
      <c r="I432" s="0"/>
    </row>
    <row r="433" customFormat="false" ht="13.2" hidden="false" customHeight="false" outlineLevel="0" collapsed="false">
      <c r="F433" s="12"/>
      <c r="G433" s="12"/>
      <c r="H433" s="3"/>
      <c r="I433" s="0"/>
    </row>
    <row r="434" customFormat="false" ht="13.2" hidden="false" customHeight="false" outlineLevel="0" collapsed="false">
      <c r="F434" s="12"/>
      <c r="G434" s="12"/>
      <c r="H434" s="3"/>
      <c r="I434" s="0"/>
    </row>
    <row r="435" customFormat="false" ht="13.2" hidden="false" customHeight="false" outlineLevel="0" collapsed="false">
      <c r="F435" s="12"/>
      <c r="G435" s="12"/>
      <c r="H435" s="3"/>
      <c r="I435" s="0"/>
    </row>
    <row r="436" customFormat="false" ht="13.2" hidden="false" customHeight="false" outlineLevel="0" collapsed="false">
      <c r="F436" s="12"/>
      <c r="G436" s="12"/>
      <c r="H436" s="3"/>
      <c r="I436" s="0"/>
    </row>
    <row r="437" customFormat="false" ht="13.2" hidden="false" customHeight="false" outlineLevel="0" collapsed="false">
      <c r="F437" s="12"/>
      <c r="G437" s="12"/>
      <c r="H437" s="3"/>
      <c r="I437" s="0"/>
    </row>
    <row r="438" customFormat="false" ht="13.2" hidden="false" customHeight="false" outlineLevel="0" collapsed="false">
      <c r="F438" s="12"/>
      <c r="G438" s="12"/>
      <c r="H438" s="3"/>
      <c r="I438" s="0"/>
    </row>
    <row r="439" customFormat="false" ht="13.2" hidden="false" customHeight="false" outlineLevel="0" collapsed="false">
      <c r="F439" s="12"/>
      <c r="G439" s="12"/>
      <c r="H439" s="3"/>
      <c r="I439" s="0"/>
    </row>
    <row r="440" customFormat="false" ht="13.2" hidden="false" customHeight="false" outlineLevel="0" collapsed="false">
      <c r="F440" s="12"/>
      <c r="G440" s="12"/>
      <c r="H440" s="3"/>
      <c r="I440" s="0"/>
    </row>
    <row r="441" customFormat="false" ht="13.2" hidden="false" customHeight="false" outlineLevel="0" collapsed="false">
      <c r="F441" s="12"/>
      <c r="G441" s="12"/>
      <c r="H441" s="3"/>
      <c r="I441" s="0"/>
    </row>
    <row r="442" customFormat="false" ht="13.2" hidden="false" customHeight="false" outlineLevel="0" collapsed="false">
      <c r="F442" s="12"/>
      <c r="G442" s="12"/>
      <c r="H442" s="3"/>
      <c r="I442" s="0"/>
    </row>
    <row r="443" customFormat="false" ht="13.2" hidden="false" customHeight="false" outlineLevel="0" collapsed="false">
      <c r="F443" s="12"/>
      <c r="G443" s="12"/>
      <c r="H443" s="3"/>
      <c r="I443" s="0"/>
    </row>
    <row r="444" customFormat="false" ht="13.2" hidden="false" customHeight="false" outlineLevel="0" collapsed="false">
      <c r="F444" s="12"/>
      <c r="G444" s="12"/>
      <c r="H444" s="3"/>
      <c r="I444" s="0"/>
    </row>
    <row r="445" customFormat="false" ht="13.2" hidden="false" customHeight="false" outlineLevel="0" collapsed="false">
      <c r="F445" s="12"/>
      <c r="G445" s="12"/>
      <c r="H445" s="3"/>
      <c r="I445" s="0"/>
    </row>
    <row r="446" customFormat="false" ht="13.2" hidden="false" customHeight="false" outlineLevel="0" collapsed="false">
      <c r="F446" s="12"/>
      <c r="G446" s="12"/>
      <c r="H446" s="3"/>
      <c r="I446" s="0"/>
    </row>
    <row r="447" customFormat="false" ht="13.2" hidden="false" customHeight="false" outlineLevel="0" collapsed="false">
      <c r="F447" s="12"/>
      <c r="G447" s="12"/>
      <c r="H447" s="3"/>
      <c r="I447" s="0"/>
    </row>
    <row r="448" customFormat="false" ht="13.2" hidden="false" customHeight="false" outlineLevel="0" collapsed="false">
      <c r="F448" s="12"/>
      <c r="G448" s="12"/>
      <c r="H448" s="3"/>
      <c r="I448" s="0"/>
    </row>
    <row r="449" customFormat="false" ht="13.2" hidden="false" customHeight="false" outlineLevel="0" collapsed="false">
      <c r="F449" s="12"/>
      <c r="G449" s="12"/>
      <c r="H449" s="3"/>
      <c r="I449" s="0"/>
    </row>
    <row r="450" customFormat="false" ht="13.2" hidden="false" customHeight="false" outlineLevel="0" collapsed="false">
      <c r="F450" s="12"/>
      <c r="G450" s="12"/>
      <c r="H450" s="3"/>
      <c r="I450" s="0"/>
    </row>
    <row r="451" customFormat="false" ht="13.2" hidden="false" customHeight="false" outlineLevel="0" collapsed="false">
      <c r="F451" s="12"/>
      <c r="G451" s="12"/>
      <c r="H451" s="3"/>
      <c r="I451" s="0"/>
    </row>
    <row r="452" customFormat="false" ht="13.2" hidden="false" customHeight="false" outlineLevel="0" collapsed="false">
      <c r="F452" s="12"/>
      <c r="G452" s="12"/>
      <c r="H452" s="3"/>
      <c r="I452" s="0"/>
    </row>
    <row r="453" customFormat="false" ht="13.2" hidden="false" customHeight="false" outlineLevel="0" collapsed="false">
      <c r="F453" s="12"/>
      <c r="G453" s="12"/>
      <c r="H453" s="3"/>
      <c r="I453" s="0"/>
    </row>
    <row r="454" customFormat="false" ht="13.2" hidden="false" customHeight="false" outlineLevel="0" collapsed="false">
      <c r="F454" s="12"/>
      <c r="G454" s="12"/>
      <c r="H454" s="3"/>
      <c r="I454" s="0"/>
    </row>
    <row r="455" customFormat="false" ht="13.2" hidden="false" customHeight="false" outlineLevel="0" collapsed="false">
      <c r="F455" s="12"/>
      <c r="G455" s="12"/>
      <c r="H455" s="3"/>
      <c r="I455" s="0"/>
    </row>
    <row r="456" customFormat="false" ht="13.2" hidden="false" customHeight="false" outlineLevel="0" collapsed="false">
      <c r="F456" s="12"/>
      <c r="G456" s="12"/>
      <c r="H456" s="3"/>
      <c r="I456" s="0"/>
    </row>
    <row r="457" customFormat="false" ht="13.2" hidden="false" customHeight="false" outlineLevel="0" collapsed="false">
      <c r="F457" s="12"/>
      <c r="G457" s="12"/>
      <c r="H457" s="3"/>
      <c r="I457" s="0"/>
    </row>
    <row r="458" customFormat="false" ht="13.2" hidden="false" customHeight="false" outlineLevel="0" collapsed="false">
      <c r="F458" s="12"/>
      <c r="G458" s="12"/>
      <c r="H458" s="3"/>
      <c r="I458" s="0"/>
    </row>
    <row r="459" customFormat="false" ht="13.2" hidden="false" customHeight="false" outlineLevel="0" collapsed="false">
      <c r="F459" s="12"/>
      <c r="G459" s="12"/>
      <c r="H459" s="3"/>
      <c r="I459" s="0"/>
    </row>
    <row r="460" customFormat="false" ht="13.2" hidden="false" customHeight="false" outlineLevel="0" collapsed="false">
      <c r="F460" s="12"/>
      <c r="G460" s="12"/>
      <c r="H460" s="3"/>
      <c r="I460" s="0"/>
    </row>
    <row r="461" customFormat="false" ht="13.2" hidden="false" customHeight="false" outlineLevel="0" collapsed="false">
      <c r="F461" s="12"/>
      <c r="G461" s="12"/>
      <c r="H461" s="3"/>
      <c r="I461" s="0"/>
    </row>
    <row r="462" customFormat="false" ht="13.2" hidden="false" customHeight="false" outlineLevel="0" collapsed="false">
      <c r="F462" s="12"/>
      <c r="G462" s="12"/>
      <c r="H462" s="3"/>
      <c r="I462" s="0"/>
    </row>
    <row r="463" customFormat="false" ht="13.2" hidden="false" customHeight="false" outlineLevel="0" collapsed="false">
      <c r="F463" s="12"/>
      <c r="G463" s="12"/>
      <c r="H463" s="3"/>
      <c r="I463" s="0"/>
    </row>
    <row r="464" customFormat="false" ht="13.2" hidden="false" customHeight="false" outlineLevel="0" collapsed="false">
      <c r="F464" s="12"/>
      <c r="G464" s="12"/>
      <c r="H464" s="3"/>
      <c r="I464" s="0"/>
    </row>
    <row r="465" customFormat="false" ht="13.2" hidden="false" customHeight="false" outlineLevel="0" collapsed="false">
      <c r="F465" s="12"/>
      <c r="G465" s="12"/>
      <c r="H465" s="3"/>
      <c r="I465" s="0"/>
    </row>
    <row r="466" customFormat="false" ht="13.2" hidden="false" customHeight="false" outlineLevel="0" collapsed="false">
      <c r="F466" s="12"/>
      <c r="G466" s="12"/>
      <c r="H466" s="3"/>
      <c r="I466" s="0"/>
    </row>
    <row r="467" customFormat="false" ht="13.2" hidden="false" customHeight="false" outlineLevel="0" collapsed="false">
      <c r="F467" s="12"/>
      <c r="G467" s="12"/>
      <c r="H467" s="3"/>
      <c r="I467" s="0"/>
    </row>
    <row r="468" customFormat="false" ht="13.2" hidden="false" customHeight="false" outlineLevel="0" collapsed="false">
      <c r="F468" s="12"/>
      <c r="G468" s="12"/>
      <c r="H468" s="3"/>
      <c r="I468" s="0"/>
    </row>
    <row r="469" customFormat="false" ht="13.2" hidden="false" customHeight="false" outlineLevel="0" collapsed="false">
      <c r="F469" s="12"/>
      <c r="G469" s="12"/>
      <c r="H469" s="3"/>
      <c r="I469" s="0"/>
    </row>
    <row r="470" customFormat="false" ht="13.2" hidden="false" customHeight="false" outlineLevel="0" collapsed="false">
      <c r="F470" s="12"/>
      <c r="G470" s="12"/>
      <c r="H470" s="3"/>
      <c r="I470" s="0"/>
    </row>
    <row r="471" customFormat="false" ht="13.2" hidden="false" customHeight="false" outlineLevel="0" collapsed="false">
      <c r="F471" s="12"/>
      <c r="G471" s="12"/>
      <c r="H471" s="3"/>
      <c r="I471" s="0"/>
    </row>
    <row r="472" customFormat="false" ht="13.2" hidden="false" customHeight="false" outlineLevel="0" collapsed="false">
      <c r="F472" s="12"/>
      <c r="G472" s="12"/>
      <c r="H472" s="3"/>
      <c r="I472" s="0"/>
    </row>
    <row r="473" customFormat="false" ht="13.2" hidden="false" customHeight="false" outlineLevel="0" collapsed="false">
      <c r="F473" s="12"/>
      <c r="G473" s="12"/>
      <c r="H473" s="3"/>
      <c r="I473" s="0"/>
    </row>
    <row r="474" customFormat="false" ht="13.2" hidden="false" customHeight="false" outlineLevel="0" collapsed="false">
      <c r="F474" s="12"/>
      <c r="G474" s="12"/>
      <c r="H474" s="3"/>
      <c r="I474" s="0"/>
    </row>
    <row r="475" customFormat="false" ht="13.2" hidden="false" customHeight="false" outlineLevel="0" collapsed="false">
      <c r="F475" s="12"/>
      <c r="G475" s="12"/>
      <c r="H475" s="3"/>
      <c r="I475" s="0"/>
    </row>
    <row r="476" customFormat="false" ht="13.2" hidden="false" customHeight="false" outlineLevel="0" collapsed="false">
      <c r="F476" s="12"/>
      <c r="G476" s="12"/>
      <c r="H476" s="3"/>
      <c r="I476" s="0"/>
    </row>
    <row r="477" customFormat="false" ht="13.2" hidden="false" customHeight="false" outlineLevel="0" collapsed="false">
      <c r="F477" s="12"/>
      <c r="G477" s="12"/>
      <c r="H477" s="3"/>
      <c r="I477" s="0"/>
    </row>
    <row r="478" customFormat="false" ht="13.2" hidden="false" customHeight="false" outlineLevel="0" collapsed="false">
      <c r="F478" s="12"/>
      <c r="G478" s="12"/>
      <c r="H478" s="3"/>
      <c r="I478" s="0"/>
    </row>
    <row r="479" customFormat="false" ht="13.2" hidden="false" customHeight="false" outlineLevel="0" collapsed="false">
      <c r="F479" s="12"/>
      <c r="G479" s="12"/>
      <c r="H479" s="3"/>
      <c r="I479" s="0"/>
    </row>
    <row r="480" customFormat="false" ht="13.2" hidden="false" customHeight="false" outlineLevel="0" collapsed="false">
      <c r="F480" s="12"/>
      <c r="G480" s="12"/>
      <c r="H480" s="3"/>
      <c r="I480" s="0"/>
    </row>
    <row r="481" customFormat="false" ht="13.2" hidden="false" customHeight="false" outlineLevel="0" collapsed="false">
      <c r="F481" s="12"/>
      <c r="G481" s="12"/>
      <c r="H481" s="3"/>
      <c r="I481" s="0"/>
    </row>
    <row r="482" customFormat="false" ht="13.2" hidden="false" customHeight="false" outlineLevel="0" collapsed="false">
      <c r="F482" s="12"/>
      <c r="G482" s="12"/>
      <c r="H482" s="3"/>
      <c r="I482" s="0"/>
    </row>
    <row r="483" customFormat="false" ht="13.2" hidden="false" customHeight="false" outlineLevel="0" collapsed="false">
      <c r="F483" s="12"/>
      <c r="G483" s="12"/>
      <c r="H483" s="3"/>
      <c r="I483" s="0"/>
    </row>
    <row r="484" customFormat="false" ht="13.2" hidden="false" customHeight="false" outlineLevel="0" collapsed="false">
      <c r="F484" s="12"/>
      <c r="G484" s="12"/>
      <c r="H484" s="3"/>
      <c r="I484" s="0"/>
    </row>
    <row r="485" customFormat="false" ht="13.2" hidden="false" customHeight="false" outlineLevel="0" collapsed="false">
      <c r="F485" s="12"/>
      <c r="G485" s="12"/>
      <c r="H485" s="3"/>
      <c r="I485" s="0"/>
    </row>
    <row r="486" customFormat="false" ht="13.2" hidden="false" customHeight="false" outlineLevel="0" collapsed="false">
      <c r="F486" s="12"/>
      <c r="G486" s="12"/>
      <c r="H486" s="3"/>
      <c r="I486" s="0"/>
    </row>
    <row r="487" customFormat="false" ht="13.2" hidden="false" customHeight="false" outlineLevel="0" collapsed="false">
      <c r="F487" s="12"/>
      <c r="G487" s="12"/>
      <c r="H487" s="3"/>
      <c r="I487" s="0"/>
    </row>
    <row r="488" customFormat="false" ht="13.2" hidden="false" customHeight="false" outlineLevel="0" collapsed="false">
      <c r="F488" s="12"/>
      <c r="G488" s="12"/>
      <c r="H488" s="3"/>
      <c r="I488" s="0"/>
    </row>
    <row r="489" customFormat="false" ht="13.2" hidden="false" customHeight="false" outlineLevel="0" collapsed="false">
      <c r="F489" s="12"/>
      <c r="G489" s="12"/>
      <c r="H489" s="3"/>
      <c r="I489" s="0"/>
    </row>
    <row r="490" customFormat="false" ht="13.2" hidden="false" customHeight="false" outlineLevel="0" collapsed="false">
      <c r="F490" s="12"/>
      <c r="G490" s="12"/>
      <c r="H490" s="3"/>
      <c r="I490" s="0"/>
    </row>
    <row r="491" customFormat="false" ht="13.2" hidden="false" customHeight="false" outlineLevel="0" collapsed="false">
      <c r="F491" s="12"/>
      <c r="G491" s="12"/>
      <c r="H491" s="3"/>
      <c r="I491" s="0"/>
    </row>
    <row r="492" customFormat="false" ht="13.2" hidden="false" customHeight="false" outlineLevel="0" collapsed="false">
      <c r="F492" s="12"/>
      <c r="G492" s="12"/>
      <c r="H492" s="3"/>
      <c r="I492" s="0"/>
    </row>
    <row r="493" customFormat="false" ht="13.2" hidden="false" customHeight="false" outlineLevel="0" collapsed="false">
      <c r="F493" s="12"/>
      <c r="G493" s="12"/>
      <c r="H493" s="3"/>
      <c r="I493" s="0"/>
    </row>
    <row r="494" customFormat="false" ht="13.2" hidden="false" customHeight="false" outlineLevel="0" collapsed="false">
      <c r="F494" s="12"/>
      <c r="G494" s="12"/>
      <c r="H494" s="3"/>
      <c r="I494" s="0"/>
    </row>
    <row r="495" customFormat="false" ht="13.2" hidden="false" customHeight="false" outlineLevel="0" collapsed="false">
      <c r="F495" s="12"/>
      <c r="G495" s="12"/>
      <c r="H495" s="3"/>
      <c r="I495" s="0"/>
    </row>
    <row r="496" customFormat="false" ht="13.2" hidden="false" customHeight="false" outlineLevel="0" collapsed="false">
      <c r="F496" s="12"/>
      <c r="G496" s="12"/>
      <c r="H496" s="3"/>
      <c r="I496" s="0"/>
    </row>
    <row r="497" customFormat="false" ht="13.2" hidden="false" customHeight="false" outlineLevel="0" collapsed="false">
      <c r="F497" s="12"/>
      <c r="G497" s="12"/>
      <c r="H497" s="3"/>
      <c r="I497" s="0"/>
    </row>
    <row r="498" customFormat="false" ht="13.2" hidden="false" customHeight="false" outlineLevel="0" collapsed="false">
      <c r="F498" s="12"/>
      <c r="G498" s="12"/>
      <c r="H498" s="3"/>
      <c r="I498" s="0"/>
    </row>
    <row r="499" customFormat="false" ht="13.2" hidden="false" customHeight="false" outlineLevel="0" collapsed="false">
      <c r="F499" s="12"/>
      <c r="G499" s="12"/>
      <c r="H499" s="3"/>
      <c r="I499" s="0"/>
    </row>
    <row r="500" customFormat="false" ht="13.2" hidden="false" customHeight="false" outlineLevel="0" collapsed="false">
      <c r="F500" s="12"/>
      <c r="G500" s="12"/>
      <c r="H500" s="3"/>
      <c r="I500" s="0"/>
    </row>
    <row r="501" customFormat="false" ht="13.2" hidden="false" customHeight="false" outlineLevel="0" collapsed="false">
      <c r="F501" s="12"/>
      <c r="G501" s="12"/>
      <c r="H501" s="3"/>
      <c r="I501" s="0"/>
    </row>
    <row r="502" customFormat="false" ht="13.2" hidden="false" customHeight="false" outlineLevel="0" collapsed="false">
      <c r="F502" s="12"/>
      <c r="G502" s="12"/>
      <c r="H502" s="3"/>
      <c r="I502" s="0"/>
    </row>
    <row r="503" customFormat="false" ht="13.2" hidden="false" customHeight="false" outlineLevel="0" collapsed="false">
      <c r="F503" s="12"/>
      <c r="G503" s="12"/>
      <c r="H503" s="3"/>
      <c r="I503" s="0"/>
    </row>
    <row r="504" customFormat="false" ht="13.2" hidden="false" customHeight="false" outlineLevel="0" collapsed="false">
      <c r="F504" s="12"/>
      <c r="G504" s="12"/>
      <c r="H504" s="3"/>
      <c r="I504" s="0"/>
    </row>
    <row r="505" customFormat="false" ht="13.2" hidden="false" customHeight="false" outlineLevel="0" collapsed="false">
      <c r="F505" s="12"/>
      <c r="G505" s="12"/>
      <c r="H505" s="3"/>
      <c r="I505" s="0"/>
    </row>
    <row r="506" customFormat="false" ht="13.2" hidden="false" customHeight="false" outlineLevel="0" collapsed="false">
      <c r="F506" s="12"/>
      <c r="G506" s="12"/>
      <c r="H506" s="3"/>
      <c r="I506" s="0"/>
    </row>
    <row r="507" customFormat="false" ht="13.2" hidden="false" customHeight="false" outlineLevel="0" collapsed="false">
      <c r="F507" s="12"/>
      <c r="G507" s="12"/>
      <c r="H507" s="3"/>
      <c r="I507" s="0"/>
    </row>
    <row r="508" customFormat="false" ht="13.2" hidden="false" customHeight="false" outlineLevel="0" collapsed="false">
      <c r="F508" s="12"/>
      <c r="G508" s="12"/>
      <c r="H508" s="3"/>
      <c r="I508" s="0"/>
    </row>
    <row r="509" customFormat="false" ht="13.2" hidden="false" customHeight="false" outlineLevel="0" collapsed="false">
      <c r="F509" s="12"/>
      <c r="G509" s="12"/>
      <c r="H509" s="3"/>
      <c r="I509" s="0"/>
    </row>
    <row r="510" customFormat="false" ht="13.2" hidden="false" customHeight="false" outlineLevel="0" collapsed="false">
      <c r="F510" s="12"/>
      <c r="G510" s="12"/>
      <c r="H510" s="3"/>
      <c r="I510" s="0"/>
    </row>
    <row r="511" customFormat="false" ht="13.2" hidden="false" customHeight="false" outlineLevel="0" collapsed="false">
      <c r="F511" s="12"/>
      <c r="G511" s="12"/>
      <c r="H511" s="3"/>
      <c r="I511" s="0"/>
    </row>
    <row r="512" customFormat="false" ht="13.2" hidden="false" customHeight="false" outlineLevel="0" collapsed="false">
      <c r="F512" s="12"/>
      <c r="G512" s="12"/>
      <c r="H512" s="3"/>
      <c r="I512" s="0"/>
    </row>
    <row r="513" customFormat="false" ht="13.2" hidden="false" customHeight="false" outlineLevel="0" collapsed="false">
      <c r="F513" s="12"/>
      <c r="G513" s="12"/>
      <c r="H513" s="3"/>
      <c r="I513" s="0"/>
    </row>
    <row r="514" customFormat="false" ht="13.2" hidden="false" customHeight="false" outlineLevel="0" collapsed="false">
      <c r="F514" s="12"/>
      <c r="G514" s="12"/>
      <c r="H514" s="3"/>
      <c r="I514" s="0"/>
    </row>
    <row r="515" customFormat="false" ht="13.2" hidden="false" customHeight="false" outlineLevel="0" collapsed="false">
      <c r="F515" s="12"/>
      <c r="G515" s="12"/>
      <c r="H515" s="3"/>
      <c r="I515" s="0"/>
    </row>
    <row r="516" customFormat="false" ht="13.2" hidden="false" customHeight="false" outlineLevel="0" collapsed="false">
      <c r="F516" s="12"/>
      <c r="G516" s="12"/>
      <c r="H516" s="3"/>
      <c r="I516" s="0"/>
    </row>
    <row r="517" customFormat="false" ht="13.2" hidden="false" customHeight="false" outlineLevel="0" collapsed="false">
      <c r="F517" s="12"/>
      <c r="G517" s="12"/>
      <c r="H517" s="3"/>
      <c r="I517" s="0"/>
    </row>
    <row r="518" customFormat="false" ht="13.2" hidden="false" customHeight="false" outlineLevel="0" collapsed="false">
      <c r="F518" s="12"/>
      <c r="G518" s="12"/>
      <c r="H518" s="3"/>
      <c r="I518" s="0"/>
    </row>
    <row r="519" customFormat="false" ht="13.2" hidden="false" customHeight="false" outlineLevel="0" collapsed="false">
      <c r="F519" s="12"/>
      <c r="G519" s="12"/>
      <c r="H519" s="3"/>
      <c r="I519" s="0"/>
    </row>
    <row r="520" customFormat="false" ht="13.2" hidden="false" customHeight="false" outlineLevel="0" collapsed="false">
      <c r="F520" s="12"/>
      <c r="G520" s="12"/>
      <c r="H520" s="3"/>
      <c r="I520" s="0"/>
    </row>
    <row r="521" customFormat="false" ht="13.2" hidden="false" customHeight="false" outlineLevel="0" collapsed="false">
      <c r="F521" s="12"/>
      <c r="G521" s="12"/>
      <c r="H521" s="3"/>
      <c r="I521" s="0"/>
    </row>
    <row r="522" customFormat="false" ht="13.2" hidden="false" customHeight="false" outlineLevel="0" collapsed="false">
      <c r="F522" s="12"/>
      <c r="G522" s="12"/>
      <c r="H522" s="3"/>
      <c r="I522" s="0"/>
    </row>
    <row r="523" customFormat="false" ht="13.2" hidden="false" customHeight="false" outlineLevel="0" collapsed="false">
      <c r="F523" s="12"/>
      <c r="G523" s="12"/>
      <c r="H523" s="3"/>
      <c r="I523" s="0"/>
    </row>
    <row r="524" customFormat="false" ht="13.2" hidden="false" customHeight="false" outlineLevel="0" collapsed="false">
      <c r="F524" s="12"/>
      <c r="G524" s="12"/>
      <c r="H524" s="3"/>
      <c r="I524" s="0"/>
    </row>
    <row r="525" customFormat="false" ht="13.2" hidden="false" customHeight="false" outlineLevel="0" collapsed="false">
      <c r="F525" s="12"/>
      <c r="G525" s="12"/>
      <c r="H525" s="3"/>
      <c r="I525" s="0"/>
    </row>
    <row r="526" customFormat="false" ht="13.2" hidden="false" customHeight="false" outlineLevel="0" collapsed="false">
      <c r="F526" s="12"/>
      <c r="G526" s="12"/>
      <c r="H526" s="3"/>
      <c r="I526" s="0"/>
    </row>
    <row r="527" customFormat="false" ht="13.2" hidden="false" customHeight="false" outlineLevel="0" collapsed="false">
      <c r="F527" s="12"/>
      <c r="G527" s="12"/>
      <c r="H527" s="3"/>
      <c r="I527" s="0"/>
    </row>
    <row r="528" customFormat="false" ht="13.2" hidden="false" customHeight="false" outlineLevel="0" collapsed="false">
      <c r="F528" s="12"/>
      <c r="G528" s="12"/>
      <c r="H528" s="3"/>
      <c r="I528" s="0"/>
    </row>
    <row r="529" customFormat="false" ht="13.2" hidden="false" customHeight="false" outlineLevel="0" collapsed="false">
      <c r="F529" s="12"/>
      <c r="G529" s="12"/>
      <c r="H529" s="3"/>
      <c r="I529" s="0"/>
    </row>
    <row r="530" customFormat="false" ht="13.2" hidden="false" customHeight="false" outlineLevel="0" collapsed="false">
      <c r="F530" s="12"/>
      <c r="G530" s="12"/>
      <c r="H530" s="3"/>
      <c r="I530" s="0"/>
    </row>
    <row r="531" customFormat="false" ht="13.2" hidden="false" customHeight="false" outlineLevel="0" collapsed="false">
      <c r="F531" s="12"/>
      <c r="G531" s="12"/>
      <c r="H531" s="3"/>
      <c r="I531" s="0"/>
    </row>
    <row r="532" customFormat="false" ht="13.2" hidden="false" customHeight="false" outlineLevel="0" collapsed="false">
      <c r="F532" s="12"/>
      <c r="G532" s="12"/>
      <c r="H532" s="3"/>
      <c r="I532" s="0"/>
    </row>
    <row r="533" customFormat="false" ht="13.2" hidden="false" customHeight="false" outlineLevel="0" collapsed="false">
      <c r="F533" s="12"/>
      <c r="G533" s="12"/>
      <c r="H533" s="3"/>
      <c r="I533" s="0"/>
    </row>
    <row r="534" customFormat="false" ht="13.2" hidden="false" customHeight="false" outlineLevel="0" collapsed="false">
      <c r="F534" s="12"/>
      <c r="G534" s="12"/>
      <c r="H534" s="3"/>
      <c r="I534" s="0"/>
    </row>
    <row r="535" customFormat="false" ht="13.2" hidden="false" customHeight="false" outlineLevel="0" collapsed="false">
      <c r="F535" s="12"/>
      <c r="G535" s="12"/>
      <c r="H535" s="3"/>
      <c r="I535" s="0"/>
    </row>
    <row r="536" customFormat="false" ht="13.2" hidden="false" customHeight="false" outlineLevel="0" collapsed="false">
      <c r="F536" s="12"/>
      <c r="G536" s="12"/>
      <c r="H536" s="3"/>
      <c r="I536" s="0"/>
    </row>
    <row r="537" customFormat="false" ht="13.2" hidden="false" customHeight="false" outlineLevel="0" collapsed="false">
      <c r="F537" s="12"/>
      <c r="G537" s="12"/>
      <c r="H537" s="3"/>
      <c r="I537" s="0"/>
    </row>
    <row r="538" customFormat="false" ht="13.2" hidden="false" customHeight="false" outlineLevel="0" collapsed="false">
      <c r="F538" s="12"/>
      <c r="G538" s="12"/>
      <c r="H538" s="3"/>
      <c r="I538" s="0"/>
    </row>
    <row r="539" customFormat="false" ht="13.2" hidden="false" customHeight="false" outlineLevel="0" collapsed="false">
      <c r="F539" s="12"/>
      <c r="G539" s="12"/>
      <c r="H539" s="3"/>
      <c r="I539" s="0"/>
    </row>
    <row r="540" customFormat="false" ht="13.2" hidden="false" customHeight="false" outlineLevel="0" collapsed="false">
      <c r="F540" s="12"/>
      <c r="G540" s="12"/>
      <c r="H540" s="3"/>
      <c r="I540" s="0"/>
    </row>
    <row r="541" customFormat="false" ht="13.2" hidden="false" customHeight="false" outlineLevel="0" collapsed="false">
      <c r="F541" s="12"/>
      <c r="G541" s="12"/>
      <c r="H541" s="3"/>
      <c r="I541" s="0"/>
    </row>
    <row r="542" customFormat="false" ht="13.2" hidden="false" customHeight="false" outlineLevel="0" collapsed="false">
      <c r="F542" s="12"/>
      <c r="G542" s="12"/>
      <c r="H542" s="3"/>
      <c r="I542" s="0"/>
    </row>
    <row r="543" customFormat="false" ht="13.2" hidden="false" customHeight="false" outlineLevel="0" collapsed="false">
      <c r="F543" s="12"/>
      <c r="G543" s="12"/>
      <c r="H543" s="3"/>
      <c r="I543" s="0"/>
    </row>
    <row r="544" customFormat="false" ht="13.2" hidden="false" customHeight="false" outlineLevel="0" collapsed="false">
      <c r="F544" s="12"/>
      <c r="G544" s="12"/>
      <c r="H544" s="3"/>
      <c r="I544" s="0"/>
    </row>
    <row r="545" customFormat="false" ht="13.2" hidden="false" customHeight="false" outlineLevel="0" collapsed="false">
      <c r="F545" s="12"/>
      <c r="G545" s="12"/>
      <c r="H545" s="3"/>
      <c r="I545" s="0"/>
    </row>
    <row r="546" customFormat="false" ht="13.2" hidden="false" customHeight="false" outlineLevel="0" collapsed="false">
      <c r="F546" s="12"/>
      <c r="G546" s="12"/>
      <c r="H546" s="3"/>
      <c r="I546" s="0"/>
    </row>
    <row r="547" customFormat="false" ht="13.2" hidden="false" customHeight="false" outlineLevel="0" collapsed="false">
      <c r="F547" s="12"/>
      <c r="G547" s="12"/>
      <c r="H547" s="3"/>
      <c r="I547" s="0"/>
    </row>
    <row r="548" customFormat="false" ht="13.2" hidden="false" customHeight="false" outlineLevel="0" collapsed="false">
      <c r="F548" s="12"/>
      <c r="G548" s="12"/>
      <c r="H548" s="3"/>
      <c r="I548" s="0"/>
    </row>
    <row r="549" customFormat="false" ht="13.2" hidden="false" customHeight="false" outlineLevel="0" collapsed="false">
      <c r="F549" s="12"/>
      <c r="G549" s="12"/>
      <c r="H549" s="3"/>
      <c r="I549" s="0"/>
    </row>
    <row r="550" customFormat="false" ht="13.2" hidden="false" customHeight="false" outlineLevel="0" collapsed="false">
      <c r="F550" s="12"/>
      <c r="G550" s="12"/>
      <c r="H550" s="3"/>
      <c r="I550" s="0"/>
    </row>
    <row r="551" customFormat="false" ht="13.2" hidden="false" customHeight="false" outlineLevel="0" collapsed="false">
      <c r="F551" s="12"/>
      <c r="G551" s="12"/>
      <c r="H551" s="3"/>
      <c r="I551" s="0"/>
    </row>
    <row r="552" customFormat="false" ht="13.2" hidden="false" customHeight="false" outlineLevel="0" collapsed="false">
      <c r="F552" s="12"/>
      <c r="G552" s="12"/>
      <c r="H552" s="3"/>
      <c r="I552" s="0"/>
    </row>
    <row r="553" customFormat="false" ht="13.2" hidden="false" customHeight="false" outlineLevel="0" collapsed="false">
      <c r="F553" s="12"/>
      <c r="G553" s="12"/>
      <c r="H553" s="3"/>
      <c r="I553" s="0"/>
    </row>
    <row r="554" customFormat="false" ht="13.2" hidden="false" customHeight="false" outlineLevel="0" collapsed="false">
      <c r="F554" s="12"/>
      <c r="G554" s="12"/>
      <c r="H554" s="3"/>
      <c r="I554" s="0"/>
    </row>
    <row r="555" customFormat="false" ht="13.2" hidden="false" customHeight="false" outlineLevel="0" collapsed="false">
      <c r="F555" s="12"/>
      <c r="G555" s="12"/>
      <c r="H555" s="3"/>
      <c r="I555" s="0"/>
    </row>
    <row r="556" customFormat="false" ht="13.2" hidden="false" customHeight="false" outlineLevel="0" collapsed="false">
      <c r="F556" s="12"/>
      <c r="G556" s="12"/>
      <c r="H556" s="3"/>
      <c r="I556" s="0"/>
    </row>
    <row r="557" customFormat="false" ht="13.2" hidden="false" customHeight="false" outlineLevel="0" collapsed="false">
      <c r="F557" s="12"/>
      <c r="G557" s="12"/>
      <c r="H557" s="3"/>
      <c r="I557" s="0"/>
    </row>
    <row r="558" customFormat="false" ht="13.2" hidden="false" customHeight="false" outlineLevel="0" collapsed="false">
      <c r="F558" s="12"/>
      <c r="G558" s="12"/>
      <c r="H558" s="3"/>
      <c r="I558" s="0"/>
    </row>
    <row r="559" customFormat="false" ht="13.2" hidden="false" customHeight="false" outlineLevel="0" collapsed="false">
      <c r="F559" s="12"/>
      <c r="G559" s="12"/>
      <c r="H559" s="3"/>
      <c r="I559" s="0"/>
    </row>
    <row r="560" customFormat="false" ht="13.2" hidden="false" customHeight="false" outlineLevel="0" collapsed="false">
      <c r="F560" s="12"/>
      <c r="G560" s="12"/>
      <c r="H560" s="3"/>
      <c r="I560" s="0"/>
    </row>
    <row r="561" customFormat="false" ht="13.2" hidden="false" customHeight="false" outlineLevel="0" collapsed="false">
      <c r="F561" s="12"/>
      <c r="G561" s="12"/>
      <c r="H561" s="3"/>
      <c r="I561" s="0"/>
    </row>
    <row r="562" customFormat="false" ht="13.2" hidden="false" customHeight="false" outlineLevel="0" collapsed="false">
      <c r="F562" s="12"/>
      <c r="G562" s="12"/>
      <c r="H562" s="3"/>
      <c r="I562" s="0"/>
    </row>
    <row r="563" customFormat="false" ht="13.2" hidden="false" customHeight="false" outlineLevel="0" collapsed="false">
      <c r="F563" s="12"/>
      <c r="G563" s="12"/>
      <c r="H563" s="3"/>
      <c r="I563" s="0"/>
    </row>
    <row r="564" customFormat="false" ht="13.2" hidden="false" customHeight="false" outlineLevel="0" collapsed="false">
      <c r="F564" s="12"/>
      <c r="G564" s="12"/>
      <c r="H564" s="3"/>
      <c r="I564" s="0"/>
    </row>
    <row r="565" customFormat="false" ht="13.2" hidden="false" customHeight="false" outlineLevel="0" collapsed="false">
      <c r="F565" s="12"/>
      <c r="G565" s="12"/>
      <c r="H565" s="3"/>
      <c r="I565" s="0"/>
    </row>
    <row r="566" customFormat="false" ht="13.2" hidden="false" customHeight="false" outlineLevel="0" collapsed="false">
      <c r="F566" s="12"/>
      <c r="G566" s="12"/>
      <c r="H566" s="3"/>
      <c r="I566" s="0"/>
    </row>
    <row r="567" customFormat="false" ht="13.2" hidden="false" customHeight="false" outlineLevel="0" collapsed="false">
      <c r="F567" s="12"/>
      <c r="G567" s="12"/>
      <c r="H567" s="3"/>
      <c r="I567" s="0"/>
    </row>
    <row r="568" customFormat="false" ht="13.2" hidden="false" customHeight="false" outlineLevel="0" collapsed="false">
      <c r="F568" s="12"/>
      <c r="G568" s="12"/>
      <c r="H568" s="3"/>
      <c r="I568" s="0"/>
    </row>
    <row r="569" customFormat="false" ht="13.2" hidden="false" customHeight="false" outlineLevel="0" collapsed="false">
      <c r="F569" s="12"/>
      <c r="G569" s="12"/>
      <c r="H569" s="3"/>
      <c r="I569" s="0"/>
    </row>
    <row r="570" customFormat="false" ht="13.2" hidden="false" customHeight="false" outlineLevel="0" collapsed="false">
      <c r="F570" s="12"/>
      <c r="G570" s="12"/>
      <c r="H570" s="3"/>
      <c r="I570" s="0"/>
    </row>
    <row r="571" customFormat="false" ht="13.2" hidden="false" customHeight="false" outlineLevel="0" collapsed="false">
      <c r="F571" s="12"/>
      <c r="G571" s="12"/>
      <c r="H571" s="3"/>
      <c r="I571" s="0"/>
    </row>
    <row r="572" customFormat="false" ht="13.2" hidden="false" customHeight="false" outlineLevel="0" collapsed="false">
      <c r="F572" s="12"/>
      <c r="G572" s="12"/>
      <c r="H572" s="3"/>
      <c r="I572" s="0"/>
    </row>
    <row r="573" customFormat="false" ht="13.2" hidden="false" customHeight="false" outlineLevel="0" collapsed="false">
      <c r="F573" s="12"/>
      <c r="G573" s="12"/>
      <c r="H573" s="3"/>
      <c r="I573" s="0"/>
    </row>
    <row r="574" customFormat="false" ht="13.2" hidden="false" customHeight="false" outlineLevel="0" collapsed="false">
      <c r="F574" s="12"/>
      <c r="G574" s="12"/>
      <c r="H574" s="3"/>
      <c r="I574" s="0"/>
    </row>
    <row r="575" customFormat="false" ht="13.2" hidden="false" customHeight="false" outlineLevel="0" collapsed="false">
      <c r="F575" s="12"/>
      <c r="G575" s="12"/>
      <c r="H575" s="3"/>
      <c r="I575" s="0"/>
    </row>
    <row r="576" customFormat="false" ht="13.2" hidden="false" customHeight="false" outlineLevel="0" collapsed="false">
      <c r="F576" s="12"/>
      <c r="G576" s="12"/>
      <c r="H576" s="3"/>
      <c r="I576" s="0"/>
    </row>
    <row r="577" customFormat="false" ht="13.2" hidden="false" customHeight="false" outlineLevel="0" collapsed="false">
      <c r="F577" s="12"/>
      <c r="G577" s="12"/>
      <c r="H577" s="3"/>
      <c r="I577" s="0"/>
    </row>
    <row r="578" customFormat="false" ht="13.2" hidden="false" customHeight="false" outlineLevel="0" collapsed="false">
      <c r="F578" s="12"/>
      <c r="G578" s="12"/>
      <c r="H578" s="3"/>
      <c r="I578" s="0"/>
    </row>
    <row r="579" customFormat="false" ht="13.2" hidden="false" customHeight="false" outlineLevel="0" collapsed="false">
      <c r="F579" s="12"/>
      <c r="G579" s="12"/>
      <c r="H579" s="3"/>
      <c r="I579" s="0"/>
    </row>
    <row r="580" customFormat="false" ht="13.2" hidden="false" customHeight="false" outlineLevel="0" collapsed="false">
      <c r="F580" s="12"/>
      <c r="G580" s="12"/>
      <c r="H580" s="3"/>
      <c r="I580" s="0"/>
    </row>
    <row r="581" customFormat="false" ht="13.2" hidden="false" customHeight="false" outlineLevel="0" collapsed="false">
      <c r="F581" s="12"/>
      <c r="G581" s="12"/>
      <c r="H581" s="3"/>
      <c r="I581" s="0"/>
    </row>
    <row r="582" customFormat="false" ht="13.2" hidden="false" customHeight="false" outlineLevel="0" collapsed="false">
      <c r="F582" s="12"/>
      <c r="G582" s="12"/>
      <c r="H582" s="3"/>
      <c r="I582" s="0"/>
    </row>
    <row r="583" customFormat="false" ht="13.2" hidden="false" customHeight="false" outlineLevel="0" collapsed="false">
      <c r="F583" s="12"/>
      <c r="G583" s="12"/>
      <c r="H583" s="3"/>
      <c r="I583" s="0"/>
    </row>
    <row r="584" customFormat="false" ht="13.2" hidden="false" customHeight="false" outlineLevel="0" collapsed="false">
      <c r="F584" s="12"/>
      <c r="G584" s="12"/>
      <c r="H584" s="3"/>
      <c r="I584" s="0"/>
    </row>
    <row r="585" customFormat="false" ht="13.2" hidden="false" customHeight="false" outlineLevel="0" collapsed="false">
      <c r="F585" s="12"/>
      <c r="G585" s="12"/>
      <c r="H585" s="3"/>
      <c r="I585" s="0"/>
    </row>
    <row r="586" customFormat="false" ht="13.2" hidden="false" customHeight="false" outlineLevel="0" collapsed="false">
      <c r="F586" s="12"/>
      <c r="G586" s="12"/>
      <c r="H586" s="3"/>
      <c r="I586" s="0"/>
    </row>
    <row r="587" customFormat="false" ht="13.2" hidden="false" customHeight="false" outlineLevel="0" collapsed="false">
      <c r="F587" s="12"/>
      <c r="G587" s="12"/>
      <c r="H587" s="3"/>
      <c r="I587" s="0"/>
    </row>
    <row r="588" customFormat="false" ht="13.2" hidden="false" customHeight="false" outlineLevel="0" collapsed="false">
      <c r="F588" s="12"/>
      <c r="G588" s="12"/>
      <c r="H588" s="3"/>
      <c r="I588" s="0"/>
    </row>
    <row r="589" customFormat="false" ht="13.2" hidden="false" customHeight="false" outlineLevel="0" collapsed="false">
      <c r="F589" s="12"/>
      <c r="G589" s="12"/>
      <c r="H589" s="3"/>
      <c r="I589" s="0"/>
    </row>
    <row r="590" customFormat="false" ht="13.2" hidden="false" customHeight="false" outlineLevel="0" collapsed="false">
      <c r="F590" s="12"/>
      <c r="G590" s="12"/>
      <c r="H590" s="3"/>
      <c r="I590" s="0"/>
    </row>
    <row r="591" customFormat="false" ht="13.2" hidden="false" customHeight="false" outlineLevel="0" collapsed="false">
      <c r="F591" s="12"/>
      <c r="G591" s="12"/>
      <c r="H591" s="3"/>
      <c r="I591" s="0"/>
    </row>
    <row r="592" customFormat="false" ht="13.2" hidden="false" customHeight="false" outlineLevel="0" collapsed="false">
      <c r="F592" s="12"/>
      <c r="G592" s="12"/>
      <c r="H592" s="3"/>
      <c r="I592" s="0"/>
    </row>
    <row r="593" customFormat="false" ht="13.2" hidden="false" customHeight="false" outlineLevel="0" collapsed="false">
      <c r="F593" s="12"/>
      <c r="G593" s="12"/>
      <c r="H593" s="3"/>
      <c r="I593" s="0"/>
    </row>
    <row r="594" customFormat="false" ht="13.2" hidden="false" customHeight="false" outlineLevel="0" collapsed="false">
      <c r="F594" s="12"/>
      <c r="G594" s="12"/>
      <c r="H594" s="3"/>
      <c r="I594" s="0"/>
    </row>
    <row r="595" customFormat="false" ht="13.2" hidden="false" customHeight="false" outlineLevel="0" collapsed="false">
      <c r="F595" s="12"/>
      <c r="G595" s="12"/>
      <c r="H595" s="3"/>
      <c r="I595" s="0"/>
    </row>
    <row r="596" customFormat="false" ht="13.2" hidden="false" customHeight="false" outlineLevel="0" collapsed="false">
      <c r="F596" s="12"/>
      <c r="G596" s="12"/>
      <c r="H596" s="3"/>
      <c r="I596" s="0"/>
    </row>
    <row r="597" customFormat="false" ht="13.2" hidden="false" customHeight="false" outlineLevel="0" collapsed="false">
      <c r="F597" s="12"/>
      <c r="G597" s="12"/>
      <c r="H597" s="3"/>
      <c r="I597" s="0"/>
    </row>
    <row r="598" customFormat="false" ht="13.2" hidden="false" customHeight="false" outlineLevel="0" collapsed="false">
      <c r="F598" s="12"/>
      <c r="G598" s="12"/>
      <c r="H598" s="3"/>
      <c r="I598" s="0"/>
    </row>
    <row r="599" customFormat="false" ht="13.2" hidden="false" customHeight="false" outlineLevel="0" collapsed="false">
      <c r="F599" s="12"/>
      <c r="G599" s="12"/>
      <c r="H599" s="3"/>
      <c r="I599" s="0"/>
    </row>
    <row r="600" customFormat="false" ht="13.2" hidden="false" customHeight="false" outlineLevel="0" collapsed="false">
      <c r="F600" s="12"/>
      <c r="G600" s="12"/>
      <c r="H600" s="3"/>
      <c r="I600" s="0"/>
    </row>
    <row r="601" customFormat="false" ht="13.2" hidden="false" customHeight="false" outlineLevel="0" collapsed="false">
      <c r="F601" s="12"/>
      <c r="G601" s="12"/>
      <c r="H601" s="3"/>
      <c r="I601" s="0"/>
    </row>
    <row r="602" customFormat="false" ht="13.2" hidden="false" customHeight="false" outlineLevel="0" collapsed="false">
      <c r="F602" s="12"/>
      <c r="G602" s="12"/>
      <c r="H602" s="3"/>
      <c r="I602" s="0"/>
    </row>
    <row r="603" customFormat="false" ht="13.2" hidden="false" customHeight="false" outlineLevel="0" collapsed="false">
      <c r="F603" s="12"/>
      <c r="G603" s="12"/>
      <c r="H603" s="3"/>
      <c r="I603" s="0"/>
    </row>
    <row r="604" customFormat="false" ht="13.2" hidden="false" customHeight="false" outlineLevel="0" collapsed="false">
      <c r="F604" s="12"/>
      <c r="G604" s="12"/>
      <c r="H604" s="3"/>
      <c r="I604" s="0"/>
    </row>
    <row r="605" customFormat="false" ht="13.2" hidden="false" customHeight="false" outlineLevel="0" collapsed="false">
      <c r="F605" s="12"/>
      <c r="G605" s="12"/>
      <c r="H605" s="3"/>
      <c r="I605" s="0"/>
    </row>
    <row r="606" customFormat="false" ht="13.2" hidden="false" customHeight="false" outlineLevel="0" collapsed="false">
      <c r="F606" s="12"/>
      <c r="G606" s="12"/>
      <c r="H606" s="3"/>
      <c r="I606" s="0"/>
    </row>
    <row r="607" customFormat="false" ht="13.2" hidden="false" customHeight="false" outlineLevel="0" collapsed="false">
      <c r="F607" s="12"/>
      <c r="G607" s="12"/>
      <c r="H607" s="3"/>
      <c r="I607" s="0"/>
    </row>
    <row r="608" customFormat="false" ht="13.2" hidden="false" customHeight="false" outlineLevel="0" collapsed="false">
      <c r="F608" s="12"/>
      <c r="G608" s="12"/>
      <c r="H608" s="3"/>
      <c r="I608" s="0"/>
    </row>
    <row r="609" customFormat="false" ht="13.2" hidden="false" customHeight="false" outlineLevel="0" collapsed="false">
      <c r="F609" s="12"/>
      <c r="G609" s="12"/>
      <c r="H609" s="3"/>
      <c r="I609" s="0"/>
    </row>
    <row r="610" customFormat="false" ht="13.2" hidden="false" customHeight="false" outlineLevel="0" collapsed="false">
      <c r="F610" s="12"/>
      <c r="G610" s="12"/>
      <c r="H610" s="3"/>
      <c r="I610" s="0"/>
    </row>
    <row r="611" customFormat="false" ht="13.2" hidden="false" customHeight="false" outlineLevel="0" collapsed="false">
      <c r="F611" s="12"/>
      <c r="G611" s="12"/>
      <c r="H611" s="3"/>
      <c r="I611" s="0"/>
    </row>
    <row r="612" customFormat="false" ht="13.2" hidden="false" customHeight="false" outlineLevel="0" collapsed="false">
      <c r="F612" s="12"/>
      <c r="G612" s="12"/>
      <c r="H612" s="3"/>
      <c r="I612" s="0"/>
    </row>
    <row r="613" customFormat="false" ht="13.2" hidden="false" customHeight="false" outlineLevel="0" collapsed="false">
      <c r="F613" s="12"/>
      <c r="G613" s="12"/>
      <c r="H613" s="3"/>
      <c r="I613" s="0"/>
    </row>
    <row r="614" customFormat="false" ht="13.2" hidden="false" customHeight="false" outlineLevel="0" collapsed="false">
      <c r="F614" s="12"/>
      <c r="G614" s="12"/>
      <c r="H614" s="3"/>
      <c r="I614" s="0"/>
    </row>
    <row r="615" customFormat="false" ht="13.2" hidden="false" customHeight="false" outlineLevel="0" collapsed="false">
      <c r="F615" s="12"/>
      <c r="G615" s="12"/>
      <c r="H615" s="3"/>
      <c r="I615" s="0"/>
    </row>
    <row r="616" customFormat="false" ht="13.2" hidden="false" customHeight="false" outlineLevel="0" collapsed="false">
      <c r="F616" s="12"/>
      <c r="G616" s="12"/>
      <c r="H616" s="3"/>
      <c r="I616" s="0"/>
    </row>
    <row r="617" customFormat="false" ht="13.2" hidden="false" customHeight="false" outlineLevel="0" collapsed="false">
      <c r="F617" s="12"/>
      <c r="G617" s="12"/>
      <c r="H617" s="3"/>
      <c r="I617" s="0"/>
    </row>
    <row r="618" customFormat="false" ht="13.2" hidden="false" customHeight="false" outlineLevel="0" collapsed="false">
      <c r="F618" s="12"/>
      <c r="G618" s="12"/>
      <c r="H618" s="3"/>
      <c r="I618" s="0"/>
    </row>
    <row r="619" customFormat="false" ht="13.2" hidden="false" customHeight="false" outlineLevel="0" collapsed="false">
      <c r="F619" s="12"/>
      <c r="G619" s="12"/>
      <c r="H619" s="3"/>
      <c r="I619" s="0"/>
    </row>
    <row r="620" customFormat="false" ht="13.2" hidden="false" customHeight="false" outlineLevel="0" collapsed="false">
      <c r="F620" s="12"/>
      <c r="G620" s="12"/>
      <c r="H620" s="3"/>
      <c r="I620" s="0"/>
    </row>
    <row r="621" customFormat="false" ht="13.2" hidden="false" customHeight="false" outlineLevel="0" collapsed="false">
      <c r="F621" s="12"/>
      <c r="G621" s="12"/>
      <c r="H621" s="3"/>
      <c r="I621" s="0"/>
    </row>
    <row r="622" customFormat="false" ht="13.2" hidden="false" customHeight="false" outlineLevel="0" collapsed="false">
      <c r="F622" s="12"/>
      <c r="G622" s="12"/>
      <c r="H622" s="3"/>
      <c r="I622" s="0"/>
    </row>
    <row r="623" customFormat="false" ht="13.2" hidden="false" customHeight="false" outlineLevel="0" collapsed="false">
      <c r="F623" s="12"/>
      <c r="G623" s="12"/>
      <c r="H623" s="3"/>
      <c r="I623" s="0"/>
    </row>
    <row r="624" customFormat="false" ht="13.2" hidden="false" customHeight="false" outlineLevel="0" collapsed="false">
      <c r="F624" s="12"/>
      <c r="G624" s="12"/>
      <c r="H624" s="3"/>
      <c r="I624" s="0"/>
    </row>
    <row r="625" customFormat="false" ht="13.2" hidden="false" customHeight="false" outlineLevel="0" collapsed="false">
      <c r="F625" s="12"/>
      <c r="G625" s="12"/>
      <c r="H625" s="3"/>
      <c r="I625" s="0"/>
    </row>
    <row r="626" customFormat="false" ht="13.2" hidden="false" customHeight="false" outlineLevel="0" collapsed="false">
      <c r="F626" s="12"/>
      <c r="G626" s="12"/>
      <c r="H626" s="3"/>
      <c r="I626" s="0"/>
    </row>
    <row r="627" customFormat="false" ht="13.2" hidden="false" customHeight="false" outlineLevel="0" collapsed="false">
      <c r="F627" s="12"/>
      <c r="G627" s="12"/>
      <c r="H627" s="3"/>
      <c r="I627" s="0"/>
    </row>
    <row r="628" customFormat="false" ht="13.2" hidden="false" customHeight="false" outlineLevel="0" collapsed="false">
      <c r="F628" s="12"/>
      <c r="G628" s="12"/>
      <c r="H628" s="3"/>
      <c r="I628" s="0"/>
    </row>
    <row r="629" customFormat="false" ht="13.2" hidden="false" customHeight="false" outlineLevel="0" collapsed="false">
      <c r="F629" s="12"/>
      <c r="G629" s="12"/>
      <c r="H629" s="3"/>
      <c r="I629" s="0"/>
    </row>
    <row r="630" customFormat="false" ht="13.2" hidden="false" customHeight="false" outlineLevel="0" collapsed="false">
      <c r="F630" s="12"/>
      <c r="G630" s="12"/>
      <c r="H630" s="3"/>
      <c r="I630" s="0"/>
    </row>
    <row r="631" customFormat="false" ht="13.2" hidden="false" customHeight="false" outlineLevel="0" collapsed="false">
      <c r="F631" s="12"/>
      <c r="G631" s="12"/>
      <c r="H631" s="3"/>
      <c r="I631" s="0"/>
    </row>
    <row r="632" customFormat="false" ht="13.2" hidden="false" customHeight="false" outlineLevel="0" collapsed="false">
      <c r="F632" s="12"/>
      <c r="G632" s="12"/>
      <c r="H632" s="3"/>
      <c r="I632" s="0"/>
    </row>
    <row r="633" customFormat="false" ht="13.2" hidden="false" customHeight="false" outlineLevel="0" collapsed="false">
      <c r="F633" s="12"/>
      <c r="G633" s="12"/>
      <c r="H633" s="3"/>
      <c r="I633" s="0"/>
    </row>
    <row r="634" customFormat="false" ht="13.2" hidden="false" customHeight="false" outlineLevel="0" collapsed="false">
      <c r="F634" s="12"/>
      <c r="G634" s="12"/>
      <c r="H634" s="3"/>
      <c r="I634" s="0"/>
    </row>
    <row r="635" customFormat="false" ht="13.2" hidden="false" customHeight="false" outlineLevel="0" collapsed="false">
      <c r="F635" s="12"/>
      <c r="G635" s="12"/>
      <c r="H635" s="3"/>
      <c r="I635" s="0"/>
    </row>
    <row r="636" customFormat="false" ht="13.2" hidden="false" customHeight="false" outlineLevel="0" collapsed="false">
      <c r="F636" s="12"/>
      <c r="G636" s="12"/>
      <c r="H636" s="3"/>
      <c r="I636" s="0"/>
    </row>
    <row r="637" customFormat="false" ht="13.2" hidden="false" customHeight="false" outlineLevel="0" collapsed="false">
      <c r="F637" s="12"/>
      <c r="G637" s="12"/>
      <c r="H637" s="3"/>
      <c r="I637" s="0"/>
    </row>
    <row r="638" customFormat="false" ht="13.2" hidden="false" customHeight="false" outlineLevel="0" collapsed="false">
      <c r="F638" s="12"/>
      <c r="G638" s="12"/>
      <c r="H638" s="3"/>
      <c r="I638" s="0"/>
    </row>
    <row r="639" customFormat="false" ht="13.2" hidden="false" customHeight="false" outlineLevel="0" collapsed="false">
      <c r="F639" s="12"/>
      <c r="G639" s="12"/>
      <c r="H639" s="3"/>
      <c r="I639" s="0"/>
    </row>
    <row r="640" customFormat="false" ht="13.2" hidden="false" customHeight="false" outlineLevel="0" collapsed="false">
      <c r="F640" s="12"/>
      <c r="G640" s="12"/>
      <c r="H640" s="3"/>
      <c r="I640" s="0"/>
    </row>
    <row r="641" customFormat="false" ht="13.2" hidden="false" customHeight="false" outlineLevel="0" collapsed="false">
      <c r="F641" s="12"/>
      <c r="G641" s="12"/>
      <c r="H641" s="3"/>
      <c r="I641" s="0"/>
    </row>
    <row r="642" customFormat="false" ht="13.2" hidden="false" customHeight="false" outlineLevel="0" collapsed="false">
      <c r="F642" s="12"/>
      <c r="G642" s="12"/>
      <c r="H642" s="3"/>
      <c r="I642" s="0"/>
    </row>
    <row r="643" customFormat="false" ht="13.2" hidden="false" customHeight="false" outlineLevel="0" collapsed="false">
      <c r="F643" s="12"/>
      <c r="G643" s="12"/>
      <c r="H643" s="3"/>
      <c r="I643" s="0"/>
    </row>
    <row r="644" customFormat="false" ht="13.2" hidden="false" customHeight="false" outlineLevel="0" collapsed="false">
      <c r="F644" s="12"/>
      <c r="G644" s="12"/>
      <c r="H644" s="3"/>
      <c r="I644" s="0"/>
    </row>
    <row r="645" customFormat="false" ht="13.2" hidden="false" customHeight="false" outlineLevel="0" collapsed="false">
      <c r="F645" s="12"/>
      <c r="G645" s="12"/>
      <c r="H645" s="3"/>
      <c r="I645" s="0"/>
    </row>
    <row r="646" customFormat="false" ht="13.2" hidden="false" customHeight="false" outlineLevel="0" collapsed="false">
      <c r="F646" s="12"/>
      <c r="G646" s="12"/>
      <c r="H646" s="3"/>
      <c r="I646" s="0"/>
    </row>
    <row r="647" customFormat="false" ht="13.2" hidden="false" customHeight="false" outlineLevel="0" collapsed="false">
      <c r="F647" s="12"/>
      <c r="G647" s="12"/>
      <c r="H647" s="3"/>
      <c r="I647" s="0"/>
    </row>
    <row r="648" customFormat="false" ht="13.2" hidden="false" customHeight="false" outlineLevel="0" collapsed="false">
      <c r="F648" s="12"/>
      <c r="G648" s="12"/>
      <c r="H648" s="3"/>
      <c r="I648" s="0"/>
    </row>
    <row r="649" customFormat="false" ht="13.2" hidden="false" customHeight="false" outlineLevel="0" collapsed="false">
      <c r="F649" s="12"/>
      <c r="G649" s="12"/>
      <c r="H649" s="3"/>
      <c r="I649" s="0"/>
    </row>
    <row r="650" customFormat="false" ht="13.2" hidden="false" customHeight="false" outlineLevel="0" collapsed="false">
      <c r="F650" s="12"/>
      <c r="G650" s="12"/>
      <c r="H650" s="3"/>
      <c r="I650" s="0"/>
    </row>
    <row r="651" customFormat="false" ht="13.2" hidden="false" customHeight="false" outlineLevel="0" collapsed="false">
      <c r="F651" s="12"/>
      <c r="G651" s="12"/>
      <c r="H651" s="3"/>
      <c r="I651" s="0"/>
    </row>
    <row r="652" customFormat="false" ht="13.2" hidden="false" customHeight="false" outlineLevel="0" collapsed="false">
      <c r="F652" s="12"/>
      <c r="G652" s="12"/>
      <c r="H652" s="3"/>
      <c r="I652" s="0"/>
    </row>
    <row r="653" customFormat="false" ht="13.2" hidden="false" customHeight="false" outlineLevel="0" collapsed="false">
      <c r="F653" s="12"/>
      <c r="G653" s="12"/>
      <c r="H653" s="3"/>
      <c r="I653" s="0"/>
    </row>
    <row r="654" customFormat="false" ht="13.2" hidden="false" customHeight="false" outlineLevel="0" collapsed="false">
      <c r="F654" s="12"/>
      <c r="G654" s="12"/>
      <c r="H654" s="3"/>
      <c r="I654" s="0"/>
    </row>
    <row r="655" customFormat="false" ht="13.2" hidden="false" customHeight="false" outlineLevel="0" collapsed="false">
      <c r="F655" s="12"/>
      <c r="G655" s="12"/>
      <c r="H655" s="3"/>
      <c r="I655" s="0"/>
    </row>
    <row r="656" customFormat="false" ht="13.2" hidden="false" customHeight="false" outlineLevel="0" collapsed="false">
      <c r="F656" s="12"/>
      <c r="G656" s="12"/>
      <c r="H656" s="3"/>
      <c r="I656" s="0"/>
    </row>
    <row r="657" customFormat="false" ht="13.2" hidden="false" customHeight="false" outlineLevel="0" collapsed="false">
      <c r="F657" s="12"/>
      <c r="G657" s="12"/>
      <c r="H657" s="3"/>
      <c r="I657" s="0"/>
    </row>
    <row r="658" customFormat="false" ht="13.2" hidden="false" customHeight="false" outlineLevel="0" collapsed="false">
      <c r="F658" s="12"/>
      <c r="G658" s="12"/>
      <c r="H658" s="3"/>
      <c r="I658" s="0"/>
    </row>
    <row r="659" customFormat="false" ht="13.2" hidden="false" customHeight="false" outlineLevel="0" collapsed="false">
      <c r="F659" s="12"/>
      <c r="G659" s="12"/>
      <c r="H659" s="3"/>
      <c r="I659" s="0"/>
    </row>
    <row r="660" customFormat="false" ht="13.2" hidden="false" customHeight="false" outlineLevel="0" collapsed="false">
      <c r="F660" s="12"/>
      <c r="G660" s="12"/>
      <c r="H660" s="3"/>
      <c r="I660" s="0"/>
    </row>
    <row r="661" customFormat="false" ht="13.2" hidden="false" customHeight="false" outlineLevel="0" collapsed="false">
      <c r="F661" s="12"/>
      <c r="G661" s="12"/>
      <c r="H661" s="3"/>
      <c r="I661" s="0"/>
    </row>
    <row r="662" customFormat="false" ht="13.2" hidden="false" customHeight="false" outlineLevel="0" collapsed="false">
      <c r="F662" s="12"/>
      <c r="G662" s="12"/>
      <c r="H662" s="3"/>
      <c r="I662" s="0"/>
    </row>
    <row r="663" customFormat="false" ht="13.2" hidden="false" customHeight="false" outlineLevel="0" collapsed="false">
      <c r="F663" s="12"/>
      <c r="G663" s="12"/>
      <c r="H663" s="3"/>
      <c r="I663" s="0"/>
    </row>
    <row r="664" customFormat="false" ht="13.2" hidden="false" customHeight="false" outlineLevel="0" collapsed="false">
      <c r="F664" s="12"/>
      <c r="G664" s="12"/>
      <c r="H664" s="3"/>
      <c r="I664" s="0"/>
    </row>
    <row r="665" customFormat="false" ht="13.2" hidden="false" customHeight="false" outlineLevel="0" collapsed="false">
      <c r="F665" s="12"/>
      <c r="G665" s="12"/>
      <c r="H665" s="3"/>
      <c r="I665" s="0"/>
    </row>
    <row r="666" customFormat="false" ht="13.2" hidden="false" customHeight="false" outlineLevel="0" collapsed="false">
      <c r="F666" s="12"/>
      <c r="G666" s="12"/>
      <c r="H666" s="3"/>
      <c r="I666" s="0"/>
    </row>
    <row r="667" customFormat="false" ht="13.2" hidden="false" customHeight="false" outlineLevel="0" collapsed="false">
      <c r="F667" s="12"/>
      <c r="G667" s="12"/>
      <c r="H667" s="3"/>
      <c r="I667" s="0"/>
    </row>
    <row r="668" customFormat="false" ht="13.2" hidden="false" customHeight="false" outlineLevel="0" collapsed="false">
      <c r="F668" s="12"/>
      <c r="G668" s="12"/>
      <c r="H668" s="3"/>
      <c r="I668" s="0"/>
    </row>
    <row r="669" customFormat="false" ht="13.2" hidden="false" customHeight="false" outlineLevel="0" collapsed="false">
      <c r="F669" s="12"/>
      <c r="G669" s="12"/>
      <c r="H669" s="3"/>
      <c r="I669" s="0"/>
    </row>
    <row r="670" customFormat="false" ht="13.2" hidden="false" customHeight="false" outlineLevel="0" collapsed="false">
      <c r="F670" s="12"/>
      <c r="G670" s="12"/>
      <c r="H670" s="3"/>
      <c r="I670" s="0"/>
    </row>
    <row r="671" customFormat="false" ht="13.2" hidden="false" customHeight="false" outlineLevel="0" collapsed="false">
      <c r="F671" s="12"/>
      <c r="G671" s="12"/>
      <c r="H671" s="3"/>
      <c r="I671" s="0"/>
    </row>
    <row r="672" customFormat="false" ht="13.2" hidden="false" customHeight="false" outlineLevel="0" collapsed="false">
      <c r="F672" s="12"/>
      <c r="G672" s="12"/>
      <c r="H672" s="3"/>
      <c r="I672" s="0"/>
    </row>
    <row r="673" customFormat="false" ht="13.2" hidden="false" customHeight="false" outlineLevel="0" collapsed="false">
      <c r="F673" s="12"/>
      <c r="G673" s="12"/>
      <c r="H673" s="3"/>
      <c r="I673" s="0"/>
    </row>
    <row r="674" customFormat="false" ht="13.2" hidden="false" customHeight="false" outlineLevel="0" collapsed="false">
      <c r="F674" s="12"/>
      <c r="G674" s="12"/>
      <c r="H674" s="3"/>
      <c r="I674" s="0"/>
    </row>
    <row r="675" customFormat="false" ht="13.2" hidden="false" customHeight="false" outlineLevel="0" collapsed="false">
      <c r="F675" s="12"/>
      <c r="G675" s="12"/>
      <c r="H675" s="3"/>
      <c r="I675" s="0"/>
    </row>
    <row r="676" customFormat="false" ht="13.2" hidden="false" customHeight="false" outlineLevel="0" collapsed="false">
      <c r="F676" s="12"/>
      <c r="G676" s="12"/>
      <c r="H676" s="3"/>
      <c r="I676" s="0"/>
    </row>
    <row r="677" customFormat="false" ht="13.2" hidden="false" customHeight="false" outlineLevel="0" collapsed="false">
      <c r="F677" s="12"/>
      <c r="G677" s="12"/>
      <c r="H677" s="3"/>
      <c r="I677" s="0"/>
    </row>
    <row r="678" customFormat="false" ht="13.2" hidden="false" customHeight="false" outlineLevel="0" collapsed="false">
      <c r="F678" s="12"/>
      <c r="G678" s="12"/>
      <c r="H678" s="3"/>
      <c r="I678" s="0"/>
    </row>
    <row r="679" customFormat="false" ht="13.2" hidden="false" customHeight="false" outlineLevel="0" collapsed="false">
      <c r="F679" s="12"/>
      <c r="G679" s="12"/>
      <c r="H679" s="3"/>
      <c r="I679" s="0"/>
    </row>
    <row r="680" customFormat="false" ht="13.2" hidden="false" customHeight="false" outlineLevel="0" collapsed="false">
      <c r="F680" s="12"/>
      <c r="G680" s="12"/>
      <c r="H680" s="3"/>
      <c r="I680" s="0"/>
    </row>
    <row r="681" customFormat="false" ht="13.2" hidden="false" customHeight="false" outlineLevel="0" collapsed="false">
      <c r="F681" s="12"/>
      <c r="G681" s="12"/>
      <c r="H681" s="3"/>
      <c r="I681" s="0"/>
    </row>
    <row r="682" customFormat="false" ht="13.2" hidden="false" customHeight="false" outlineLevel="0" collapsed="false">
      <c r="F682" s="12"/>
      <c r="G682" s="12"/>
      <c r="H682" s="3"/>
      <c r="I682" s="0"/>
    </row>
    <row r="683" customFormat="false" ht="13.2" hidden="false" customHeight="false" outlineLevel="0" collapsed="false">
      <c r="F683" s="12"/>
      <c r="G683" s="12"/>
      <c r="H683" s="3"/>
      <c r="I683" s="0"/>
    </row>
    <row r="684" customFormat="false" ht="13.2" hidden="false" customHeight="false" outlineLevel="0" collapsed="false">
      <c r="F684" s="12"/>
      <c r="G684" s="12"/>
      <c r="H684" s="3"/>
      <c r="I684" s="0"/>
    </row>
    <row r="685" customFormat="false" ht="13.2" hidden="false" customHeight="false" outlineLevel="0" collapsed="false">
      <c r="F685" s="12"/>
      <c r="G685" s="12"/>
      <c r="H685" s="3"/>
      <c r="I685" s="0"/>
    </row>
    <row r="686" customFormat="false" ht="13.2" hidden="false" customHeight="false" outlineLevel="0" collapsed="false">
      <c r="F686" s="12"/>
      <c r="G686" s="12"/>
      <c r="H686" s="3"/>
      <c r="I686" s="0"/>
    </row>
    <row r="687" customFormat="false" ht="13.2" hidden="false" customHeight="false" outlineLevel="0" collapsed="false">
      <c r="F687" s="12"/>
      <c r="G687" s="12"/>
      <c r="H687" s="3"/>
      <c r="I687" s="0"/>
    </row>
    <row r="688" customFormat="false" ht="13.2" hidden="false" customHeight="false" outlineLevel="0" collapsed="false">
      <c r="F688" s="12"/>
      <c r="G688" s="12"/>
      <c r="H688" s="3"/>
      <c r="I688" s="0"/>
    </row>
    <row r="689" customFormat="false" ht="13.2" hidden="false" customHeight="false" outlineLevel="0" collapsed="false">
      <c r="F689" s="12"/>
      <c r="G689" s="12"/>
      <c r="H689" s="3"/>
      <c r="I689" s="0"/>
    </row>
    <row r="690" customFormat="false" ht="13.2" hidden="false" customHeight="false" outlineLevel="0" collapsed="false">
      <c r="F690" s="12"/>
      <c r="G690" s="12"/>
      <c r="H690" s="3"/>
      <c r="I690" s="0"/>
    </row>
    <row r="691" customFormat="false" ht="13.2" hidden="false" customHeight="false" outlineLevel="0" collapsed="false">
      <c r="F691" s="12"/>
      <c r="G691" s="12"/>
      <c r="H691" s="3"/>
      <c r="I691" s="0"/>
    </row>
    <row r="692" customFormat="false" ht="13.2" hidden="false" customHeight="false" outlineLevel="0" collapsed="false">
      <c r="F692" s="12"/>
      <c r="G692" s="12"/>
      <c r="H692" s="3"/>
      <c r="I692" s="0"/>
    </row>
    <row r="693" customFormat="false" ht="13.2" hidden="false" customHeight="false" outlineLevel="0" collapsed="false">
      <c r="F693" s="12"/>
      <c r="G693" s="12"/>
      <c r="H693" s="3"/>
      <c r="I693" s="0"/>
    </row>
    <row r="694" customFormat="false" ht="13.2" hidden="false" customHeight="false" outlineLevel="0" collapsed="false">
      <c r="F694" s="12"/>
      <c r="G694" s="12"/>
      <c r="H694" s="3"/>
      <c r="I694" s="0"/>
    </row>
    <row r="695" customFormat="false" ht="13.2" hidden="false" customHeight="false" outlineLevel="0" collapsed="false">
      <c r="F695" s="12"/>
      <c r="G695" s="12"/>
      <c r="H695" s="3"/>
      <c r="I695" s="0"/>
    </row>
    <row r="696" customFormat="false" ht="13.2" hidden="false" customHeight="false" outlineLevel="0" collapsed="false">
      <c r="F696" s="12"/>
      <c r="G696" s="12"/>
      <c r="H696" s="3"/>
      <c r="I696" s="0"/>
    </row>
    <row r="697" customFormat="false" ht="13.2" hidden="false" customHeight="false" outlineLevel="0" collapsed="false">
      <c r="F697" s="12"/>
      <c r="G697" s="12"/>
      <c r="H697" s="3"/>
      <c r="I697" s="0"/>
    </row>
    <row r="698" customFormat="false" ht="13.2" hidden="false" customHeight="false" outlineLevel="0" collapsed="false">
      <c r="F698" s="12"/>
      <c r="G698" s="12"/>
      <c r="H698" s="3"/>
      <c r="I698" s="0"/>
    </row>
    <row r="699" customFormat="false" ht="13.2" hidden="false" customHeight="false" outlineLevel="0" collapsed="false">
      <c r="F699" s="12"/>
      <c r="G699" s="12"/>
      <c r="H699" s="3"/>
      <c r="I699" s="0"/>
    </row>
    <row r="700" customFormat="false" ht="13.2" hidden="false" customHeight="false" outlineLevel="0" collapsed="false">
      <c r="F700" s="12"/>
      <c r="G700" s="12"/>
      <c r="H700" s="3"/>
      <c r="I700" s="0"/>
    </row>
    <row r="701" customFormat="false" ht="13.2" hidden="false" customHeight="false" outlineLevel="0" collapsed="false">
      <c r="F701" s="12"/>
      <c r="G701" s="12"/>
      <c r="H701" s="3"/>
      <c r="I701" s="0"/>
    </row>
    <row r="702" customFormat="false" ht="13.2" hidden="false" customHeight="false" outlineLevel="0" collapsed="false">
      <c r="F702" s="12"/>
      <c r="G702" s="12"/>
      <c r="H702" s="3"/>
      <c r="I702" s="0"/>
    </row>
    <row r="703" customFormat="false" ht="13.2" hidden="false" customHeight="false" outlineLevel="0" collapsed="false">
      <c r="F703" s="12"/>
      <c r="G703" s="12"/>
      <c r="H703" s="3"/>
      <c r="I703" s="0"/>
    </row>
    <row r="704" customFormat="false" ht="13.2" hidden="false" customHeight="false" outlineLevel="0" collapsed="false">
      <c r="F704" s="12"/>
      <c r="G704" s="12"/>
      <c r="H704" s="3"/>
      <c r="I704" s="0"/>
    </row>
    <row r="705" customFormat="false" ht="13.2" hidden="false" customHeight="false" outlineLevel="0" collapsed="false">
      <c r="F705" s="12"/>
      <c r="G705" s="12"/>
      <c r="H705" s="3"/>
      <c r="I705" s="0"/>
    </row>
    <row r="706" customFormat="false" ht="13.2" hidden="false" customHeight="false" outlineLevel="0" collapsed="false">
      <c r="F706" s="12"/>
      <c r="G706" s="12"/>
      <c r="H706" s="3"/>
      <c r="I706" s="0"/>
    </row>
    <row r="707" customFormat="false" ht="13.2" hidden="false" customHeight="false" outlineLevel="0" collapsed="false">
      <c r="F707" s="12"/>
      <c r="G707" s="12"/>
      <c r="H707" s="3"/>
      <c r="I707" s="0"/>
    </row>
    <row r="708" customFormat="false" ht="13.2" hidden="false" customHeight="false" outlineLevel="0" collapsed="false">
      <c r="F708" s="12"/>
      <c r="G708" s="12"/>
      <c r="H708" s="3"/>
      <c r="I708" s="0"/>
    </row>
    <row r="709" customFormat="false" ht="13.2" hidden="false" customHeight="false" outlineLevel="0" collapsed="false">
      <c r="F709" s="12"/>
      <c r="G709" s="12"/>
      <c r="H709" s="3"/>
      <c r="I709" s="0"/>
    </row>
    <row r="710" customFormat="false" ht="13.2" hidden="false" customHeight="false" outlineLevel="0" collapsed="false">
      <c r="F710" s="12"/>
      <c r="G710" s="12"/>
      <c r="H710" s="3"/>
      <c r="I710" s="0"/>
    </row>
    <row r="711" customFormat="false" ht="13.2" hidden="false" customHeight="false" outlineLevel="0" collapsed="false">
      <c r="F711" s="12"/>
      <c r="G711" s="12"/>
      <c r="H711" s="3"/>
      <c r="I711" s="0"/>
    </row>
    <row r="712" customFormat="false" ht="13.2" hidden="false" customHeight="false" outlineLevel="0" collapsed="false">
      <c r="F712" s="12"/>
      <c r="G712" s="12"/>
      <c r="H712" s="3"/>
      <c r="I712" s="0"/>
    </row>
    <row r="713" customFormat="false" ht="13.2" hidden="false" customHeight="false" outlineLevel="0" collapsed="false">
      <c r="F713" s="12"/>
      <c r="G713" s="12"/>
      <c r="H713" s="3"/>
      <c r="I713" s="0"/>
    </row>
    <row r="714" customFormat="false" ht="13.2" hidden="false" customHeight="false" outlineLevel="0" collapsed="false">
      <c r="F714" s="12"/>
      <c r="G714" s="12"/>
      <c r="H714" s="3"/>
      <c r="I714" s="0"/>
    </row>
    <row r="715" customFormat="false" ht="13.2" hidden="false" customHeight="false" outlineLevel="0" collapsed="false">
      <c r="F715" s="12"/>
      <c r="G715" s="12"/>
      <c r="H715" s="3"/>
      <c r="I715" s="0"/>
    </row>
    <row r="716" customFormat="false" ht="13.2" hidden="false" customHeight="false" outlineLevel="0" collapsed="false">
      <c r="F716" s="12"/>
      <c r="G716" s="12"/>
      <c r="H716" s="3"/>
      <c r="I716" s="0"/>
    </row>
    <row r="717" customFormat="false" ht="13.2" hidden="false" customHeight="false" outlineLevel="0" collapsed="false">
      <c r="F717" s="12"/>
      <c r="G717" s="12"/>
      <c r="H717" s="3"/>
      <c r="I717" s="0"/>
    </row>
    <row r="718" customFormat="false" ht="13.2" hidden="false" customHeight="false" outlineLevel="0" collapsed="false">
      <c r="F718" s="12"/>
      <c r="G718" s="12"/>
      <c r="H718" s="3"/>
      <c r="I718" s="0"/>
    </row>
    <row r="719" customFormat="false" ht="13.2" hidden="false" customHeight="false" outlineLevel="0" collapsed="false">
      <c r="F719" s="12"/>
      <c r="G719" s="12"/>
      <c r="H719" s="3"/>
      <c r="I719" s="0"/>
    </row>
    <row r="720" customFormat="false" ht="13.2" hidden="false" customHeight="false" outlineLevel="0" collapsed="false">
      <c r="F720" s="12"/>
      <c r="G720" s="12"/>
      <c r="H720" s="3"/>
      <c r="I720" s="0"/>
    </row>
    <row r="721" customFormat="false" ht="13.2" hidden="false" customHeight="false" outlineLevel="0" collapsed="false">
      <c r="F721" s="12"/>
      <c r="G721" s="12"/>
      <c r="H721" s="3"/>
      <c r="I721" s="0"/>
    </row>
    <row r="722" customFormat="false" ht="13.2" hidden="false" customHeight="false" outlineLevel="0" collapsed="false">
      <c r="F722" s="12"/>
      <c r="G722" s="12"/>
      <c r="H722" s="3"/>
      <c r="I722" s="0"/>
    </row>
    <row r="723" customFormat="false" ht="13.2" hidden="false" customHeight="false" outlineLevel="0" collapsed="false">
      <c r="F723" s="12"/>
      <c r="G723" s="12"/>
      <c r="H723" s="3"/>
      <c r="I723" s="0"/>
    </row>
    <row r="724" customFormat="false" ht="13.2" hidden="false" customHeight="false" outlineLevel="0" collapsed="false">
      <c r="F724" s="12"/>
      <c r="G724" s="12"/>
      <c r="H724" s="3"/>
      <c r="I724" s="0"/>
    </row>
    <row r="725" customFormat="false" ht="13.2" hidden="false" customHeight="false" outlineLevel="0" collapsed="false">
      <c r="F725" s="12"/>
      <c r="G725" s="12"/>
      <c r="H725" s="3"/>
      <c r="I725" s="0"/>
    </row>
    <row r="726" customFormat="false" ht="13.2" hidden="false" customHeight="false" outlineLevel="0" collapsed="false">
      <c r="F726" s="12"/>
      <c r="G726" s="12"/>
      <c r="H726" s="3"/>
      <c r="I726" s="0"/>
    </row>
    <row r="727" customFormat="false" ht="13.2" hidden="false" customHeight="false" outlineLevel="0" collapsed="false">
      <c r="F727" s="12"/>
      <c r="G727" s="12"/>
      <c r="H727" s="3"/>
      <c r="I727" s="0"/>
    </row>
    <row r="728" customFormat="false" ht="13.2" hidden="false" customHeight="false" outlineLevel="0" collapsed="false">
      <c r="F728" s="12"/>
      <c r="G728" s="12"/>
      <c r="H728" s="3"/>
      <c r="I728" s="0"/>
    </row>
    <row r="729" customFormat="false" ht="13.2" hidden="false" customHeight="false" outlineLevel="0" collapsed="false">
      <c r="F729" s="12"/>
      <c r="G729" s="12"/>
      <c r="H729" s="3"/>
      <c r="I729" s="0"/>
    </row>
    <row r="730" customFormat="false" ht="13.2" hidden="false" customHeight="false" outlineLevel="0" collapsed="false">
      <c r="F730" s="12"/>
      <c r="G730" s="12"/>
      <c r="H730" s="3"/>
      <c r="I730" s="0"/>
    </row>
    <row r="731" customFormat="false" ht="13.2" hidden="false" customHeight="false" outlineLevel="0" collapsed="false">
      <c r="F731" s="12"/>
      <c r="G731" s="12"/>
      <c r="H731" s="3"/>
      <c r="I731" s="0"/>
    </row>
    <row r="732" customFormat="false" ht="13.2" hidden="false" customHeight="false" outlineLevel="0" collapsed="false">
      <c r="F732" s="12"/>
      <c r="G732" s="12"/>
      <c r="H732" s="3"/>
      <c r="I732" s="0"/>
    </row>
    <row r="733" customFormat="false" ht="13.2" hidden="false" customHeight="false" outlineLevel="0" collapsed="false">
      <c r="F733" s="12"/>
      <c r="G733" s="12"/>
      <c r="H733" s="3"/>
      <c r="I733" s="0"/>
    </row>
    <row r="734" customFormat="false" ht="13.2" hidden="false" customHeight="false" outlineLevel="0" collapsed="false">
      <c r="F734" s="12"/>
      <c r="G734" s="12"/>
      <c r="H734" s="3"/>
      <c r="I734" s="0"/>
    </row>
    <row r="735" customFormat="false" ht="13.2" hidden="false" customHeight="false" outlineLevel="0" collapsed="false">
      <c r="F735" s="12"/>
      <c r="G735" s="12"/>
      <c r="H735" s="3"/>
      <c r="I735" s="0"/>
    </row>
    <row r="736" customFormat="false" ht="13.2" hidden="false" customHeight="false" outlineLevel="0" collapsed="false">
      <c r="F736" s="12"/>
      <c r="G736" s="12"/>
      <c r="H736" s="3"/>
      <c r="I736" s="0"/>
    </row>
    <row r="737" customFormat="false" ht="13.2" hidden="false" customHeight="false" outlineLevel="0" collapsed="false">
      <c r="F737" s="12"/>
      <c r="G737" s="12"/>
      <c r="H737" s="3"/>
      <c r="I737" s="0"/>
    </row>
    <row r="738" customFormat="false" ht="13.2" hidden="false" customHeight="false" outlineLevel="0" collapsed="false">
      <c r="F738" s="12"/>
      <c r="G738" s="12"/>
      <c r="H738" s="3"/>
      <c r="I738" s="0"/>
    </row>
    <row r="739" customFormat="false" ht="13.2" hidden="false" customHeight="false" outlineLevel="0" collapsed="false">
      <c r="F739" s="12"/>
      <c r="G739" s="12"/>
      <c r="H739" s="3"/>
      <c r="I739" s="0"/>
    </row>
    <row r="740" customFormat="false" ht="13.2" hidden="false" customHeight="false" outlineLevel="0" collapsed="false">
      <c r="F740" s="12"/>
      <c r="G740" s="12"/>
      <c r="H740" s="3"/>
      <c r="I740" s="0"/>
    </row>
    <row r="741" customFormat="false" ht="13.2" hidden="false" customHeight="false" outlineLevel="0" collapsed="false">
      <c r="F741" s="12"/>
      <c r="G741" s="12"/>
      <c r="H741" s="3"/>
      <c r="I741" s="0"/>
    </row>
    <row r="742" customFormat="false" ht="13.2" hidden="false" customHeight="false" outlineLevel="0" collapsed="false">
      <c r="F742" s="12"/>
      <c r="G742" s="12"/>
      <c r="H742" s="3"/>
      <c r="I742" s="0"/>
    </row>
    <row r="743" customFormat="false" ht="13.2" hidden="false" customHeight="false" outlineLevel="0" collapsed="false">
      <c r="F743" s="12"/>
      <c r="G743" s="12"/>
      <c r="H743" s="3"/>
      <c r="I743" s="0"/>
    </row>
    <row r="744" customFormat="false" ht="13.2" hidden="false" customHeight="false" outlineLevel="0" collapsed="false">
      <c r="F744" s="12"/>
      <c r="G744" s="12"/>
      <c r="H744" s="3"/>
      <c r="I744" s="0"/>
    </row>
    <row r="745" customFormat="false" ht="13.2" hidden="false" customHeight="false" outlineLevel="0" collapsed="false">
      <c r="F745" s="12"/>
      <c r="G745" s="12"/>
      <c r="H745" s="3"/>
      <c r="I745" s="0"/>
    </row>
    <row r="746" customFormat="false" ht="13.2" hidden="false" customHeight="false" outlineLevel="0" collapsed="false">
      <c r="F746" s="12"/>
      <c r="G746" s="12"/>
      <c r="H746" s="3"/>
      <c r="I746" s="0"/>
    </row>
    <row r="747" customFormat="false" ht="13.2" hidden="false" customHeight="false" outlineLevel="0" collapsed="false">
      <c r="F747" s="12"/>
      <c r="G747" s="12"/>
      <c r="H747" s="3"/>
      <c r="I747" s="0"/>
    </row>
    <row r="748" customFormat="false" ht="13.2" hidden="false" customHeight="false" outlineLevel="0" collapsed="false">
      <c r="F748" s="12"/>
      <c r="G748" s="12"/>
      <c r="H748" s="3"/>
      <c r="I748" s="0"/>
    </row>
    <row r="749" customFormat="false" ht="13.2" hidden="false" customHeight="false" outlineLevel="0" collapsed="false">
      <c r="F749" s="12"/>
      <c r="G749" s="12"/>
      <c r="H749" s="3"/>
      <c r="I749" s="0"/>
    </row>
    <row r="750" customFormat="false" ht="13.2" hidden="false" customHeight="false" outlineLevel="0" collapsed="false">
      <c r="F750" s="12"/>
      <c r="G750" s="12"/>
      <c r="H750" s="3"/>
      <c r="I750" s="0"/>
    </row>
    <row r="751" customFormat="false" ht="13.2" hidden="false" customHeight="false" outlineLevel="0" collapsed="false">
      <c r="F751" s="12"/>
      <c r="G751" s="12"/>
      <c r="H751" s="3"/>
      <c r="I751" s="0"/>
    </row>
    <row r="752" customFormat="false" ht="13.2" hidden="false" customHeight="false" outlineLevel="0" collapsed="false">
      <c r="F752" s="12"/>
      <c r="G752" s="12"/>
      <c r="H752" s="3"/>
      <c r="I752" s="0"/>
    </row>
    <row r="753" customFormat="false" ht="13.2" hidden="false" customHeight="false" outlineLevel="0" collapsed="false">
      <c r="F753" s="12"/>
      <c r="G753" s="12"/>
      <c r="H753" s="3"/>
      <c r="I753" s="0"/>
    </row>
    <row r="754" customFormat="false" ht="13.2" hidden="false" customHeight="false" outlineLevel="0" collapsed="false">
      <c r="F754" s="12"/>
      <c r="G754" s="12"/>
      <c r="H754" s="3"/>
      <c r="I754" s="0"/>
    </row>
    <row r="755" customFormat="false" ht="13.2" hidden="false" customHeight="false" outlineLevel="0" collapsed="false">
      <c r="F755" s="12"/>
      <c r="G755" s="12"/>
      <c r="H755" s="3"/>
      <c r="I755" s="0"/>
    </row>
    <row r="756" customFormat="false" ht="13.2" hidden="false" customHeight="false" outlineLevel="0" collapsed="false">
      <c r="F756" s="12"/>
      <c r="G756" s="12"/>
      <c r="H756" s="3"/>
      <c r="I756" s="0"/>
    </row>
    <row r="757" customFormat="false" ht="13.2" hidden="false" customHeight="false" outlineLevel="0" collapsed="false">
      <c r="F757" s="12"/>
      <c r="G757" s="12"/>
      <c r="H757" s="3"/>
      <c r="I757" s="0"/>
    </row>
    <row r="758" customFormat="false" ht="13.2" hidden="false" customHeight="false" outlineLevel="0" collapsed="false">
      <c r="F758" s="12"/>
      <c r="G758" s="12"/>
      <c r="H758" s="3"/>
      <c r="I758" s="0"/>
    </row>
    <row r="759" customFormat="false" ht="13.2" hidden="false" customHeight="false" outlineLevel="0" collapsed="false">
      <c r="F759" s="12"/>
      <c r="G759" s="12"/>
      <c r="H759" s="3"/>
      <c r="I759" s="0"/>
    </row>
    <row r="760" customFormat="false" ht="13.2" hidden="false" customHeight="false" outlineLevel="0" collapsed="false">
      <c r="F760" s="12"/>
      <c r="G760" s="12"/>
      <c r="H760" s="3"/>
      <c r="I760" s="0"/>
    </row>
    <row r="761" customFormat="false" ht="13.2" hidden="false" customHeight="false" outlineLevel="0" collapsed="false">
      <c r="F761" s="12"/>
      <c r="G761" s="12"/>
      <c r="H761" s="3"/>
      <c r="I761" s="0"/>
    </row>
    <row r="762" customFormat="false" ht="13.2" hidden="false" customHeight="false" outlineLevel="0" collapsed="false">
      <c r="F762" s="12"/>
      <c r="G762" s="12"/>
      <c r="H762" s="3"/>
      <c r="I762" s="0"/>
    </row>
    <row r="763" customFormat="false" ht="13.2" hidden="false" customHeight="false" outlineLevel="0" collapsed="false">
      <c r="F763" s="12"/>
      <c r="G763" s="12"/>
      <c r="H763" s="3"/>
      <c r="I763" s="0"/>
    </row>
    <row r="764" customFormat="false" ht="13.2" hidden="false" customHeight="false" outlineLevel="0" collapsed="false">
      <c r="F764" s="12"/>
      <c r="G764" s="12"/>
      <c r="H764" s="3"/>
      <c r="I764" s="0"/>
    </row>
    <row r="765" customFormat="false" ht="13.2" hidden="false" customHeight="false" outlineLevel="0" collapsed="false">
      <c r="F765" s="12"/>
      <c r="G765" s="12"/>
      <c r="H765" s="3"/>
      <c r="I765" s="0"/>
    </row>
    <row r="766" customFormat="false" ht="13.2" hidden="false" customHeight="false" outlineLevel="0" collapsed="false">
      <c r="F766" s="12"/>
      <c r="G766" s="12"/>
      <c r="H766" s="3"/>
      <c r="I766" s="0"/>
    </row>
    <row r="767" customFormat="false" ht="13.2" hidden="false" customHeight="false" outlineLevel="0" collapsed="false">
      <c r="F767" s="12"/>
      <c r="G767" s="12"/>
      <c r="H767" s="3"/>
      <c r="I767" s="0"/>
    </row>
    <row r="768" customFormat="false" ht="13.2" hidden="false" customHeight="false" outlineLevel="0" collapsed="false">
      <c r="F768" s="12"/>
      <c r="G768" s="12"/>
      <c r="H768" s="3"/>
      <c r="I768" s="0"/>
    </row>
    <row r="769" customFormat="false" ht="13.2" hidden="false" customHeight="false" outlineLevel="0" collapsed="false">
      <c r="F769" s="12"/>
      <c r="G769" s="12"/>
      <c r="H769" s="3"/>
      <c r="I769" s="0"/>
    </row>
    <row r="770" customFormat="false" ht="13.2" hidden="false" customHeight="false" outlineLevel="0" collapsed="false">
      <c r="F770" s="12"/>
      <c r="G770" s="12"/>
      <c r="H770" s="3"/>
      <c r="I770" s="0"/>
    </row>
    <row r="771" customFormat="false" ht="13.2" hidden="false" customHeight="false" outlineLevel="0" collapsed="false">
      <c r="F771" s="12"/>
      <c r="G771" s="12"/>
      <c r="H771" s="3"/>
      <c r="I771" s="0"/>
    </row>
    <row r="772" customFormat="false" ht="13.2" hidden="false" customHeight="false" outlineLevel="0" collapsed="false">
      <c r="F772" s="12"/>
      <c r="G772" s="12"/>
      <c r="H772" s="3"/>
      <c r="I772" s="0"/>
    </row>
    <row r="773" customFormat="false" ht="13.2" hidden="false" customHeight="false" outlineLevel="0" collapsed="false">
      <c r="F773" s="12"/>
      <c r="G773" s="12"/>
      <c r="H773" s="3"/>
      <c r="I773" s="0"/>
    </row>
    <row r="774" customFormat="false" ht="13.2" hidden="false" customHeight="false" outlineLevel="0" collapsed="false">
      <c r="F774" s="12"/>
      <c r="G774" s="12"/>
      <c r="H774" s="3"/>
      <c r="I774" s="0"/>
    </row>
    <row r="775" customFormat="false" ht="13.2" hidden="false" customHeight="false" outlineLevel="0" collapsed="false">
      <c r="F775" s="12"/>
      <c r="G775" s="12"/>
      <c r="H775" s="3"/>
      <c r="I775" s="0"/>
    </row>
    <row r="776" customFormat="false" ht="13.2" hidden="false" customHeight="false" outlineLevel="0" collapsed="false">
      <c r="F776" s="12"/>
      <c r="G776" s="12"/>
      <c r="H776" s="3"/>
      <c r="I776" s="0"/>
    </row>
    <row r="777" customFormat="false" ht="13.2" hidden="false" customHeight="false" outlineLevel="0" collapsed="false">
      <c r="F777" s="12"/>
      <c r="G777" s="12"/>
      <c r="H777" s="3"/>
      <c r="I777" s="0"/>
    </row>
    <row r="778" customFormat="false" ht="13.2" hidden="false" customHeight="false" outlineLevel="0" collapsed="false">
      <c r="F778" s="12"/>
      <c r="G778" s="12"/>
      <c r="H778" s="3"/>
      <c r="I778" s="0"/>
    </row>
    <row r="779" customFormat="false" ht="13.2" hidden="false" customHeight="false" outlineLevel="0" collapsed="false">
      <c r="F779" s="12"/>
      <c r="G779" s="12"/>
      <c r="H779" s="3"/>
      <c r="I779" s="0"/>
    </row>
    <row r="780" customFormat="false" ht="13.2" hidden="false" customHeight="false" outlineLevel="0" collapsed="false">
      <c r="F780" s="12"/>
      <c r="G780" s="12"/>
      <c r="H780" s="3"/>
      <c r="I780" s="0"/>
    </row>
    <row r="781" customFormat="false" ht="13.2" hidden="false" customHeight="false" outlineLevel="0" collapsed="false">
      <c r="F781" s="12"/>
      <c r="G781" s="12"/>
      <c r="H781" s="3"/>
      <c r="I781" s="0"/>
    </row>
    <row r="782" customFormat="false" ht="13.2" hidden="false" customHeight="false" outlineLevel="0" collapsed="false">
      <c r="F782" s="12"/>
      <c r="G782" s="12"/>
      <c r="H782" s="3"/>
      <c r="I782" s="0"/>
    </row>
    <row r="783" customFormat="false" ht="13.2" hidden="false" customHeight="false" outlineLevel="0" collapsed="false">
      <c r="F783" s="12"/>
      <c r="G783" s="12"/>
      <c r="H783" s="3"/>
      <c r="I783" s="0"/>
    </row>
    <row r="784" customFormat="false" ht="13.2" hidden="false" customHeight="false" outlineLevel="0" collapsed="false">
      <c r="F784" s="12"/>
      <c r="G784" s="12"/>
      <c r="H784" s="3"/>
      <c r="I784" s="0"/>
    </row>
    <row r="785" customFormat="false" ht="13.2" hidden="false" customHeight="false" outlineLevel="0" collapsed="false">
      <c r="F785" s="12"/>
      <c r="G785" s="12"/>
      <c r="H785" s="3"/>
      <c r="I785" s="0"/>
    </row>
    <row r="786" customFormat="false" ht="13.2" hidden="false" customHeight="false" outlineLevel="0" collapsed="false">
      <c r="F786" s="12"/>
      <c r="G786" s="12"/>
      <c r="H786" s="3"/>
      <c r="I786" s="0"/>
    </row>
    <row r="787" customFormat="false" ht="13.2" hidden="false" customHeight="false" outlineLevel="0" collapsed="false">
      <c r="F787" s="12"/>
      <c r="G787" s="12"/>
      <c r="H787" s="3"/>
      <c r="I787" s="0"/>
    </row>
    <row r="788" customFormat="false" ht="13.2" hidden="false" customHeight="false" outlineLevel="0" collapsed="false">
      <c r="F788" s="12"/>
      <c r="G788" s="12"/>
      <c r="H788" s="3"/>
      <c r="I788" s="0"/>
    </row>
    <row r="789" customFormat="false" ht="13.2" hidden="false" customHeight="false" outlineLevel="0" collapsed="false">
      <c r="F789" s="12"/>
      <c r="G789" s="12"/>
      <c r="H789" s="3"/>
      <c r="I789" s="0"/>
    </row>
    <row r="790" customFormat="false" ht="13.2" hidden="false" customHeight="false" outlineLevel="0" collapsed="false">
      <c r="F790" s="12"/>
      <c r="G790" s="12"/>
      <c r="H790" s="3"/>
      <c r="I790" s="0"/>
    </row>
    <row r="791" customFormat="false" ht="13.2" hidden="false" customHeight="false" outlineLevel="0" collapsed="false">
      <c r="F791" s="12"/>
      <c r="G791" s="12"/>
      <c r="H791" s="3"/>
      <c r="I791" s="0"/>
    </row>
    <row r="792" customFormat="false" ht="13.2" hidden="false" customHeight="false" outlineLevel="0" collapsed="false">
      <c r="F792" s="12"/>
      <c r="G792" s="12"/>
      <c r="H792" s="3"/>
      <c r="I792" s="0"/>
    </row>
    <row r="793" customFormat="false" ht="13.2" hidden="false" customHeight="false" outlineLevel="0" collapsed="false">
      <c r="F793" s="12"/>
      <c r="G793" s="12"/>
      <c r="H793" s="3"/>
      <c r="I793" s="0"/>
    </row>
    <row r="794" customFormat="false" ht="13.2" hidden="false" customHeight="false" outlineLevel="0" collapsed="false">
      <c r="F794" s="12"/>
      <c r="G794" s="12"/>
      <c r="H794" s="3"/>
      <c r="I794" s="0"/>
    </row>
    <row r="795" customFormat="false" ht="13.2" hidden="false" customHeight="false" outlineLevel="0" collapsed="false">
      <c r="F795" s="12"/>
      <c r="G795" s="12"/>
      <c r="H795" s="3"/>
      <c r="I795" s="0"/>
    </row>
    <row r="796" customFormat="false" ht="13.2" hidden="false" customHeight="false" outlineLevel="0" collapsed="false">
      <c r="F796" s="12"/>
      <c r="G796" s="12"/>
      <c r="H796" s="3"/>
      <c r="I796" s="0"/>
    </row>
    <row r="797" customFormat="false" ht="13.2" hidden="false" customHeight="false" outlineLevel="0" collapsed="false">
      <c r="F797" s="12"/>
      <c r="G797" s="12"/>
      <c r="H797" s="3"/>
      <c r="I797" s="0"/>
    </row>
    <row r="798" customFormat="false" ht="13.2" hidden="false" customHeight="false" outlineLevel="0" collapsed="false">
      <c r="F798" s="12"/>
      <c r="G798" s="12"/>
      <c r="H798" s="3"/>
      <c r="I798" s="0"/>
    </row>
    <row r="799" customFormat="false" ht="13.2" hidden="false" customHeight="false" outlineLevel="0" collapsed="false">
      <c r="F799" s="12"/>
      <c r="G799" s="12"/>
      <c r="H799" s="3"/>
      <c r="I799" s="0"/>
    </row>
    <row r="800" customFormat="false" ht="13.2" hidden="false" customHeight="false" outlineLevel="0" collapsed="false">
      <c r="F800" s="12"/>
      <c r="G800" s="12"/>
      <c r="H800" s="3"/>
      <c r="I800" s="0"/>
    </row>
    <row r="801" customFormat="false" ht="13.2" hidden="false" customHeight="false" outlineLevel="0" collapsed="false">
      <c r="F801" s="12"/>
      <c r="G801" s="12"/>
      <c r="H801" s="3"/>
      <c r="I801" s="0"/>
    </row>
    <row r="802" customFormat="false" ht="13.2" hidden="false" customHeight="false" outlineLevel="0" collapsed="false">
      <c r="F802" s="12"/>
      <c r="G802" s="12"/>
      <c r="H802" s="3"/>
      <c r="I802" s="0"/>
    </row>
    <row r="803" customFormat="false" ht="13.2" hidden="false" customHeight="false" outlineLevel="0" collapsed="false">
      <c r="F803" s="12"/>
      <c r="G803" s="12"/>
      <c r="H803" s="3"/>
      <c r="I803" s="0"/>
    </row>
    <row r="804" customFormat="false" ht="13.2" hidden="false" customHeight="false" outlineLevel="0" collapsed="false">
      <c r="F804" s="12"/>
      <c r="G804" s="12"/>
      <c r="H804" s="3"/>
      <c r="I804" s="0"/>
    </row>
    <row r="805" customFormat="false" ht="13.2" hidden="false" customHeight="false" outlineLevel="0" collapsed="false">
      <c r="F805" s="12"/>
      <c r="G805" s="12"/>
      <c r="H805" s="3"/>
      <c r="I805" s="0"/>
    </row>
    <row r="806" customFormat="false" ht="13.2" hidden="false" customHeight="false" outlineLevel="0" collapsed="false">
      <c r="F806" s="12"/>
      <c r="G806" s="12"/>
      <c r="H806" s="3"/>
      <c r="I806" s="0"/>
    </row>
    <row r="807" customFormat="false" ht="13.2" hidden="false" customHeight="false" outlineLevel="0" collapsed="false">
      <c r="F807" s="12"/>
      <c r="G807" s="12"/>
      <c r="H807" s="3"/>
      <c r="I807" s="0"/>
    </row>
    <row r="808" customFormat="false" ht="13.2" hidden="false" customHeight="false" outlineLevel="0" collapsed="false">
      <c r="F808" s="12"/>
      <c r="G808" s="12"/>
      <c r="H808" s="3"/>
      <c r="I808" s="0"/>
    </row>
    <row r="809" customFormat="false" ht="13.2" hidden="false" customHeight="false" outlineLevel="0" collapsed="false">
      <c r="F809" s="12"/>
      <c r="G809" s="12"/>
      <c r="H809" s="3"/>
      <c r="I809" s="0"/>
    </row>
    <row r="810" customFormat="false" ht="13.2" hidden="false" customHeight="false" outlineLevel="0" collapsed="false">
      <c r="F810" s="12"/>
      <c r="G810" s="12"/>
      <c r="H810" s="3"/>
      <c r="I810" s="0"/>
    </row>
    <row r="811" customFormat="false" ht="13.2" hidden="false" customHeight="false" outlineLevel="0" collapsed="false">
      <c r="F811" s="12"/>
      <c r="G811" s="12"/>
      <c r="H811" s="3"/>
      <c r="I811" s="0"/>
    </row>
    <row r="812" customFormat="false" ht="13.2" hidden="false" customHeight="false" outlineLevel="0" collapsed="false">
      <c r="F812" s="12"/>
      <c r="G812" s="12"/>
      <c r="H812" s="3"/>
      <c r="I812" s="0"/>
    </row>
    <row r="813" customFormat="false" ht="13.2" hidden="false" customHeight="false" outlineLevel="0" collapsed="false">
      <c r="F813" s="12"/>
      <c r="G813" s="12"/>
      <c r="H813" s="3"/>
      <c r="I813" s="0"/>
    </row>
    <row r="814" customFormat="false" ht="13.2" hidden="false" customHeight="false" outlineLevel="0" collapsed="false">
      <c r="F814" s="12"/>
      <c r="G814" s="12"/>
      <c r="H814" s="3"/>
      <c r="I814" s="0"/>
    </row>
    <row r="815" customFormat="false" ht="13.2" hidden="false" customHeight="false" outlineLevel="0" collapsed="false">
      <c r="F815" s="12"/>
      <c r="G815" s="12"/>
      <c r="H815" s="3"/>
      <c r="I815" s="0"/>
    </row>
    <row r="816" customFormat="false" ht="13.2" hidden="false" customHeight="false" outlineLevel="0" collapsed="false">
      <c r="F816" s="12"/>
      <c r="G816" s="12"/>
      <c r="H816" s="3"/>
      <c r="I816" s="0"/>
    </row>
    <row r="817" customFormat="false" ht="13.2" hidden="false" customHeight="false" outlineLevel="0" collapsed="false">
      <c r="F817" s="12"/>
      <c r="G817" s="12"/>
      <c r="H817" s="3"/>
      <c r="I817" s="0"/>
    </row>
    <row r="818" customFormat="false" ht="13.2" hidden="false" customHeight="false" outlineLevel="0" collapsed="false">
      <c r="F818" s="12"/>
      <c r="G818" s="12"/>
      <c r="H818" s="3"/>
      <c r="I818" s="0"/>
    </row>
    <row r="819" customFormat="false" ht="13.2" hidden="false" customHeight="false" outlineLevel="0" collapsed="false">
      <c r="F819" s="12"/>
      <c r="G819" s="12"/>
      <c r="H819" s="3"/>
      <c r="I819" s="0"/>
    </row>
    <row r="820" customFormat="false" ht="13.2" hidden="false" customHeight="false" outlineLevel="0" collapsed="false">
      <c r="F820" s="12"/>
      <c r="G820" s="12"/>
      <c r="H820" s="3"/>
      <c r="I820" s="0"/>
    </row>
    <row r="821" customFormat="false" ht="13.2" hidden="false" customHeight="false" outlineLevel="0" collapsed="false">
      <c r="F821" s="12"/>
      <c r="G821" s="12"/>
      <c r="H821" s="3"/>
      <c r="I821" s="0"/>
    </row>
    <row r="822" customFormat="false" ht="13.2" hidden="false" customHeight="false" outlineLevel="0" collapsed="false">
      <c r="F822" s="12"/>
      <c r="G822" s="12"/>
      <c r="H822" s="3"/>
      <c r="I822" s="0"/>
    </row>
    <row r="823" customFormat="false" ht="13.2" hidden="false" customHeight="false" outlineLevel="0" collapsed="false">
      <c r="F823" s="12"/>
      <c r="G823" s="12"/>
      <c r="H823" s="3"/>
      <c r="I823" s="0"/>
    </row>
    <row r="824" customFormat="false" ht="13.2" hidden="false" customHeight="false" outlineLevel="0" collapsed="false">
      <c r="F824" s="12"/>
      <c r="G824" s="12"/>
      <c r="H824" s="3"/>
      <c r="I824" s="0"/>
    </row>
    <row r="825" customFormat="false" ht="13.2" hidden="false" customHeight="false" outlineLevel="0" collapsed="false">
      <c r="F825" s="12"/>
      <c r="G825" s="12"/>
      <c r="H825" s="3"/>
      <c r="I825" s="0"/>
    </row>
    <row r="826" customFormat="false" ht="13.2" hidden="false" customHeight="false" outlineLevel="0" collapsed="false">
      <c r="F826" s="12"/>
      <c r="G826" s="12"/>
      <c r="H826" s="3"/>
      <c r="I826" s="0"/>
    </row>
    <row r="827" customFormat="false" ht="13.2" hidden="false" customHeight="false" outlineLevel="0" collapsed="false">
      <c r="F827" s="12"/>
      <c r="G827" s="12"/>
      <c r="H827" s="3"/>
      <c r="I827" s="0"/>
    </row>
    <row r="828" customFormat="false" ht="13.2" hidden="false" customHeight="false" outlineLevel="0" collapsed="false">
      <c r="F828" s="12"/>
      <c r="G828" s="12"/>
      <c r="H828" s="3"/>
      <c r="I828" s="0"/>
    </row>
    <row r="829" customFormat="false" ht="13.2" hidden="false" customHeight="false" outlineLevel="0" collapsed="false">
      <c r="F829" s="12"/>
      <c r="G829" s="12"/>
      <c r="H829" s="3"/>
      <c r="I829" s="0"/>
    </row>
    <row r="830" customFormat="false" ht="13.2" hidden="false" customHeight="false" outlineLevel="0" collapsed="false">
      <c r="F830" s="12"/>
      <c r="G830" s="12"/>
      <c r="H830" s="3"/>
      <c r="I830" s="0"/>
    </row>
    <row r="831" customFormat="false" ht="13.2" hidden="false" customHeight="false" outlineLevel="0" collapsed="false">
      <c r="F831" s="12"/>
      <c r="G831" s="12"/>
      <c r="H831" s="3"/>
      <c r="I831" s="0"/>
    </row>
    <row r="832" customFormat="false" ht="13.2" hidden="false" customHeight="false" outlineLevel="0" collapsed="false">
      <c r="F832" s="12"/>
      <c r="G832" s="12"/>
      <c r="H832" s="3"/>
      <c r="I832" s="0"/>
    </row>
    <row r="833" customFormat="false" ht="13.2" hidden="false" customHeight="false" outlineLevel="0" collapsed="false">
      <c r="F833" s="12"/>
      <c r="G833" s="12"/>
      <c r="H833" s="3"/>
      <c r="I833" s="0"/>
    </row>
    <row r="834" customFormat="false" ht="13.2" hidden="false" customHeight="false" outlineLevel="0" collapsed="false">
      <c r="F834" s="12"/>
      <c r="G834" s="12"/>
      <c r="H834" s="3"/>
      <c r="I834" s="0"/>
    </row>
    <row r="835" customFormat="false" ht="13.2" hidden="false" customHeight="false" outlineLevel="0" collapsed="false">
      <c r="F835" s="12"/>
      <c r="G835" s="12"/>
      <c r="H835" s="3"/>
      <c r="I835" s="0"/>
    </row>
    <row r="836" customFormat="false" ht="13.2" hidden="false" customHeight="false" outlineLevel="0" collapsed="false">
      <c r="F836" s="12"/>
      <c r="G836" s="12"/>
      <c r="H836" s="3"/>
      <c r="I836" s="0"/>
    </row>
    <row r="837" customFormat="false" ht="13.2" hidden="false" customHeight="false" outlineLevel="0" collapsed="false">
      <c r="F837" s="12"/>
      <c r="G837" s="12"/>
      <c r="H837" s="3"/>
      <c r="I837" s="0"/>
    </row>
    <row r="838" customFormat="false" ht="13.2" hidden="false" customHeight="false" outlineLevel="0" collapsed="false">
      <c r="F838" s="12"/>
      <c r="G838" s="12"/>
      <c r="H838" s="3"/>
      <c r="I838" s="0"/>
    </row>
    <row r="839" customFormat="false" ht="13.2" hidden="false" customHeight="false" outlineLevel="0" collapsed="false">
      <c r="F839" s="12"/>
      <c r="G839" s="12"/>
      <c r="H839" s="3"/>
      <c r="I839" s="0"/>
    </row>
    <row r="840" customFormat="false" ht="13.2" hidden="false" customHeight="false" outlineLevel="0" collapsed="false">
      <c r="F840" s="12"/>
      <c r="G840" s="12"/>
      <c r="H840" s="3"/>
      <c r="I840" s="0"/>
    </row>
    <row r="841" customFormat="false" ht="13.2" hidden="false" customHeight="false" outlineLevel="0" collapsed="false">
      <c r="F841" s="12"/>
      <c r="G841" s="12"/>
      <c r="H841" s="3"/>
      <c r="I841" s="0"/>
    </row>
    <row r="842" customFormat="false" ht="13.2" hidden="false" customHeight="false" outlineLevel="0" collapsed="false">
      <c r="F842" s="12"/>
      <c r="G842" s="12"/>
      <c r="H842" s="3"/>
      <c r="I842" s="0"/>
    </row>
    <row r="843" customFormat="false" ht="13.2" hidden="false" customHeight="false" outlineLevel="0" collapsed="false">
      <c r="F843" s="12"/>
      <c r="G843" s="12"/>
      <c r="H843" s="3"/>
      <c r="I843" s="0"/>
    </row>
    <row r="844" customFormat="false" ht="13.2" hidden="false" customHeight="false" outlineLevel="0" collapsed="false">
      <c r="F844" s="12"/>
      <c r="G844" s="12"/>
      <c r="H844" s="3"/>
      <c r="I844" s="0"/>
    </row>
    <row r="845" customFormat="false" ht="13.2" hidden="false" customHeight="false" outlineLevel="0" collapsed="false">
      <c r="F845" s="12"/>
      <c r="G845" s="12"/>
      <c r="H845" s="3"/>
      <c r="I845" s="0"/>
    </row>
    <row r="846" customFormat="false" ht="13.2" hidden="false" customHeight="false" outlineLevel="0" collapsed="false">
      <c r="F846" s="12"/>
      <c r="G846" s="12"/>
      <c r="H846" s="3"/>
      <c r="I846" s="0"/>
    </row>
    <row r="847" customFormat="false" ht="13.2" hidden="false" customHeight="false" outlineLevel="0" collapsed="false">
      <c r="F847" s="12"/>
      <c r="G847" s="12"/>
      <c r="H847" s="3"/>
      <c r="I847" s="0"/>
    </row>
    <row r="848" customFormat="false" ht="13.2" hidden="false" customHeight="false" outlineLevel="0" collapsed="false">
      <c r="F848" s="12"/>
      <c r="G848" s="12"/>
      <c r="H848" s="3"/>
      <c r="I848" s="0"/>
    </row>
    <row r="849" customFormat="false" ht="13.2" hidden="false" customHeight="false" outlineLevel="0" collapsed="false">
      <c r="F849" s="12"/>
      <c r="G849" s="12"/>
      <c r="H849" s="3"/>
      <c r="I849" s="0"/>
    </row>
    <row r="850" customFormat="false" ht="13.2" hidden="false" customHeight="false" outlineLevel="0" collapsed="false">
      <c r="F850" s="12"/>
      <c r="G850" s="12"/>
      <c r="H850" s="3"/>
      <c r="I850" s="0"/>
    </row>
    <row r="851" customFormat="false" ht="13.2" hidden="false" customHeight="false" outlineLevel="0" collapsed="false">
      <c r="F851" s="12"/>
      <c r="G851" s="12"/>
      <c r="H851" s="3"/>
      <c r="I851" s="0"/>
    </row>
    <row r="852" customFormat="false" ht="13.2" hidden="false" customHeight="false" outlineLevel="0" collapsed="false">
      <c r="F852" s="12"/>
      <c r="G852" s="12"/>
      <c r="H852" s="3"/>
      <c r="I852" s="0"/>
    </row>
    <row r="853" customFormat="false" ht="13.2" hidden="false" customHeight="false" outlineLevel="0" collapsed="false">
      <c r="F853" s="12"/>
      <c r="G853" s="12"/>
      <c r="H853" s="3"/>
      <c r="I853" s="0"/>
    </row>
    <row r="854" customFormat="false" ht="13.2" hidden="false" customHeight="false" outlineLevel="0" collapsed="false">
      <c r="F854" s="12"/>
      <c r="G854" s="12"/>
      <c r="H854" s="3"/>
      <c r="I854" s="0"/>
    </row>
    <row r="855" customFormat="false" ht="13.2" hidden="false" customHeight="false" outlineLevel="0" collapsed="false">
      <c r="F855" s="12"/>
      <c r="G855" s="12"/>
      <c r="H855" s="3"/>
      <c r="I855" s="0"/>
    </row>
    <row r="856" customFormat="false" ht="13.2" hidden="false" customHeight="false" outlineLevel="0" collapsed="false">
      <c r="F856" s="12"/>
      <c r="G856" s="12"/>
      <c r="H856" s="3"/>
      <c r="I856" s="0"/>
    </row>
    <row r="857" customFormat="false" ht="13.2" hidden="false" customHeight="false" outlineLevel="0" collapsed="false">
      <c r="F857" s="12"/>
      <c r="G857" s="12"/>
      <c r="H857" s="3"/>
      <c r="I857" s="0"/>
    </row>
    <row r="858" customFormat="false" ht="13.2" hidden="false" customHeight="false" outlineLevel="0" collapsed="false">
      <c r="F858" s="12"/>
      <c r="G858" s="12"/>
      <c r="H858" s="3"/>
      <c r="I858" s="0"/>
    </row>
    <row r="859" customFormat="false" ht="13.2" hidden="false" customHeight="false" outlineLevel="0" collapsed="false">
      <c r="F859" s="12"/>
      <c r="G859" s="12"/>
      <c r="H859" s="3"/>
      <c r="I859" s="0"/>
    </row>
    <row r="860" customFormat="false" ht="13.2" hidden="false" customHeight="false" outlineLevel="0" collapsed="false">
      <c r="F860" s="12"/>
      <c r="G860" s="12"/>
      <c r="H860" s="3"/>
      <c r="I860" s="0"/>
    </row>
    <row r="861" customFormat="false" ht="13.2" hidden="false" customHeight="false" outlineLevel="0" collapsed="false">
      <c r="F861" s="12"/>
      <c r="G861" s="12"/>
      <c r="H861" s="3"/>
      <c r="I861" s="0"/>
    </row>
    <row r="862" customFormat="false" ht="13.2" hidden="false" customHeight="false" outlineLevel="0" collapsed="false">
      <c r="F862" s="12"/>
      <c r="G862" s="12"/>
      <c r="H862" s="3"/>
      <c r="I862" s="0"/>
    </row>
    <row r="863" customFormat="false" ht="13.2" hidden="false" customHeight="false" outlineLevel="0" collapsed="false">
      <c r="F863" s="12"/>
      <c r="G863" s="12"/>
      <c r="H863" s="3"/>
      <c r="I863" s="0"/>
    </row>
    <row r="864" customFormat="false" ht="13.2" hidden="false" customHeight="false" outlineLevel="0" collapsed="false">
      <c r="F864" s="12"/>
      <c r="G864" s="12"/>
      <c r="H864" s="3"/>
      <c r="I864" s="0"/>
    </row>
    <row r="865" customFormat="false" ht="13.2" hidden="false" customHeight="false" outlineLevel="0" collapsed="false">
      <c r="F865" s="12"/>
      <c r="G865" s="12"/>
      <c r="H865" s="3"/>
      <c r="I865" s="0"/>
    </row>
    <row r="866" customFormat="false" ht="13.2" hidden="false" customHeight="false" outlineLevel="0" collapsed="false">
      <c r="F866" s="12"/>
      <c r="G866" s="12"/>
      <c r="H866" s="3"/>
      <c r="I866" s="0"/>
    </row>
    <row r="867" customFormat="false" ht="13.2" hidden="false" customHeight="false" outlineLevel="0" collapsed="false">
      <c r="F867" s="12"/>
      <c r="G867" s="12"/>
      <c r="H867" s="3"/>
      <c r="I867" s="0"/>
    </row>
    <row r="868" customFormat="false" ht="13.2" hidden="false" customHeight="false" outlineLevel="0" collapsed="false">
      <c r="F868" s="12"/>
      <c r="G868" s="12"/>
      <c r="H868" s="3"/>
      <c r="I868" s="0"/>
    </row>
    <row r="869" customFormat="false" ht="13.2" hidden="false" customHeight="false" outlineLevel="0" collapsed="false">
      <c r="F869" s="12"/>
      <c r="G869" s="12"/>
      <c r="H869" s="3"/>
      <c r="I869" s="0"/>
    </row>
    <row r="870" customFormat="false" ht="13.2" hidden="false" customHeight="false" outlineLevel="0" collapsed="false">
      <c r="F870" s="12"/>
      <c r="G870" s="12"/>
      <c r="H870" s="3"/>
      <c r="I870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9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C28" activeCellId="0" sqref="C28"/>
    </sheetView>
  </sheetViews>
  <sheetFormatPr defaultColWidth="9.0546875" defaultRowHeight="13.2" customHeight="true" zeroHeight="false" outlineLevelRow="0" outlineLevelCol="0"/>
  <cols>
    <col collapsed="false" customWidth="true" hidden="false" outlineLevel="0" max="1" min="1" style="1" width="19.33"/>
    <col collapsed="false" customWidth="true" hidden="false" outlineLevel="0" max="2" min="2" style="1" width="8.43"/>
    <col collapsed="false" customWidth="true" hidden="false" outlineLevel="0" max="3" min="3" style="2" width="12.88"/>
    <col collapsed="false" customWidth="true" hidden="false" outlineLevel="0" max="4" min="4" style="2" width="10.1"/>
    <col collapsed="false" customWidth="true" hidden="false" outlineLevel="0" max="5" min="5" style="16" width="13.43"/>
    <col collapsed="false" customWidth="true" hidden="false" outlineLevel="0" max="6" min="6" style="16" width="15.43"/>
    <col collapsed="false" customWidth="true" hidden="false" outlineLevel="0" max="7" min="7" style="1" width="13.43"/>
    <col collapsed="false" customWidth="true" hidden="false" outlineLevel="0" max="8" min="8" style="17" width="14.1"/>
    <col collapsed="false" customWidth="true" hidden="false" outlineLevel="0" max="9" min="9" style="30" width="14.87"/>
    <col collapsed="false" customWidth="true" hidden="false" outlineLevel="0" max="10" min="10" style="3" width="14.87"/>
    <col collapsed="false" customWidth="true" hidden="false" outlineLevel="0" max="11" min="11" style="0" width="14.87"/>
  </cols>
  <sheetData>
    <row r="1" customFormat="false" ht="13.2" hidden="false" customHeight="false" outlineLevel="0" collapsed="false">
      <c r="A1" s="5" t="s">
        <v>127</v>
      </c>
      <c r="G1" s="5" t="s">
        <v>32</v>
      </c>
      <c r="I1" s="30" t="s">
        <v>128</v>
      </c>
      <c r="J1" s="30" t="s">
        <v>128</v>
      </c>
      <c r="K1" s="30" t="s">
        <v>128</v>
      </c>
    </row>
    <row r="2" customFormat="false" ht="13.2" hidden="false" customHeight="false" outlineLevel="0" collapsed="false">
      <c r="A2" s="39" t="s">
        <v>1</v>
      </c>
      <c r="B2" s="39" t="s">
        <v>2</v>
      </c>
      <c r="C2" s="40" t="s">
        <v>3</v>
      </c>
      <c r="D2" s="40" t="s">
        <v>4</v>
      </c>
      <c r="E2" s="41" t="s">
        <v>5</v>
      </c>
      <c r="F2" s="41" t="s">
        <v>6</v>
      </c>
      <c r="G2" s="42" t="s">
        <v>32</v>
      </c>
      <c r="H2" s="42" t="s">
        <v>129</v>
      </c>
      <c r="I2" s="43" t="n">
        <v>2001</v>
      </c>
      <c r="J2" s="43" t="n">
        <v>2002</v>
      </c>
      <c r="K2" s="43" t="n">
        <v>2003</v>
      </c>
    </row>
    <row r="3" customFormat="false" ht="13.8" hidden="false" customHeight="false" outlineLevel="0" collapsed="false">
      <c r="A3" s="7"/>
      <c r="B3" s="7"/>
      <c r="C3" s="8"/>
      <c r="D3" s="8"/>
      <c r="E3" s="44"/>
      <c r="F3" s="44"/>
      <c r="G3" s="11"/>
      <c r="H3" s="11"/>
      <c r="I3" s="45" t="s">
        <v>130</v>
      </c>
      <c r="J3" s="45" t="s">
        <v>130</v>
      </c>
      <c r="K3" s="45" t="s">
        <v>130</v>
      </c>
    </row>
    <row r="4" customFormat="false" ht="13.2" hidden="false" customHeight="false" outlineLevel="0" collapsed="false">
      <c r="G4" s="12" t="s">
        <v>32</v>
      </c>
      <c r="H4" s="15" t="s">
        <v>32</v>
      </c>
    </row>
    <row r="5" customFormat="false" ht="13.2" hidden="false" customHeight="false" outlineLevel="0" collapsed="false">
      <c r="A5" s="26" t="s">
        <v>131</v>
      </c>
      <c r="B5" s="6" t="n">
        <v>10</v>
      </c>
      <c r="C5" s="13"/>
      <c r="D5" s="13" t="n">
        <v>37229</v>
      </c>
      <c r="E5" s="14" t="n">
        <v>0</v>
      </c>
      <c r="F5" s="14" t="n">
        <v>1912.48</v>
      </c>
      <c r="G5" s="6"/>
      <c r="H5" s="17" t="n">
        <f aca="false">F5/B5/100</f>
        <v>1.91248</v>
      </c>
      <c r="I5" s="46" t="s">
        <v>32</v>
      </c>
      <c r="J5" s="15"/>
      <c r="K5" s="26"/>
    </row>
    <row r="6" customFormat="false" ht="13.2" hidden="false" customHeight="false" outlineLevel="0" collapsed="false">
      <c r="A6" s="26" t="s">
        <v>132</v>
      </c>
      <c r="B6" s="6" t="n">
        <v>10</v>
      </c>
      <c r="C6" s="13"/>
      <c r="D6" s="13" t="n">
        <v>37229</v>
      </c>
      <c r="E6" s="14" t="n">
        <v>1737.45</v>
      </c>
      <c r="F6" s="14" t="n">
        <v>0</v>
      </c>
      <c r="G6" s="6"/>
      <c r="H6" s="17" t="n">
        <f aca="false">E6/B6/100</f>
        <v>1.73745</v>
      </c>
      <c r="I6" s="46" t="s">
        <v>32</v>
      </c>
      <c r="J6" s="15"/>
      <c r="K6" s="26"/>
    </row>
    <row r="7" customFormat="false" ht="13.2" hidden="false" customHeight="false" outlineLevel="0" collapsed="false">
      <c r="G7" s="12"/>
    </row>
    <row r="8" customFormat="false" ht="13.2" hidden="false" customHeight="false" outlineLevel="0" collapsed="false">
      <c r="G8" s="12"/>
    </row>
    <row r="9" customFormat="false" ht="13.2" hidden="false" customHeight="false" outlineLevel="0" collapsed="false">
      <c r="A9" s="1" t="s">
        <v>133</v>
      </c>
      <c r="B9" s="1" t="n">
        <v>1000</v>
      </c>
      <c r="D9" s="2" t="n">
        <v>37253</v>
      </c>
      <c r="E9" s="16" t="n">
        <v>0</v>
      </c>
      <c r="F9" s="16" t="n">
        <v>36839.49</v>
      </c>
      <c r="G9" s="12"/>
      <c r="H9" s="17" t="n">
        <f aca="false">F9/B9</f>
        <v>36.83949</v>
      </c>
      <c r="I9" s="30" t="s">
        <v>32</v>
      </c>
    </row>
    <row r="10" customFormat="false" ht="13.2" hidden="false" customHeight="false" outlineLevel="0" collapsed="false">
      <c r="A10" s="1" t="s">
        <v>133</v>
      </c>
      <c r="B10" s="1" t="n">
        <v>1000</v>
      </c>
      <c r="D10" s="2" t="n">
        <v>37253</v>
      </c>
      <c r="E10" s="16" t="n">
        <v>0</v>
      </c>
      <c r="F10" s="16" t="n">
        <v>36819.49</v>
      </c>
      <c r="G10" s="12"/>
      <c r="H10" s="17" t="n">
        <f aca="false">F10/B10</f>
        <v>36.81949</v>
      </c>
      <c r="I10" s="30" t="s">
        <v>32</v>
      </c>
    </row>
    <row r="11" customFormat="false" ht="13.2" hidden="false" customHeight="false" outlineLevel="0" collapsed="false">
      <c r="A11" s="1" t="s">
        <v>133</v>
      </c>
      <c r="B11" s="1" t="n">
        <v>1000</v>
      </c>
      <c r="D11" s="2" t="n">
        <v>37253</v>
      </c>
      <c r="E11" s="16" t="n">
        <v>0</v>
      </c>
      <c r="F11" s="16" t="n">
        <v>36819.49</v>
      </c>
      <c r="G11" s="12"/>
      <c r="H11" s="17" t="n">
        <f aca="false">F11/B11</f>
        <v>36.81949</v>
      </c>
      <c r="I11" s="30" t="s">
        <v>32</v>
      </c>
    </row>
    <row r="12" customFormat="false" ht="13.2" hidden="false" customHeight="false" outlineLevel="0" collapsed="false">
      <c r="A12" s="1" t="s">
        <v>133</v>
      </c>
      <c r="B12" s="1" t="n">
        <v>1000</v>
      </c>
      <c r="D12" s="2" t="n">
        <v>37253</v>
      </c>
      <c r="E12" s="16" t="n">
        <v>0</v>
      </c>
      <c r="F12" s="16" t="n">
        <v>36979.49</v>
      </c>
      <c r="G12" s="12"/>
      <c r="H12" s="17" t="n">
        <f aca="false">F12/B12</f>
        <v>36.97949</v>
      </c>
      <c r="I12" s="30" t="s">
        <v>32</v>
      </c>
    </row>
    <row r="13" customFormat="false" ht="13.2" hidden="false" customHeight="false" outlineLevel="0" collapsed="false">
      <c r="A13" s="1" t="s">
        <v>133</v>
      </c>
      <c r="B13" s="1" t="n">
        <v>1000</v>
      </c>
      <c r="D13" s="2" t="n">
        <v>37253</v>
      </c>
      <c r="E13" s="16" t="n">
        <v>0</v>
      </c>
      <c r="F13" s="16" t="n">
        <v>36789.49</v>
      </c>
      <c r="G13" s="12"/>
      <c r="H13" s="17" t="n">
        <f aca="false">F13/B13</f>
        <v>36.78949</v>
      </c>
      <c r="I13" s="30" t="s">
        <v>32</v>
      </c>
    </row>
    <row r="14" customFormat="false" ht="13.2" hidden="false" customHeight="false" outlineLevel="0" collapsed="false">
      <c r="I14" s="30" t="s">
        <v>32</v>
      </c>
    </row>
    <row r="16" customFormat="false" ht="13.2" hidden="false" customHeight="false" outlineLevel="0" collapsed="false">
      <c r="A16" s="1" t="s">
        <v>101</v>
      </c>
      <c r="B16" s="1" t="n">
        <v>100</v>
      </c>
      <c r="D16" s="2" t="n">
        <v>37253</v>
      </c>
      <c r="E16" s="16" t="n">
        <v>0</v>
      </c>
      <c r="F16" s="16" t="n">
        <v>7952.24</v>
      </c>
      <c r="G16" s="12"/>
      <c r="H16" s="17" t="n">
        <f aca="false">F16/B16</f>
        <v>79.5224</v>
      </c>
      <c r="I16" s="30" t="s">
        <v>32</v>
      </c>
    </row>
    <row r="17" customFormat="false" ht="13.2" hidden="false" customHeight="false" outlineLevel="0" collapsed="false">
      <c r="A17" s="1" t="s">
        <v>101</v>
      </c>
      <c r="B17" s="1" t="n">
        <v>1000</v>
      </c>
      <c r="D17" s="2" t="n">
        <v>37253</v>
      </c>
      <c r="E17" s="16" t="n">
        <v>0</v>
      </c>
      <c r="F17" s="16" t="n">
        <v>79388.85</v>
      </c>
      <c r="G17" s="12"/>
      <c r="H17" s="17" t="n">
        <f aca="false">F17/B17</f>
        <v>79.38885</v>
      </c>
      <c r="I17" s="30" t="s">
        <v>32</v>
      </c>
    </row>
    <row r="18" customFormat="false" ht="13.2" hidden="false" customHeight="false" outlineLevel="0" collapsed="false">
      <c r="A18" s="1" t="s">
        <v>101</v>
      </c>
      <c r="B18" s="1" t="n">
        <v>1000</v>
      </c>
      <c r="D18" s="2" t="n">
        <v>37253</v>
      </c>
      <c r="E18" s="16" t="n">
        <v>0</v>
      </c>
      <c r="F18" s="16" t="n">
        <v>79088.86</v>
      </c>
      <c r="G18" s="12"/>
      <c r="H18" s="17" t="n">
        <f aca="false">F18/B18</f>
        <v>79.08886</v>
      </c>
      <c r="I18" s="30" t="s">
        <v>32</v>
      </c>
    </row>
    <row r="19" customFormat="false" ht="13.2" hidden="false" customHeight="false" outlineLevel="0" collapsed="false">
      <c r="A19" s="1" t="s">
        <v>101</v>
      </c>
      <c r="B19" s="1" t="n">
        <v>1000</v>
      </c>
      <c r="D19" s="2" t="n">
        <v>37253</v>
      </c>
      <c r="E19" s="16" t="n">
        <v>0</v>
      </c>
      <c r="F19" s="16" t="n">
        <v>79438.85</v>
      </c>
      <c r="G19" s="12"/>
      <c r="H19" s="17" t="n">
        <f aca="false">F19/B19</f>
        <v>79.43885</v>
      </c>
      <c r="I19" s="30" t="s">
        <v>32</v>
      </c>
    </row>
    <row r="20" customFormat="false" ht="13.2" hidden="false" customHeight="false" outlineLevel="0" collapsed="false">
      <c r="A20" s="1" t="s">
        <v>101</v>
      </c>
      <c r="B20" s="1" t="n">
        <v>1000</v>
      </c>
      <c r="D20" s="2" t="n">
        <v>37253</v>
      </c>
      <c r="E20" s="16" t="n">
        <v>0</v>
      </c>
      <c r="F20" s="16" t="n">
        <v>79298.86</v>
      </c>
      <c r="G20" s="12"/>
      <c r="H20" s="17" t="n">
        <f aca="false">F20/B20</f>
        <v>79.29886</v>
      </c>
      <c r="I20" s="30" t="s">
        <v>32</v>
      </c>
    </row>
    <row r="21" customFormat="false" ht="13.2" hidden="false" customHeight="false" outlineLevel="0" collapsed="false">
      <c r="A21" s="1" t="s">
        <v>101</v>
      </c>
      <c r="B21" s="1" t="n">
        <v>1900</v>
      </c>
      <c r="D21" s="2" t="n">
        <v>37253</v>
      </c>
      <c r="E21" s="16" t="n">
        <v>0</v>
      </c>
      <c r="F21" s="16" t="n">
        <v>151038.42</v>
      </c>
      <c r="G21" s="12"/>
      <c r="H21" s="17" t="n">
        <f aca="false">F21/B21</f>
        <v>79.4939052631579</v>
      </c>
      <c r="I21" s="30" t="s">
        <v>32</v>
      </c>
    </row>
    <row r="22" customFormat="false" ht="13.2" hidden="false" customHeight="false" outlineLevel="0" collapsed="false">
      <c r="A22" s="1" t="s">
        <v>101</v>
      </c>
      <c r="B22" s="1" t="n">
        <v>2000</v>
      </c>
      <c r="D22" s="2" t="n">
        <v>37253</v>
      </c>
      <c r="E22" s="16" t="n">
        <v>0</v>
      </c>
      <c r="F22" s="16" t="n">
        <v>158567.67</v>
      </c>
      <c r="G22" s="12"/>
      <c r="H22" s="17" t="n">
        <f aca="false">F22/B22</f>
        <v>79.283835</v>
      </c>
      <c r="I22" s="30" t="s">
        <v>32</v>
      </c>
    </row>
    <row r="23" customFormat="false" ht="13.2" hidden="false" customHeight="false" outlineLevel="0" collapsed="false">
      <c r="A23" s="1" t="s">
        <v>101</v>
      </c>
      <c r="B23" s="1" t="n">
        <v>2000</v>
      </c>
      <c r="D23" s="2" t="n">
        <v>37253</v>
      </c>
      <c r="E23" s="16" t="n">
        <v>0</v>
      </c>
      <c r="F23" s="16" t="n">
        <v>158187.67</v>
      </c>
      <c r="G23" s="12"/>
      <c r="H23" s="17" t="n">
        <f aca="false">F23/B23</f>
        <v>79.093835</v>
      </c>
      <c r="I23" s="30" t="s">
        <v>32</v>
      </c>
    </row>
    <row r="24" customFormat="false" ht="13.2" hidden="false" customHeight="false" outlineLevel="0" collapsed="false">
      <c r="B24" s="1" t="s">
        <v>32</v>
      </c>
      <c r="G24" s="12"/>
    </row>
    <row r="26" customFormat="false" ht="13.2" hidden="false" customHeight="false" outlineLevel="0" collapsed="false">
      <c r="A26" s="26" t="s">
        <v>134</v>
      </c>
      <c r="B26" s="6" t="n">
        <v>50</v>
      </c>
      <c r="C26" s="13"/>
      <c r="D26" s="13" t="n">
        <v>37187</v>
      </c>
      <c r="E26" s="14"/>
      <c r="F26" s="14" t="n">
        <v>11458.35</v>
      </c>
      <c r="G26" s="6"/>
      <c r="H26" s="17" t="n">
        <f aca="false">F26/B26/100</f>
        <v>2.29167</v>
      </c>
      <c r="I26" s="46"/>
      <c r="J26" s="15"/>
      <c r="K26" s="26"/>
    </row>
    <row r="27" customFormat="false" ht="13.2" hidden="false" customHeight="false" outlineLevel="0" collapsed="false">
      <c r="A27" s="26" t="s">
        <v>135</v>
      </c>
      <c r="B27" s="6" t="n">
        <v>50</v>
      </c>
      <c r="C27" s="13"/>
      <c r="D27" s="13" t="n">
        <v>37141</v>
      </c>
      <c r="E27" s="14"/>
      <c r="F27" s="14" t="n">
        <v>10516.33</v>
      </c>
      <c r="G27" s="6"/>
      <c r="H27" s="17" t="n">
        <f aca="false">F27/B27/100</f>
        <v>2.103266</v>
      </c>
      <c r="I27" s="46"/>
      <c r="J27" s="15"/>
      <c r="K27" s="26"/>
    </row>
    <row r="28" customFormat="false" ht="13.2" hidden="false" customHeight="false" outlineLevel="0" collapsed="false">
      <c r="A28" s="26" t="s">
        <v>135</v>
      </c>
      <c r="B28" s="6" t="n">
        <v>50</v>
      </c>
      <c r="C28" s="13"/>
      <c r="D28" s="13" t="n">
        <v>37141</v>
      </c>
      <c r="E28" s="14"/>
      <c r="F28" s="14" t="n">
        <v>11011.85</v>
      </c>
      <c r="G28" s="6"/>
      <c r="H28" s="17" t="n">
        <f aca="false">F28/B28/100</f>
        <v>2.20237</v>
      </c>
      <c r="I28" s="46" t="s">
        <v>32</v>
      </c>
      <c r="J28" s="15"/>
      <c r="K28" s="26"/>
    </row>
    <row r="29" customFormat="false" ht="13.2" hidden="false" customHeight="false" outlineLevel="0" collapsed="false">
      <c r="A29" s="26" t="s">
        <v>135</v>
      </c>
      <c r="B29" s="6" t="n">
        <v>20</v>
      </c>
      <c r="C29" s="13"/>
      <c r="D29" s="13" t="n">
        <v>37158</v>
      </c>
      <c r="E29" s="14"/>
      <c r="F29" s="14" t="n">
        <v>3744.92</v>
      </c>
      <c r="G29" s="6"/>
      <c r="H29" s="17" t="n">
        <f aca="false">F29/B29/100</f>
        <v>1.87246</v>
      </c>
      <c r="I29" s="46" t="s">
        <v>32</v>
      </c>
      <c r="J29" s="15"/>
      <c r="K29" s="26"/>
    </row>
    <row r="30" customFormat="false" ht="13.2" hidden="false" customHeight="false" outlineLevel="0" collapsed="false">
      <c r="A30" s="26" t="s">
        <v>135</v>
      </c>
      <c r="B30" s="6" t="n">
        <v>50</v>
      </c>
      <c r="C30" s="13"/>
      <c r="D30" s="13" t="n">
        <v>37155</v>
      </c>
      <c r="E30" s="14"/>
      <c r="F30" s="14" t="n">
        <v>7762.82</v>
      </c>
      <c r="G30" s="6"/>
      <c r="H30" s="17" t="n">
        <f aca="false">F30/B30/100</f>
        <v>1.552564</v>
      </c>
      <c r="I30" s="46" t="s">
        <v>32</v>
      </c>
      <c r="J30" s="15"/>
      <c r="K30" s="26"/>
    </row>
    <row r="31" customFormat="false" ht="13.2" hidden="false" customHeight="false" outlineLevel="0" collapsed="false">
      <c r="A31" s="26" t="s">
        <v>135</v>
      </c>
      <c r="B31" s="6" t="n">
        <v>10</v>
      </c>
      <c r="C31" s="13"/>
      <c r="D31" s="13" t="n">
        <v>37155</v>
      </c>
      <c r="E31" s="14"/>
      <c r="F31" s="14" t="n">
        <v>2062.48</v>
      </c>
      <c r="G31" s="6"/>
      <c r="H31" s="17" t="n">
        <f aca="false">F31/B31/100</f>
        <v>2.06248</v>
      </c>
      <c r="I31" s="46" t="s">
        <v>32</v>
      </c>
      <c r="J31" s="15"/>
      <c r="K31" s="26"/>
    </row>
    <row r="32" customFormat="false" ht="13.2" hidden="false" customHeight="false" outlineLevel="0" collapsed="false">
      <c r="A32" s="26" t="s">
        <v>135</v>
      </c>
      <c r="B32" s="6" t="n">
        <v>20</v>
      </c>
      <c r="C32" s="13"/>
      <c r="D32" s="13" t="n">
        <v>37155</v>
      </c>
      <c r="E32" s="14"/>
      <c r="F32" s="14" t="n">
        <v>4444.9</v>
      </c>
      <c r="G32" s="6"/>
      <c r="H32" s="17" t="n">
        <f aca="false">F32/B32/100</f>
        <v>2.22245</v>
      </c>
      <c r="I32" s="46" t="s">
        <v>32</v>
      </c>
      <c r="J32" s="15"/>
      <c r="K32" s="26"/>
    </row>
    <row r="33" customFormat="false" ht="13.2" hidden="false" customHeight="false" outlineLevel="0" collapsed="false">
      <c r="A33" s="26" t="s">
        <v>135</v>
      </c>
      <c r="B33" s="6" t="n">
        <v>20</v>
      </c>
      <c r="C33" s="13"/>
      <c r="D33" s="13" t="n">
        <v>37155</v>
      </c>
      <c r="E33" s="14"/>
      <c r="F33" s="14" t="n">
        <v>4044.91</v>
      </c>
      <c r="G33" s="6"/>
      <c r="H33" s="17" t="n">
        <f aca="false">F33/B33/100</f>
        <v>2.022455</v>
      </c>
      <c r="I33" s="46" t="s">
        <v>32</v>
      </c>
      <c r="J33" s="15"/>
      <c r="K33" s="26"/>
    </row>
    <row r="34" customFormat="false" ht="13.2" hidden="false" customHeight="false" outlineLevel="0" collapsed="false">
      <c r="A34" s="26" t="s">
        <v>135</v>
      </c>
      <c r="B34" s="6" t="n">
        <v>25</v>
      </c>
      <c r="C34" s="13"/>
      <c r="D34" s="13" t="n">
        <v>37153</v>
      </c>
      <c r="E34" s="14"/>
      <c r="F34" s="14" t="n">
        <v>3561.17</v>
      </c>
      <c r="G34" s="6"/>
      <c r="H34" s="17" t="n">
        <f aca="false">F34/B34/100</f>
        <v>1.424468</v>
      </c>
      <c r="I34" s="46" t="s">
        <v>32</v>
      </c>
      <c r="J34" s="15"/>
      <c r="K34" s="26"/>
    </row>
    <row r="35" customFormat="false" ht="13.2" hidden="false" customHeight="false" outlineLevel="0" collapsed="false">
      <c r="A35" s="26" t="s">
        <v>135</v>
      </c>
      <c r="B35" s="6" t="n">
        <v>25</v>
      </c>
      <c r="C35" s="13"/>
      <c r="D35" s="13" t="n">
        <v>37153</v>
      </c>
      <c r="E35" s="14"/>
      <c r="F35" s="14" t="n">
        <v>3311.18</v>
      </c>
      <c r="G35" s="6"/>
      <c r="H35" s="17" t="n">
        <f aca="false">F35/B35/100</f>
        <v>1.324472</v>
      </c>
      <c r="I35" s="46" t="s">
        <v>32</v>
      </c>
      <c r="J35" s="15"/>
      <c r="K35" s="26"/>
    </row>
    <row r="36" customFormat="false" ht="13.2" hidden="false" customHeight="false" outlineLevel="0" collapsed="false">
      <c r="A36" s="26" t="s">
        <v>135</v>
      </c>
      <c r="B36" s="6" t="n">
        <v>25</v>
      </c>
      <c r="C36" s="13"/>
      <c r="D36" s="13" t="n">
        <v>37153</v>
      </c>
      <c r="E36" s="14"/>
      <c r="F36" s="14" t="n">
        <v>3311.18</v>
      </c>
      <c r="G36" s="6"/>
      <c r="H36" s="17" t="n">
        <f aca="false">F36/B36/100</f>
        <v>1.324472</v>
      </c>
      <c r="I36" s="46" t="s">
        <v>32</v>
      </c>
      <c r="J36" s="15"/>
      <c r="K36" s="26"/>
    </row>
    <row r="37" customFormat="false" ht="13.2" hidden="false" customHeight="false" outlineLevel="0" collapsed="false">
      <c r="A37" s="26" t="s">
        <v>135</v>
      </c>
      <c r="B37" s="6" t="n">
        <v>25</v>
      </c>
      <c r="C37" s="13" t="s">
        <v>32</v>
      </c>
      <c r="D37" s="13" t="n">
        <v>37153</v>
      </c>
      <c r="E37" s="14" t="s">
        <v>32</v>
      </c>
      <c r="F37" s="14" t="n">
        <v>3186.19</v>
      </c>
      <c r="G37" s="6"/>
      <c r="H37" s="17" t="n">
        <f aca="false">F37/B37/100</f>
        <v>1.274476</v>
      </c>
      <c r="I37" s="46" t="s">
        <v>32</v>
      </c>
      <c r="J37" s="15"/>
      <c r="K37" s="26"/>
    </row>
    <row r="38" customFormat="false" ht="13.2" hidden="false" customHeight="false" outlineLevel="0" collapsed="false">
      <c r="A38" s="26" t="s">
        <v>135</v>
      </c>
      <c r="B38" s="6" t="n">
        <v>10</v>
      </c>
      <c r="C38" s="13" t="s">
        <v>32</v>
      </c>
      <c r="D38" s="13" t="n">
        <v>37166</v>
      </c>
      <c r="E38" s="14" t="s">
        <v>32</v>
      </c>
      <c r="F38" s="14" t="n">
        <v>1762.49</v>
      </c>
      <c r="G38" s="6"/>
      <c r="H38" s="17" t="n">
        <f aca="false">F38/B38/100</f>
        <v>1.76249</v>
      </c>
      <c r="I38" s="46" t="s">
        <v>32</v>
      </c>
      <c r="J38" s="15"/>
      <c r="K38" s="26"/>
    </row>
    <row r="39" customFormat="false" ht="13.2" hidden="false" customHeight="false" outlineLevel="0" collapsed="false">
      <c r="A39" s="26" t="s">
        <v>135</v>
      </c>
      <c r="B39" s="6" t="n">
        <v>10</v>
      </c>
      <c r="C39" s="13" t="s">
        <v>32</v>
      </c>
      <c r="D39" s="13" t="n">
        <v>37166</v>
      </c>
      <c r="E39" s="14" t="s">
        <v>32</v>
      </c>
      <c r="F39" s="14" t="n">
        <v>1912.48</v>
      </c>
      <c r="G39" s="6"/>
      <c r="H39" s="17" t="n">
        <f aca="false">F39/B39/100</f>
        <v>1.91248</v>
      </c>
      <c r="I39" s="46" t="s">
        <v>32</v>
      </c>
      <c r="J39" s="15"/>
      <c r="K39" s="26"/>
    </row>
    <row r="40" customFormat="false" ht="13.2" hidden="false" customHeight="false" outlineLevel="0" collapsed="false">
      <c r="A40" s="26" t="s">
        <v>136</v>
      </c>
      <c r="B40" s="6" t="n">
        <v>50</v>
      </c>
      <c r="C40" s="13" t="s">
        <v>32</v>
      </c>
      <c r="D40" s="13" t="n">
        <v>37180</v>
      </c>
      <c r="E40" s="14" t="s">
        <v>32</v>
      </c>
      <c r="F40" s="14" t="n">
        <v>6530.97</v>
      </c>
      <c r="G40" s="6"/>
      <c r="H40" s="17" t="n">
        <f aca="false">F40/B40/100</f>
        <v>1.306194</v>
      </c>
      <c r="I40" s="46" t="s">
        <v>32</v>
      </c>
      <c r="J40" s="15"/>
      <c r="K40" s="26"/>
    </row>
    <row r="41" customFormat="false" ht="13.2" hidden="false" customHeight="false" outlineLevel="0" collapsed="false">
      <c r="A41" s="26" t="s">
        <v>136</v>
      </c>
      <c r="B41" s="1" t="n">
        <v>25</v>
      </c>
      <c r="D41" s="2" t="n">
        <v>37134</v>
      </c>
      <c r="F41" s="16" t="n">
        <v>4706.02</v>
      </c>
      <c r="H41" s="17" t="n">
        <f aca="false">F41/B41/100</f>
        <v>1.882408</v>
      </c>
      <c r="I41" s="30" t="s">
        <v>32</v>
      </c>
    </row>
    <row r="42" customFormat="false" ht="13.2" hidden="false" customHeight="false" outlineLevel="0" collapsed="false">
      <c r="A42" s="26" t="s">
        <v>137</v>
      </c>
      <c r="B42" s="1" t="n">
        <v>25</v>
      </c>
      <c r="C42" s="2" t="s">
        <v>138</v>
      </c>
      <c r="D42" s="2" t="n">
        <v>36969</v>
      </c>
      <c r="F42" s="16" t="n">
        <v>41848.6</v>
      </c>
      <c r="H42" s="17" t="n">
        <f aca="false">F42/B42/100</f>
        <v>16.73944</v>
      </c>
    </row>
    <row r="43" customFormat="false" ht="13.2" hidden="false" customHeight="false" outlineLevel="0" collapsed="false">
      <c r="A43" s="26" t="s">
        <v>137</v>
      </c>
      <c r="B43" s="1" t="n">
        <v>5</v>
      </c>
      <c r="D43" s="2" t="n">
        <v>36969</v>
      </c>
      <c r="F43" s="16" t="n">
        <v>8315.22</v>
      </c>
      <c r="H43" s="17" t="n">
        <f aca="false">F43/B43/100</f>
        <v>16.63044</v>
      </c>
    </row>
    <row r="44" customFormat="false" ht="13.2" hidden="false" customHeight="false" outlineLevel="0" collapsed="false">
      <c r="A44" s="26" t="s">
        <v>137</v>
      </c>
      <c r="B44" s="1" t="n">
        <v>20</v>
      </c>
      <c r="D44" s="2" t="n">
        <v>36971</v>
      </c>
      <c r="F44" s="16" t="n">
        <v>31074.46</v>
      </c>
      <c r="H44" s="17" t="n">
        <f aca="false">F44/B44/100</f>
        <v>15.53723</v>
      </c>
    </row>
    <row r="45" customFormat="false" ht="13.2" hidden="false" customHeight="false" outlineLevel="0" collapsed="false">
      <c r="A45" s="26" t="s">
        <v>139</v>
      </c>
      <c r="B45" s="1" t="n">
        <v>30</v>
      </c>
      <c r="D45" s="2" t="n">
        <v>36944</v>
      </c>
      <c r="F45" s="16" t="n">
        <v>60417.98</v>
      </c>
      <c r="H45" s="17" t="n">
        <f aca="false">F45/B45/100</f>
        <v>20.1393266666667</v>
      </c>
    </row>
    <row r="46" customFormat="false" ht="13.2" hidden="false" customHeight="false" outlineLevel="0" collapsed="false">
      <c r="A46" s="26" t="s">
        <v>139</v>
      </c>
      <c r="B46" s="1" t="n">
        <v>30</v>
      </c>
      <c r="D46" s="2" t="n">
        <v>36944</v>
      </c>
      <c r="F46" s="16" t="n">
        <v>57413.58</v>
      </c>
      <c r="H46" s="17" t="n">
        <f aca="false">F46/B46/100</f>
        <v>19.13786</v>
      </c>
    </row>
    <row r="47" customFormat="false" ht="13.2" hidden="false" customHeight="false" outlineLevel="0" collapsed="false">
      <c r="A47" s="26" t="s">
        <v>139</v>
      </c>
      <c r="B47" s="1" t="n">
        <v>25</v>
      </c>
      <c r="D47" s="2" t="n">
        <v>36945</v>
      </c>
      <c r="F47" s="16" t="n">
        <v>45598.47</v>
      </c>
      <c r="H47" s="17" t="n">
        <f aca="false">F47/B47/100</f>
        <v>18.239388</v>
      </c>
    </row>
    <row r="48" customFormat="false" ht="13.2" hidden="false" customHeight="false" outlineLevel="0" collapsed="false">
      <c r="A48" s="26" t="s">
        <v>139</v>
      </c>
      <c r="B48" s="1" t="n">
        <v>5</v>
      </c>
      <c r="D48" s="2" t="n">
        <v>36945</v>
      </c>
      <c r="F48" s="16" t="n">
        <v>9065.19</v>
      </c>
      <c r="H48" s="17" t="n">
        <f aca="false">F48/B48/100</f>
        <v>18.13038</v>
      </c>
    </row>
    <row r="49" customFormat="false" ht="13.2" hidden="false" customHeight="false" outlineLevel="0" collapsed="false">
      <c r="A49" s="26" t="s">
        <v>139</v>
      </c>
      <c r="B49" s="1" t="n">
        <v>30</v>
      </c>
      <c r="D49" s="2" t="n">
        <v>36948</v>
      </c>
      <c r="F49" s="16" t="n">
        <v>56213.62</v>
      </c>
      <c r="H49" s="17" t="n">
        <f aca="false">F49/B49/100</f>
        <v>18.7378733333333</v>
      </c>
    </row>
    <row r="50" customFormat="false" ht="13.2" hidden="false" customHeight="false" outlineLevel="0" collapsed="false">
      <c r="A50" s="26" t="s">
        <v>139</v>
      </c>
      <c r="B50" s="1" t="n">
        <v>30</v>
      </c>
      <c r="D50" s="2" t="n">
        <v>36971</v>
      </c>
      <c r="F50" s="16" t="n">
        <v>30114.49</v>
      </c>
      <c r="H50" s="17" t="n">
        <f aca="false">F50/B50/100</f>
        <v>10.0381633333333</v>
      </c>
    </row>
    <row r="51" customFormat="false" ht="13.2" hidden="false" customHeight="false" outlineLevel="0" collapsed="false">
      <c r="A51" s="26" t="s">
        <v>140</v>
      </c>
      <c r="B51" s="6" t="n">
        <v>25</v>
      </c>
      <c r="C51" s="13"/>
      <c r="D51" s="13" t="n">
        <v>37183</v>
      </c>
      <c r="E51" s="14"/>
      <c r="F51" s="14" t="n">
        <v>3353.64</v>
      </c>
      <c r="G51" s="6"/>
      <c r="H51" s="17" t="n">
        <f aca="false">F51/B51/100</f>
        <v>1.341456</v>
      </c>
      <c r="I51" s="46"/>
      <c r="J51" s="15"/>
      <c r="K51" s="26"/>
    </row>
    <row r="52" customFormat="false" ht="13.2" hidden="false" customHeight="false" outlineLevel="0" collapsed="false">
      <c r="A52" s="26" t="s">
        <v>141</v>
      </c>
      <c r="B52" s="1" t="n">
        <v>28</v>
      </c>
      <c r="D52" s="2" t="n">
        <v>37061</v>
      </c>
      <c r="F52" s="16" t="n">
        <v>20271.31</v>
      </c>
      <c r="H52" s="17" t="n">
        <f aca="false">F52/B52/100</f>
        <v>7.23975357142857</v>
      </c>
    </row>
    <row r="53" customFormat="false" ht="13.2" hidden="false" customHeight="false" outlineLevel="0" collapsed="false">
      <c r="A53" s="26" t="s">
        <v>141</v>
      </c>
      <c r="B53" s="1" t="n">
        <v>22</v>
      </c>
      <c r="D53" s="2" t="n">
        <v>37061</v>
      </c>
      <c r="F53" s="16" t="n">
        <v>15482.97</v>
      </c>
      <c r="H53" s="17" t="n">
        <f aca="false">F53/B53/100</f>
        <v>7.03771363636364</v>
      </c>
    </row>
    <row r="54" customFormat="false" ht="13.2" hidden="false" customHeight="false" outlineLevel="0" collapsed="false">
      <c r="A54" s="26" t="s">
        <v>142</v>
      </c>
      <c r="B54" s="1" t="n">
        <v>25</v>
      </c>
      <c r="D54" s="2" t="n">
        <v>36945</v>
      </c>
      <c r="F54" s="16" t="n">
        <v>66847.76</v>
      </c>
      <c r="H54" s="17" t="n">
        <f aca="false">F54/B54/100</f>
        <v>26.739104</v>
      </c>
    </row>
    <row r="55" customFormat="false" ht="13.2" hidden="false" customHeight="false" outlineLevel="0" collapsed="false">
      <c r="A55" s="26" t="s">
        <v>142</v>
      </c>
      <c r="B55" s="1" t="n">
        <v>5</v>
      </c>
      <c r="D55" s="2" t="n">
        <v>36945</v>
      </c>
      <c r="F55" s="16" t="n">
        <v>13315.05</v>
      </c>
      <c r="H55" s="17" t="n">
        <f aca="false">F55/B55/100</f>
        <v>26.6301</v>
      </c>
    </row>
    <row r="56" customFormat="false" ht="13.2" hidden="false" customHeight="false" outlineLevel="0" collapsed="false">
      <c r="A56" s="26" t="s">
        <v>142</v>
      </c>
      <c r="B56" s="1" t="n">
        <v>25</v>
      </c>
      <c r="D56" s="2" t="n">
        <v>36951</v>
      </c>
      <c r="F56" s="16" t="n">
        <v>61347.95</v>
      </c>
      <c r="H56" s="17" t="n">
        <f aca="false">F56/B56/100</f>
        <v>24.53918</v>
      </c>
    </row>
    <row r="57" customFormat="false" ht="13.2" hidden="false" customHeight="false" outlineLevel="0" collapsed="false">
      <c r="A57" s="26" t="s">
        <v>142</v>
      </c>
      <c r="B57" s="1" t="n">
        <v>5</v>
      </c>
      <c r="D57" s="2" t="n">
        <v>36951</v>
      </c>
      <c r="F57" s="16" t="n">
        <v>12215.09</v>
      </c>
      <c r="H57" s="17" t="n">
        <f aca="false">F57/B57/100</f>
        <v>24.43018</v>
      </c>
    </row>
    <row r="58" customFormat="false" ht="13.2" hidden="false" customHeight="false" outlineLevel="0" collapsed="false">
      <c r="A58" s="26" t="s">
        <v>142</v>
      </c>
      <c r="B58" s="1" t="n">
        <v>40</v>
      </c>
      <c r="D58" s="2" t="n">
        <v>37048</v>
      </c>
      <c r="F58" s="16" t="n">
        <v>43354.04</v>
      </c>
      <c r="H58" s="17" t="n">
        <f aca="false">F58/B58/100</f>
        <v>10.83851</v>
      </c>
    </row>
    <row r="59" customFormat="false" ht="13.2" hidden="false" customHeight="false" outlineLevel="0" collapsed="false">
      <c r="A59" s="26" t="s">
        <v>142</v>
      </c>
      <c r="B59" s="1" t="n">
        <v>50</v>
      </c>
      <c r="D59" s="2" t="n">
        <v>37056</v>
      </c>
      <c r="F59" s="16" t="n">
        <v>39194.18</v>
      </c>
      <c r="H59" s="17" t="n">
        <f aca="false">F59/B59/100</f>
        <v>7.838836</v>
      </c>
    </row>
    <row r="60" customFormat="false" ht="13.2" hidden="false" customHeight="false" outlineLevel="0" collapsed="false">
      <c r="A60" s="26" t="s">
        <v>143</v>
      </c>
      <c r="B60" s="1" t="n">
        <v>28</v>
      </c>
      <c r="D60" s="2" t="n">
        <v>37060</v>
      </c>
      <c r="F60" s="16" t="n">
        <v>13827.03</v>
      </c>
      <c r="H60" s="17" t="n">
        <f aca="false">F60/B60/100</f>
        <v>4.938225</v>
      </c>
    </row>
    <row r="61" customFormat="false" ht="13.2" hidden="false" customHeight="false" outlineLevel="0" collapsed="false">
      <c r="A61" s="26" t="s">
        <v>143</v>
      </c>
      <c r="B61" s="1" t="n">
        <v>22</v>
      </c>
      <c r="D61" s="2" t="n">
        <v>37060</v>
      </c>
      <c r="F61" s="16" t="n">
        <v>11087.62</v>
      </c>
      <c r="H61" s="17" t="n">
        <f aca="false">F61/B61/100</f>
        <v>5.03982727272727</v>
      </c>
    </row>
    <row r="62" customFormat="false" ht="13.2" hidden="false" customHeight="false" outlineLevel="0" collapsed="false">
      <c r="A62" s="26" t="s">
        <v>143</v>
      </c>
      <c r="B62" s="1" t="n">
        <v>26</v>
      </c>
      <c r="D62" s="2" t="n">
        <v>37067</v>
      </c>
      <c r="F62" s="16" t="n">
        <v>12579.07</v>
      </c>
      <c r="H62" s="17" t="n">
        <f aca="false">F62/B62/100</f>
        <v>4.83810384615385</v>
      </c>
    </row>
    <row r="63" customFormat="false" ht="13.2" hidden="false" customHeight="false" outlineLevel="0" collapsed="false">
      <c r="A63" s="26" t="s">
        <v>143</v>
      </c>
      <c r="B63" s="1" t="n">
        <v>24</v>
      </c>
      <c r="D63" s="2" t="n">
        <v>37067</v>
      </c>
      <c r="F63" s="16" t="n">
        <v>11855.6</v>
      </c>
      <c r="H63" s="17" t="n">
        <f aca="false">F63/B63/100</f>
        <v>4.93983333333333</v>
      </c>
    </row>
    <row r="64" customFormat="false" ht="13.2" hidden="false" customHeight="false" outlineLevel="0" collapsed="false">
      <c r="A64" s="26" t="s">
        <v>143</v>
      </c>
      <c r="B64" s="1" t="n">
        <v>50</v>
      </c>
      <c r="D64" s="2" t="n">
        <v>37095</v>
      </c>
      <c r="F64" s="16" t="n">
        <v>25781.52</v>
      </c>
      <c r="H64" s="17" t="n">
        <f aca="false">F64/B64/100</f>
        <v>5.156304</v>
      </c>
    </row>
    <row r="65" customFormat="false" ht="13.2" hidden="false" customHeight="false" outlineLevel="0" collapsed="false">
      <c r="A65" s="26" t="s">
        <v>144</v>
      </c>
      <c r="B65" s="1" t="n">
        <v>25</v>
      </c>
      <c r="D65" s="2" t="n">
        <v>36990</v>
      </c>
      <c r="F65" s="16" t="n">
        <v>22094.75</v>
      </c>
      <c r="H65" s="17" t="n">
        <f aca="false">F65/B65/100</f>
        <v>8.8379</v>
      </c>
    </row>
    <row r="66" customFormat="false" ht="13.2" hidden="false" customHeight="false" outlineLevel="0" collapsed="false">
      <c r="A66" s="26" t="s">
        <v>144</v>
      </c>
      <c r="B66" s="1" t="n">
        <v>25</v>
      </c>
      <c r="D66" s="2" t="n">
        <v>37034</v>
      </c>
      <c r="F66" s="16" t="n">
        <v>18094.89</v>
      </c>
      <c r="H66" s="17" t="n">
        <f aca="false">F66/B66/100</f>
        <v>7.237956</v>
      </c>
    </row>
    <row r="67" customFormat="false" ht="13.2" hidden="false" customHeight="false" outlineLevel="0" collapsed="false">
      <c r="A67" s="26" t="s">
        <v>144</v>
      </c>
      <c r="B67" s="1" t="n">
        <v>50</v>
      </c>
      <c r="D67" s="2" t="n">
        <v>37040</v>
      </c>
      <c r="F67" s="16" t="n">
        <v>30694.46</v>
      </c>
      <c r="H67" s="17" t="n">
        <f aca="false">F67/B67/100</f>
        <v>6.138892</v>
      </c>
    </row>
    <row r="68" customFormat="false" ht="13.2" hidden="false" customHeight="false" outlineLevel="0" collapsed="false">
      <c r="A68" s="26" t="s">
        <v>145</v>
      </c>
      <c r="B68" s="1" t="n">
        <v>40</v>
      </c>
      <c r="D68" s="2" t="n">
        <v>36945</v>
      </c>
      <c r="F68" s="16" t="n">
        <v>64553.34</v>
      </c>
      <c r="H68" s="17" t="n">
        <f aca="false">F68/B68/100</f>
        <v>16.138335</v>
      </c>
    </row>
    <row r="69" customFormat="false" ht="13.2" hidden="false" customHeight="false" outlineLevel="0" collapsed="false">
      <c r="A69" s="26" t="s">
        <v>145</v>
      </c>
      <c r="B69" s="1" t="n">
        <v>25</v>
      </c>
      <c r="D69" s="2" t="n">
        <v>36971</v>
      </c>
      <c r="F69" s="16" t="n">
        <v>24344.68</v>
      </c>
      <c r="H69" s="17" t="n">
        <f aca="false">F69/B69/100</f>
        <v>9.737872</v>
      </c>
    </row>
    <row r="70" customFormat="false" ht="13.2" hidden="false" customHeight="false" outlineLevel="0" collapsed="false">
      <c r="A70" s="26" t="s">
        <v>145</v>
      </c>
      <c r="B70" s="1" t="n">
        <v>35</v>
      </c>
      <c r="D70" s="2" t="n">
        <v>37034</v>
      </c>
      <c r="F70" s="16" t="n">
        <v>21134.78</v>
      </c>
      <c r="H70" s="17" t="n">
        <f aca="false">F70/B70/100</f>
        <v>6.03850857142857</v>
      </c>
    </row>
    <row r="71" customFormat="false" ht="13.2" hidden="false" customHeight="false" outlineLevel="0" collapsed="false">
      <c r="A71" s="26" t="s">
        <v>146</v>
      </c>
      <c r="B71" s="1" t="n">
        <v>25</v>
      </c>
      <c r="D71" s="2" t="n">
        <v>36971</v>
      </c>
      <c r="F71" s="16" t="n">
        <v>20844.8</v>
      </c>
      <c r="H71" s="17" t="n">
        <f aca="false">F71/B71/100</f>
        <v>8.33792</v>
      </c>
    </row>
    <row r="72" customFormat="false" ht="13.2" hidden="false" customHeight="false" outlineLevel="0" collapsed="false">
      <c r="A72" s="26" t="s">
        <v>146</v>
      </c>
      <c r="B72" s="1" t="n">
        <v>25</v>
      </c>
      <c r="D72" s="2" t="n">
        <v>36979</v>
      </c>
      <c r="F72" s="16" t="n">
        <v>16594.94</v>
      </c>
      <c r="H72" s="17" t="n">
        <f aca="false">F72/B72/100</f>
        <v>6.637976</v>
      </c>
    </row>
    <row r="73" customFormat="false" ht="13.2" hidden="false" customHeight="false" outlineLevel="0" collapsed="false">
      <c r="A73" s="26" t="s">
        <v>146</v>
      </c>
      <c r="B73" s="1" t="n">
        <v>25</v>
      </c>
      <c r="D73" s="2" t="n">
        <v>36984</v>
      </c>
      <c r="F73" s="16" t="n">
        <v>17344.91</v>
      </c>
      <c r="H73" s="17" t="n">
        <f aca="false">F73/B73/100</f>
        <v>6.937964</v>
      </c>
    </row>
    <row r="74" customFormat="false" ht="13.2" hidden="false" customHeight="false" outlineLevel="0" collapsed="false">
      <c r="A74" s="26" t="s">
        <v>146</v>
      </c>
      <c r="B74" s="1" t="n">
        <v>11</v>
      </c>
      <c r="D74" s="2" t="n">
        <v>36998</v>
      </c>
      <c r="F74" s="16" t="n">
        <v>9173.69</v>
      </c>
      <c r="H74" s="17" t="n">
        <f aca="false">F74/B74/100</f>
        <v>8.33971818181818</v>
      </c>
    </row>
    <row r="75" customFormat="false" ht="13.2" hidden="false" customHeight="false" outlineLevel="0" collapsed="false">
      <c r="A75" s="26" t="s">
        <v>146</v>
      </c>
      <c r="B75" s="1" t="n">
        <v>14</v>
      </c>
      <c r="D75" s="2" t="n">
        <v>36998</v>
      </c>
      <c r="F75" s="16" t="n">
        <v>11395.61</v>
      </c>
      <c r="H75" s="17" t="n">
        <f aca="false">F75/B75/100</f>
        <v>8.13972142857143</v>
      </c>
    </row>
    <row r="76" customFormat="false" ht="13.2" hidden="false" customHeight="false" outlineLevel="0" collapsed="false">
      <c r="A76" s="26" t="s">
        <v>147</v>
      </c>
      <c r="B76" s="1" t="n">
        <v>25</v>
      </c>
      <c r="D76" s="2" t="n">
        <v>36976</v>
      </c>
      <c r="F76" s="16" t="n">
        <v>19844.83</v>
      </c>
      <c r="H76" s="17" t="n">
        <f aca="false">F76/B76/100</f>
        <v>7.937932</v>
      </c>
    </row>
    <row r="77" customFormat="false" ht="13.2" hidden="false" customHeight="false" outlineLevel="0" collapsed="false">
      <c r="A77" s="26" t="s">
        <v>147</v>
      </c>
      <c r="B77" s="1" t="n">
        <v>25</v>
      </c>
      <c r="D77" s="2" t="n">
        <v>36979</v>
      </c>
      <c r="F77" s="16" t="n">
        <v>13845.03</v>
      </c>
      <c r="H77" s="17" t="n">
        <f aca="false">F77/B77/100</f>
        <v>5.538012</v>
      </c>
    </row>
    <row r="78" customFormat="false" ht="13.2" hidden="false" customHeight="false" outlineLevel="0" collapsed="false">
      <c r="A78" s="26" t="s">
        <v>147</v>
      </c>
      <c r="B78" s="1" t="n">
        <v>25</v>
      </c>
      <c r="D78" s="2" t="n">
        <v>36984</v>
      </c>
      <c r="F78" s="16" t="n">
        <v>14595</v>
      </c>
      <c r="H78" s="17" t="n">
        <f aca="false">F78/B78/100</f>
        <v>5.838</v>
      </c>
    </row>
    <row r="79" customFormat="false" ht="13.2" hidden="false" customHeight="false" outlineLevel="0" collapsed="false">
      <c r="A79" s="26" t="s">
        <v>147</v>
      </c>
      <c r="B79" s="1" t="n">
        <v>25</v>
      </c>
      <c r="D79" s="2" t="n">
        <v>36998</v>
      </c>
      <c r="F79" s="16" t="n">
        <v>18099.39</v>
      </c>
      <c r="H79" s="17" t="n">
        <f aca="false">F79/B79/100</f>
        <v>7.239756</v>
      </c>
    </row>
    <row r="80" customFormat="false" ht="13.2" hidden="false" customHeight="false" outlineLevel="0" collapsed="false">
      <c r="A80" s="26" t="s">
        <v>148</v>
      </c>
      <c r="B80" s="1" t="n">
        <v>25</v>
      </c>
      <c r="D80" s="2" t="n">
        <v>36984</v>
      </c>
      <c r="F80" s="16" t="n">
        <v>12095.9</v>
      </c>
      <c r="H80" s="17" t="n">
        <f aca="false">F80/B80/100</f>
        <v>4.83836</v>
      </c>
    </row>
    <row r="81" customFormat="false" ht="13.2" hidden="false" customHeight="false" outlineLevel="0" collapsed="false">
      <c r="A81" s="26" t="s">
        <v>148</v>
      </c>
      <c r="B81" s="1" t="n">
        <v>16</v>
      </c>
      <c r="D81" s="2" t="n">
        <v>36984</v>
      </c>
      <c r="F81" s="16" t="n">
        <v>8863.7</v>
      </c>
      <c r="H81" s="17" t="n">
        <f aca="false">F81/B81/100</f>
        <v>5.5398125</v>
      </c>
    </row>
    <row r="82" customFormat="false" ht="13.2" hidden="false" customHeight="false" outlineLevel="0" collapsed="false">
      <c r="A82" s="26" t="s">
        <v>148</v>
      </c>
      <c r="B82" s="1" t="n">
        <v>9</v>
      </c>
      <c r="D82" s="2" t="n">
        <v>37000</v>
      </c>
      <c r="F82" s="16" t="n">
        <v>4891.33</v>
      </c>
      <c r="H82" s="17" t="n">
        <f aca="false">F82/B82/100</f>
        <v>5.43481111111111</v>
      </c>
    </row>
    <row r="83" customFormat="false" ht="13.2" hidden="false" customHeight="false" outlineLevel="0" collapsed="false">
      <c r="A83" s="26"/>
      <c r="J83" s="3" t="n">
        <f aca="false">SUM(F26:F51)</f>
        <v>426743.49</v>
      </c>
      <c r="K83" s="47" t="n">
        <f aca="false">SUM(F52:F82)</f>
        <v>695665.22</v>
      </c>
    </row>
    <row r="84" customFormat="false" ht="13.2" hidden="false" customHeight="false" outlineLevel="0" collapsed="false">
      <c r="A84" s="26"/>
      <c r="I84" s="48"/>
      <c r="J84" s="49"/>
      <c r="K84" s="50"/>
    </row>
    <row r="85" customFormat="false" ht="13.8" hidden="false" customHeight="false" outlineLevel="0" collapsed="false">
      <c r="A85" s="26"/>
      <c r="I85" s="51"/>
      <c r="J85" s="9"/>
      <c r="K85" s="52"/>
    </row>
    <row r="86" customFormat="false" ht="13.2" hidden="false" customHeight="false" outlineLevel="0" collapsed="false">
      <c r="D86" s="2" t="s">
        <v>32</v>
      </c>
    </row>
    <row r="87" customFormat="false" ht="13.2" hidden="false" customHeight="false" outlineLevel="0" collapsed="false">
      <c r="A87" s="1" t="s">
        <v>149</v>
      </c>
      <c r="D87" s="2" t="s">
        <v>32</v>
      </c>
      <c r="H87" s="17" t="s">
        <v>32</v>
      </c>
      <c r="I87" s="30" t="n">
        <f aca="false">SUM(I4:I85)</f>
        <v>0</v>
      </c>
      <c r="K87" s="47" t="s">
        <v>32</v>
      </c>
    </row>
    <row r="88" customFormat="false" ht="13.8" hidden="false" customHeight="false" outlineLevel="0" collapsed="false">
      <c r="F88" s="16" t="s">
        <v>32</v>
      </c>
      <c r="I88" s="51"/>
      <c r="J88" s="53"/>
      <c r="K88" s="54"/>
    </row>
    <row r="89" customFormat="false" ht="13.2" hidden="false" customHeight="false" outlineLevel="0" collapsed="false">
      <c r="F89" s="16" t="s">
        <v>32</v>
      </c>
      <c r="I89" s="30" t="s">
        <v>128</v>
      </c>
      <c r="J89" s="30" t="s">
        <v>128</v>
      </c>
      <c r="K89" s="30" t="s">
        <v>128</v>
      </c>
    </row>
    <row r="90" customFormat="false" ht="13.2" hidden="false" customHeight="false" outlineLevel="0" collapsed="false">
      <c r="I90" s="43" t="n">
        <v>2001</v>
      </c>
      <c r="J90" s="43" t="n">
        <v>2002</v>
      </c>
      <c r="K90" s="43" t="n">
        <v>2003</v>
      </c>
    </row>
    <row r="91" customFormat="false" ht="13.2" hidden="false" customHeight="false" outlineLevel="0" collapsed="false">
      <c r="F91" s="16" t="s">
        <v>32</v>
      </c>
    </row>
    <row r="92" customFormat="false" ht="13.2" hidden="false" customHeight="false" outlineLevel="0" collapsed="false">
      <c r="I92" s="30" t="n">
        <v>0</v>
      </c>
      <c r="J92" s="55" t="n">
        <f aca="false">SUM(F26:F51)*0.376</f>
        <v>160455.55224</v>
      </c>
      <c r="K92" s="55" t="n">
        <f aca="false">SUM(F52:F82)*0.366</f>
        <v>254613.47052</v>
      </c>
    </row>
    <row r="96" customFormat="false" ht="13.2" hidden="false" customHeight="false" outlineLevel="0" collapsed="false">
      <c r="K96" s="0" t="s">
        <v>32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0"/>
  <sheetViews>
    <sheetView showFormulas="false" showGridLines="true" showRowColHeaders="true" showZeros="true" rightToLeft="false" tabSelected="false" showOutlineSymbols="true" defaultGridColor="true" view="normal" topLeftCell="A68" colorId="64" zoomScale="100" zoomScaleNormal="100" zoomScalePageLayoutView="100" workbookViewId="0">
      <selection pane="topLeft" activeCell="C99" activeCellId="0" sqref="C99"/>
    </sheetView>
  </sheetViews>
  <sheetFormatPr defaultColWidth="9.0546875" defaultRowHeight="13.2" customHeight="true" zeroHeight="false" outlineLevelRow="0" outlineLevelCol="0"/>
  <cols>
    <col collapsed="false" customWidth="true" hidden="false" outlineLevel="0" max="1" min="1" style="0" width="13.33"/>
    <col collapsed="false" customWidth="true" hidden="false" outlineLevel="0" max="2" min="2" style="38" width="11.43"/>
    <col collapsed="false" customWidth="true" hidden="false" outlineLevel="0" max="3" min="3" style="56" width="10.77"/>
    <col collapsed="false" customWidth="true" hidden="false" outlineLevel="0" max="4" min="4" style="56" width="8.87"/>
  </cols>
  <sheetData>
    <row r="1" customFormat="false" ht="13.2" hidden="false" customHeight="false" outlineLevel="0" collapsed="false">
      <c r="A1" s="1" t="s">
        <v>114</v>
      </c>
      <c r="B1" s="12"/>
      <c r="C1" s="1"/>
      <c r="D1" s="1"/>
    </row>
    <row r="2" customFormat="false" ht="13.2" hidden="false" customHeight="false" outlineLevel="0" collapsed="false">
      <c r="A2" s="1" t="n">
        <v>1995</v>
      </c>
      <c r="B2" s="12" t="n">
        <f aca="false">1100+119.93+20.8</f>
        <v>1240.73</v>
      </c>
      <c r="C2" s="1"/>
      <c r="D2" s="1"/>
    </row>
    <row r="3" customFormat="false" ht="13.2" hidden="false" customHeight="false" outlineLevel="0" collapsed="false">
      <c r="A3" s="1" t="n">
        <v>1996</v>
      </c>
      <c r="B3" s="12" t="n">
        <f aca="false">1200+254.47+86.97</f>
        <v>1541.44</v>
      </c>
      <c r="C3" s="1"/>
      <c r="D3" s="1"/>
    </row>
    <row r="4" customFormat="false" ht="13.2" hidden="false" customHeight="false" outlineLevel="0" collapsed="false">
      <c r="A4" s="1" t="n">
        <v>1997</v>
      </c>
      <c r="B4" s="12" t="n">
        <f aca="false">1200+245.87+154.88+52.81</f>
        <v>1653.56</v>
      </c>
      <c r="C4" s="1"/>
      <c r="D4" s="1"/>
    </row>
    <row r="5" customFormat="false" ht="13.2" hidden="false" customHeight="false" outlineLevel="0" collapsed="false">
      <c r="A5" s="1" t="n">
        <v>1998</v>
      </c>
      <c r="B5" s="12" t="n">
        <f aca="false">4600+223.79+731.57</f>
        <v>5555.36</v>
      </c>
      <c r="C5" s="1"/>
      <c r="D5" s="1"/>
    </row>
    <row r="6" customFormat="false" ht="13.2" hidden="false" customHeight="false" outlineLevel="0" collapsed="false">
      <c r="A6" s="1" t="n">
        <v>1999</v>
      </c>
      <c r="B6" s="12" t="n">
        <f aca="false">21000+2389.36+1325.98</f>
        <v>24715.34</v>
      </c>
      <c r="C6" s="1"/>
      <c r="D6" s="1"/>
    </row>
    <row r="7" customFormat="false" ht="13.2" hidden="false" customHeight="false" outlineLevel="0" collapsed="false">
      <c r="A7" s="1" t="n">
        <v>2000</v>
      </c>
      <c r="B7" s="12" t="n">
        <f aca="false">21000+2855.15+4765.21</f>
        <v>28620.36</v>
      </c>
      <c r="C7" s="1"/>
      <c r="D7" s="1"/>
    </row>
    <row r="8" customFormat="false" ht="13.8" hidden="false" customHeight="false" outlineLevel="0" collapsed="false">
      <c r="A8" s="1" t="n">
        <v>2001</v>
      </c>
      <c r="B8" s="57" t="n">
        <f aca="false">19250</f>
        <v>19250</v>
      </c>
      <c r="C8" s="1"/>
      <c r="D8" s="1"/>
    </row>
    <row r="9" customFormat="false" ht="13.2" hidden="false" customHeight="false" outlineLevel="0" collapsed="false">
      <c r="A9" s="1" t="s">
        <v>150</v>
      </c>
      <c r="B9" s="12" t="n">
        <f aca="false">SUM(B2:B8)</f>
        <v>82576.79</v>
      </c>
      <c r="C9" s="1"/>
      <c r="D9" s="1"/>
    </row>
    <row r="10" customFormat="false" ht="13.2" hidden="false" customHeight="false" outlineLevel="0" collapsed="false">
      <c r="A10" s="1" t="s">
        <v>151</v>
      </c>
      <c r="B10" s="12" t="n">
        <v>57581.88</v>
      </c>
      <c r="C10" s="1"/>
      <c r="D10" s="1"/>
    </row>
    <row r="11" customFormat="false" ht="13.2" hidden="false" customHeight="false" outlineLevel="0" collapsed="false">
      <c r="A11" s="1" t="s">
        <v>152</v>
      </c>
      <c r="B11" s="12" t="n">
        <v>1838.43</v>
      </c>
      <c r="C11" s="12" t="n">
        <f aca="false">SUM(B10:B11)</f>
        <v>59420.31</v>
      </c>
      <c r="D11" s="1"/>
    </row>
    <row r="12" customFormat="false" ht="13.2" hidden="false" customHeight="false" outlineLevel="0" collapsed="false">
      <c r="A12" s="1" t="s">
        <v>153</v>
      </c>
      <c r="B12" s="12" t="n">
        <f aca="false">(B10+B11)-B9</f>
        <v>-23156.48</v>
      </c>
      <c r="C12" s="12" t="s">
        <v>32</v>
      </c>
      <c r="D12" s="1"/>
    </row>
    <row r="13" customFormat="false" ht="13.2" hidden="false" customHeight="false" outlineLevel="0" collapsed="false">
      <c r="A13" s="1"/>
      <c r="B13" s="12"/>
      <c r="C13" s="12" t="s">
        <v>32</v>
      </c>
      <c r="D13" s="1"/>
    </row>
    <row r="14" customFormat="false" ht="13.2" hidden="false" customHeight="false" outlineLevel="0" collapsed="false">
      <c r="A14" s="1"/>
      <c r="B14" s="12"/>
      <c r="C14" s="12" t="s">
        <v>32</v>
      </c>
      <c r="D14" s="1"/>
    </row>
    <row r="15" customFormat="false" ht="13.2" hidden="false" customHeight="false" outlineLevel="0" collapsed="false">
      <c r="A15" s="1"/>
      <c r="B15" s="12"/>
      <c r="C15" s="12" t="s">
        <v>32</v>
      </c>
      <c r="D15" s="1"/>
    </row>
    <row r="16" customFormat="false" ht="13.2" hidden="false" customHeight="false" outlineLevel="0" collapsed="false">
      <c r="A16" s="1" t="s">
        <v>116</v>
      </c>
      <c r="B16" s="12"/>
      <c r="C16" s="12" t="s">
        <v>32</v>
      </c>
      <c r="D16" s="1"/>
    </row>
    <row r="17" customFormat="false" ht="13.2" hidden="false" customHeight="false" outlineLevel="0" collapsed="false">
      <c r="A17" s="1" t="n">
        <v>1992</v>
      </c>
      <c r="B17" s="12" t="n">
        <f aca="false">650+0.68+23.87</f>
        <v>674.55</v>
      </c>
      <c r="C17" s="12" t="s">
        <v>32</v>
      </c>
    </row>
    <row r="18" customFormat="false" ht="13.2" hidden="false" customHeight="false" outlineLevel="0" collapsed="false">
      <c r="A18" s="1" t="n">
        <v>1993</v>
      </c>
      <c r="B18" s="12" t="n">
        <f aca="false">600+42.59</f>
        <v>642.59</v>
      </c>
      <c r="C18" s="12" t="s">
        <v>32</v>
      </c>
    </row>
    <row r="19" customFormat="false" ht="13.2" hidden="false" customHeight="false" outlineLevel="0" collapsed="false">
      <c r="A19" s="1" t="n">
        <v>1994</v>
      </c>
      <c r="B19" s="12" t="n">
        <v>656.89</v>
      </c>
      <c r="C19" s="12" t="s">
        <v>32</v>
      </c>
    </row>
    <row r="20" customFormat="false" ht="13.2" hidden="false" customHeight="false" outlineLevel="0" collapsed="false">
      <c r="A20" s="1" t="n">
        <v>1995</v>
      </c>
      <c r="B20" s="12" t="n">
        <f aca="false">600+482.68</f>
        <v>1082.68</v>
      </c>
      <c r="C20" s="12" t="s">
        <v>32</v>
      </c>
    </row>
    <row r="21" customFormat="false" ht="13.2" hidden="false" customHeight="false" outlineLevel="0" collapsed="false">
      <c r="A21" s="1" t="n">
        <v>1996</v>
      </c>
      <c r="B21" s="12" t="n">
        <v>600</v>
      </c>
      <c r="C21" s="12" t="s">
        <v>32</v>
      </c>
    </row>
    <row r="22" customFormat="false" ht="13.2" hidden="false" customHeight="false" outlineLevel="0" collapsed="false">
      <c r="A22" s="1" t="n">
        <v>1997</v>
      </c>
      <c r="B22" s="12" t="n">
        <v>1324.98</v>
      </c>
      <c r="C22" s="12" t="s">
        <v>32</v>
      </c>
    </row>
    <row r="23" customFormat="false" ht="13.2" hidden="false" customHeight="false" outlineLevel="0" collapsed="false">
      <c r="A23" s="1" t="n">
        <v>1998</v>
      </c>
      <c r="B23" s="22" t="n">
        <v>925.93</v>
      </c>
      <c r="C23" s="12" t="s">
        <v>32</v>
      </c>
    </row>
    <row r="24" customFormat="false" ht="13.2" hidden="false" customHeight="false" outlineLevel="0" collapsed="false">
      <c r="A24" s="1" t="n">
        <v>1999</v>
      </c>
      <c r="B24" s="12" t="n">
        <v>600</v>
      </c>
      <c r="C24" s="12" t="s">
        <v>32</v>
      </c>
    </row>
    <row r="25" customFormat="false" ht="13.2" hidden="false" customHeight="false" outlineLevel="0" collapsed="false">
      <c r="A25" s="1" t="n">
        <v>2000</v>
      </c>
      <c r="B25" s="12" t="n">
        <f aca="false">600+3066.73</f>
        <v>3666.73</v>
      </c>
      <c r="C25" s="12" t="s">
        <v>32</v>
      </c>
    </row>
    <row r="26" customFormat="false" ht="13.8" hidden="false" customHeight="false" outlineLevel="0" collapsed="false">
      <c r="A26" s="1" t="n">
        <v>2001</v>
      </c>
      <c r="B26" s="58" t="n">
        <v>550</v>
      </c>
      <c r="C26" s="12" t="s">
        <v>32</v>
      </c>
    </row>
    <row r="27" customFormat="false" ht="13.2" hidden="false" customHeight="false" outlineLevel="0" collapsed="false">
      <c r="A27" s="1" t="s">
        <v>150</v>
      </c>
      <c r="B27" s="12" t="n">
        <f aca="false">SUM(B17:B26)</f>
        <v>10724.35</v>
      </c>
      <c r="C27" s="12" t="s">
        <v>32</v>
      </c>
    </row>
    <row r="28" customFormat="false" ht="13.2" hidden="false" customHeight="false" outlineLevel="0" collapsed="false">
      <c r="A28" s="1" t="s">
        <v>151</v>
      </c>
      <c r="B28" s="12" t="n">
        <v>7194.39</v>
      </c>
      <c r="C28" s="12" t="s">
        <v>32</v>
      </c>
    </row>
    <row r="29" customFormat="false" ht="13.2" hidden="false" customHeight="false" outlineLevel="0" collapsed="false">
      <c r="A29" s="1" t="s">
        <v>154</v>
      </c>
      <c r="B29" s="12" t="n">
        <v>53.84</v>
      </c>
      <c r="C29" s="12" t="n">
        <f aca="false">SUM(B28:B29)</f>
        <v>7248.23</v>
      </c>
    </row>
    <row r="30" customFormat="false" ht="13.2" hidden="false" customHeight="false" outlineLevel="0" collapsed="false">
      <c r="A30" s="1" t="s">
        <v>153</v>
      </c>
      <c r="B30" s="12" t="n">
        <f aca="false">(B28+B29)-B27</f>
        <v>-3476.12</v>
      </c>
    </row>
    <row r="34" customFormat="false" ht="13.2" hidden="false" customHeight="false" outlineLevel="0" collapsed="false">
      <c r="A34" s="1" t="s">
        <v>155</v>
      </c>
      <c r="B34" s="12"/>
      <c r="C34" s="12" t="s">
        <v>32</v>
      </c>
    </row>
    <row r="35" customFormat="false" ht="13.2" hidden="false" customHeight="false" outlineLevel="0" collapsed="false">
      <c r="A35" s="1" t="n">
        <v>1993</v>
      </c>
      <c r="B35" s="12" t="n">
        <v>314.2</v>
      </c>
      <c r="C35" s="12" t="s">
        <v>32</v>
      </c>
    </row>
    <row r="36" customFormat="false" ht="13.2" hidden="false" customHeight="false" outlineLevel="0" collapsed="false">
      <c r="A36" s="1" t="n">
        <v>1994</v>
      </c>
      <c r="B36" s="12" t="n">
        <f aca="false">625+43.97</f>
        <v>668.97</v>
      </c>
      <c r="C36" s="12" t="s">
        <v>32</v>
      </c>
    </row>
    <row r="37" customFormat="false" ht="13.2" hidden="false" customHeight="false" outlineLevel="0" collapsed="false">
      <c r="A37" s="1" t="n">
        <v>1995</v>
      </c>
      <c r="B37" s="12" t="n">
        <f aca="false">2600+182.85+310.04</f>
        <v>3092.89</v>
      </c>
      <c r="C37" s="12" t="s">
        <v>32</v>
      </c>
    </row>
    <row r="38" customFormat="false" ht="13.2" hidden="false" customHeight="false" outlineLevel="0" collapsed="false">
      <c r="A38" s="1" t="n">
        <v>1996</v>
      </c>
      <c r="B38" s="12" t="n">
        <v>601.51</v>
      </c>
      <c r="C38" s="12" t="s">
        <v>32</v>
      </c>
    </row>
    <row r="39" customFormat="false" ht="13.2" hidden="false" customHeight="false" outlineLevel="0" collapsed="false">
      <c r="A39" s="1" t="n">
        <v>1997</v>
      </c>
      <c r="B39" s="12" t="n">
        <f aca="false">600+18.86+486+145.39+223.91</f>
        <v>1474.16</v>
      </c>
      <c r="C39" s="12" t="s">
        <v>32</v>
      </c>
    </row>
    <row r="40" customFormat="false" ht="13.2" hidden="false" customHeight="false" outlineLevel="0" collapsed="false">
      <c r="A40" s="1" t="n">
        <v>1998</v>
      </c>
      <c r="B40" s="17" t="n">
        <f aca="false">700+14.17+123.37</f>
        <v>837.54</v>
      </c>
      <c r="C40" s="12" t="s">
        <v>32</v>
      </c>
    </row>
    <row r="41" customFormat="false" ht="13.2" hidden="false" customHeight="false" outlineLevel="0" collapsed="false">
      <c r="A41" s="1" t="n">
        <v>1999</v>
      </c>
      <c r="B41" s="12" t="n">
        <f aca="false">600+0.53+4.91+185.3+454.39</f>
        <v>1245.13</v>
      </c>
      <c r="C41" s="12" t="s">
        <v>32</v>
      </c>
    </row>
    <row r="42" customFormat="false" ht="13.2" hidden="false" customHeight="false" outlineLevel="0" collapsed="false">
      <c r="A42" s="1" t="n">
        <v>2000</v>
      </c>
      <c r="B42" s="12" t="n">
        <f aca="false">600+0.29+24.26+288.42+1472.41</f>
        <v>2385.38</v>
      </c>
      <c r="C42" s="12" t="s">
        <v>32</v>
      </c>
    </row>
    <row r="43" customFormat="false" ht="13.8" hidden="false" customHeight="false" outlineLevel="0" collapsed="false">
      <c r="A43" s="1" t="n">
        <v>2001</v>
      </c>
      <c r="B43" s="59" t="n">
        <v>550</v>
      </c>
      <c r="C43" s="12" t="s">
        <v>32</v>
      </c>
    </row>
    <row r="44" customFormat="false" ht="13.2" hidden="false" customHeight="false" outlineLevel="0" collapsed="false">
      <c r="A44" s="1" t="s">
        <v>150</v>
      </c>
      <c r="B44" s="12" t="n">
        <f aca="false">SUM(B35:B43)</f>
        <v>11169.78</v>
      </c>
      <c r="C44" s="12" t="s">
        <v>32</v>
      </c>
    </row>
    <row r="45" customFormat="false" ht="13.2" hidden="false" customHeight="false" outlineLevel="0" collapsed="false">
      <c r="A45" s="1" t="s">
        <v>151</v>
      </c>
      <c r="B45" s="12" t="n">
        <v>9925.04</v>
      </c>
      <c r="C45" s="12" t="s">
        <v>32</v>
      </c>
    </row>
    <row r="46" customFormat="false" ht="13.2" hidden="false" customHeight="false" outlineLevel="0" collapsed="false">
      <c r="A46" s="1" t="s">
        <v>153</v>
      </c>
      <c r="B46" s="12" t="n">
        <f aca="false">B45-B44</f>
        <v>-1244.74</v>
      </c>
    </row>
    <row r="50" customFormat="false" ht="13.2" hidden="false" customHeight="false" outlineLevel="0" collapsed="false">
      <c r="A50" s="1" t="s">
        <v>156</v>
      </c>
      <c r="B50" s="12"/>
      <c r="C50" s="12" t="s">
        <v>32</v>
      </c>
    </row>
    <row r="51" customFormat="false" ht="13.2" hidden="false" customHeight="false" outlineLevel="0" collapsed="false">
      <c r="A51" s="1" t="n">
        <v>1992</v>
      </c>
      <c r="B51" s="12" t="n">
        <v>600</v>
      </c>
      <c r="C51" s="12" t="s">
        <v>32</v>
      </c>
    </row>
    <row r="52" customFormat="false" ht="13.2" hidden="false" customHeight="false" outlineLevel="0" collapsed="false">
      <c r="A52" s="1" t="n">
        <v>1993</v>
      </c>
      <c r="B52" s="12" t="n">
        <v>600</v>
      </c>
      <c r="C52" s="12" t="s">
        <v>32</v>
      </c>
    </row>
    <row r="53" customFormat="false" ht="13.2" hidden="false" customHeight="false" outlineLevel="0" collapsed="false">
      <c r="A53" s="1" t="n">
        <v>1994</v>
      </c>
      <c r="B53" s="12" t="n">
        <f aca="false">625+62.58</f>
        <v>687.58</v>
      </c>
      <c r="C53" s="12" t="s">
        <v>32</v>
      </c>
    </row>
    <row r="54" customFormat="false" ht="13.2" hidden="false" customHeight="false" outlineLevel="0" collapsed="false">
      <c r="A54" s="1" t="n">
        <v>1995</v>
      </c>
      <c r="B54" s="12" t="n">
        <f aca="false">600+164.05</f>
        <v>764.05</v>
      </c>
      <c r="C54" s="12" t="s">
        <v>32</v>
      </c>
    </row>
    <row r="55" customFormat="false" ht="13.2" hidden="false" customHeight="false" outlineLevel="0" collapsed="false">
      <c r="A55" s="1" t="n">
        <v>1996</v>
      </c>
      <c r="B55" s="12" t="n">
        <f aca="false">600+261.11</f>
        <v>861.11</v>
      </c>
      <c r="C55" s="12" t="s">
        <v>32</v>
      </c>
    </row>
    <row r="56" customFormat="false" ht="13.2" hidden="false" customHeight="false" outlineLevel="0" collapsed="false">
      <c r="A56" s="1" t="n">
        <v>1997</v>
      </c>
      <c r="B56" s="12" t="n">
        <f aca="false">600+2.44+122.24+385.94</f>
        <v>1110.62</v>
      </c>
      <c r="C56" s="12" t="s">
        <v>32</v>
      </c>
    </row>
    <row r="57" customFormat="false" ht="13.2" hidden="false" customHeight="false" outlineLevel="0" collapsed="false">
      <c r="A57" s="1" t="n">
        <v>1998</v>
      </c>
      <c r="B57" s="17" t="n">
        <f aca="false">700+792.34</f>
        <v>1492.34</v>
      </c>
      <c r="C57" s="12" t="s">
        <v>32</v>
      </c>
    </row>
    <row r="58" customFormat="false" ht="13.2" hidden="false" customHeight="false" outlineLevel="0" collapsed="false">
      <c r="A58" s="1" t="n">
        <v>1999</v>
      </c>
      <c r="B58" s="12" t="n">
        <f aca="false">600+406.67</f>
        <v>1006.67</v>
      </c>
      <c r="C58" s="12" t="s">
        <v>32</v>
      </c>
    </row>
    <row r="59" customFormat="false" ht="13.2" hidden="false" customHeight="false" outlineLevel="0" collapsed="false">
      <c r="A59" s="1" t="n">
        <v>2000</v>
      </c>
      <c r="B59" s="12" t="n">
        <f aca="false">600+112.03+1292.53</f>
        <v>2004.56</v>
      </c>
      <c r="C59" s="12" t="s">
        <v>32</v>
      </c>
    </row>
    <row r="60" customFormat="false" ht="13.8" hidden="false" customHeight="false" outlineLevel="0" collapsed="false">
      <c r="A60" s="1" t="n">
        <v>2001</v>
      </c>
      <c r="B60" s="59" t="n">
        <v>550</v>
      </c>
      <c r="C60" s="12" t="s">
        <v>32</v>
      </c>
    </row>
    <row r="61" customFormat="false" ht="13.2" hidden="false" customHeight="false" outlineLevel="0" collapsed="false">
      <c r="A61" s="1" t="s">
        <v>150</v>
      </c>
      <c r="B61" s="12" t="n">
        <f aca="false">SUM(B52:B60)</f>
        <v>9076.93</v>
      </c>
      <c r="C61" s="12" t="s">
        <v>32</v>
      </c>
    </row>
    <row r="62" customFormat="false" ht="13.2" hidden="false" customHeight="false" outlineLevel="0" collapsed="false">
      <c r="A62" s="1" t="s">
        <v>151</v>
      </c>
      <c r="B62" s="12" t="n">
        <v>10452.52</v>
      </c>
      <c r="C62" s="12" t="s">
        <v>32</v>
      </c>
    </row>
    <row r="63" customFormat="false" ht="13.2" hidden="false" customHeight="false" outlineLevel="0" collapsed="false">
      <c r="A63" s="1" t="s">
        <v>153</v>
      </c>
      <c r="B63" s="12" t="n">
        <f aca="false">B62-B61</f>
        <v>1375.59</v>
      </c>
    </row>
    <row r="67" customFormat="false" ht="13.2" hidden="false" customHeight="false" outlineLevel="0" collapsed="false">
      <c r="A67" s="1" t="s">
        <v>157</v>
      </c>
      <c r="B67" s="12"/>
      <c r="C67" s="12" t="s">
        <v>32</v>
      </c>
    </row>
    <row r="68" customFormat="false" ht="13.2" hidden="false" customHeight="false" outlineLevel="0" collapsed="false">
      <c r="A68" s="1" t="n">
        <v>1992</v>
      </c>
      <c r="B68" s="12" t="n">
        <f aca="false">600+6.92+18.61</f>
        <v>625.53</v>
      </c>
      <c r="C68" s="12" t="s">
        <v>32</v>
      </c>
    </row>
    <row r="69" customFormat="false" ht="13.2" hidden="false" customHeight="false" outlineLevel="0" collapsed="false">
      <c r="A69" s="1" t="n">
        <v>1993</v>
      </c>
      <c r="B69" s="12" t="n">
        <f aca="false">600+128.71+12.44</f>
        <v>741.15</v>
      </c>
      <c r="C69" s="12" t="s">
        <v>32</v>
      </c>
    </row>
    <row r="70" customFormat="false" ht="13.2" hidden="false" customHeight="false" outlineLevel="0" collapsed="false">
      <c r="A70" s="1" t="n">
        <v>1994</v>
      </c>
      <c r="B70" s="12" t="n">
        <f aca="false">625+13.76+140.69</f>
        <v>779.45</v>
      </c>
      <c r="C70" s="12" t="s">
        <v>32</v>
      </c>
    </row>
    <row r="71" customFormat="false" ht="13.2" hidden="false" customHeight="false" outlineLevel="0" collapsed="false">
      <c r="A71" s="1" t="n">
        <v>1995</v>
      </c>
      <c r="B71" s="12" t="n">
        <f aca="false">600+18.81+326.02</f>
        <v>944.83</v>
      </c>
      <c r="C71" s="12" t="s">
        <v>32</v>
      </c>
    </row>
    <row r="72" customFormat="false" ht="13.2" hidden="false" customHeight="false" outlineLevel="0" collapsed="false">
      <c r="A72" s="1" t="n">
        <v>1996</v>
      </c>
      <c r="B72" s="12" t="n">
        <f aca="false">600+30.86+10.12+341.44</f>
        <v>982.42</v>
      </c>
      <c r="C72" s="12" t="s">
        <v>32</v>
      </c>
    </row>
    <row r="73" customFormat="false" ht="13.2" hidden="false" customHeight="false" outlineLevel="0" collapsed="false">
      <c r="A73" s="1" t="n">
        <v>1997</v>
      </c>
      <c r="B73" s="12" t="n">
        <f aca="false">600+23.46+269.84+208.72+462.95</f>
        <v>1564.97</v>
      </c>
      <c r="C73" s="12" t="s">
        <v>32</v>
      </c>
    </row>
    <row r="74" customFormat="false" ht="13.2" hidden="false" customHeight="false" outlineLevel="0" collapsed="false">
      <c r="A74" s="1" t="n">
        <v>1998</v>
      </c>
      <c r="B74" s="17" t="n">
        <f aca="false">700+26.36+120.77+1410.23</f>
        <v>2257.36</v>
      </c>
      <c r="C74" s="12" t="s">
        <v>32</v>
      </c>
    </row>
    <row r="75" customFormat="false" ht="13.2" hidden="false" customHeight="false" outlineLevel="0" collapsed="false">
      <c r="A75" s="1" t="n">
        <v>1999</v>
      </c>
      <c r="B75" s="12" t="n">
        <f aca="false">600+664.94+367.95</f>
        <v>1632.89</v>
      </c>
      <c r="C75" s="12" t="s">
        <v>32</v>
      </c>
    </row>
    <row r="76" customFormat="false" ht="13.2" hidden="false" customHeight="false" outlineLevel="0" collapsed="false">
      <c r="A76" s="1" t="n">
        <v>2000</v>
      </c>
      <c r="B76" s="12" t="n">
        <f aca="false">600+653.66</f>
        <v>1253.66</v>
      </c>
      <c r="C76" s="12" t="s">
        <v>32</v>
      </c>
    </row>
    <row r="77" customFormat="false" ht="13.8" hidden="false" customHeight="false" outlineLevel="0" collapsed="false">
      <c r="A77" s="1" t="n">
        <v>2001</v>
      </c>
      <c r="B77" s="59" t="n">
        <v>550</v>
      </c>
      <c r="C77" s="12" t="s">
        <v>32</v>
      </c>
    </row>
    <row r="78" customFormat="false" ht="13.2" hidden="false" customHeight="false" outlineLevel="0" collapsed="false">
      <c r="A78" s="1" t="s">
        <v>150</v>
      </c>
      <c r="B78" s="12" t="n">
        <f aca="false">SUM(B69:B77)</f>
        <v>10706.73</v>
      </c>
      <c r="C78" s="12" t="s">
        <v>32</v>
      </c>
    </row>
    <row r="79" customFormat="false" ht="13.2" hidden="false" customHeight="false" outlineLevel="0" collapsed="false">
      <c r="A79" s="1" t="s">
        <v>151</v>
      </c>
      <c r="B79" s="12" t="n">
        <v>9891.86</v>
      </c>
      <c r="C79" s="12" t="s">
        <v>32</v>
      </c>
    </row>
    <row r="80" customFormat="false" ht="13.2" hidden="false" customHeight="false" outlineLevel="0" collapsed="false">
      <c r="A80" s="1" t="s">
        <v>153</v>
      </c>
      <c r="B80" s="12" t="n">
        <f aca="false">B79-B78</f>
        <v>-814.869999999999</v>
      </c>
      <c r="C80" s="12" t="s">
        <v>32</v>
      </c>
    </row>
    <row r="84" customFormat="false" ht="13.2" hidden="false" customHeight="false" outlineLevel="0" collapsed="false">
      <c r="A84" s="1" t="s">
        <v>158</v>
      </c>
      <c r="B84" s="12"/>
      <c r="C84" s="12" t="s">
        <v>32</v>
      </c>
    </row>
    <row r="85" customFormat="false" ht="13.2" hidden="false" customHeight="false" outlineLevel="0" collapsed="false">
      <c r="A85" s="1" t="n">
        <v>1989</v>
      </c>
      <c r="B85" s="12" t="n">
        <f aca="false">500+24.85</f>
        <v>524.85</v>
      </c>
      <c r="C85" s="12" t="s">
        <v>32</v>
      </c>
    </row>
    <row r="86" customFormat="false" ht="13.2" hidden="false" customHeight="false" outlineLevel="0" collapsed="false">
      <c r="A86" s="1" t="n">
        <v>1990</v>
      </c>
      <c r="B86" s="12" t="n">
        <f aca="false">600+25.3</f>
        <v>625.3</v>
      </c>
      <c r="C86" s="12" t="s">
        <v>32</v>
      </c>
    </row>
    <row r="87" customFormat="false" ht="13.2" hidden="false" customHeight="false" outlineLevel="0" collapsed="false">
      <c r="A87" s="1" t="n">
        <v>1991</v>
      </c>
      <c r="B87" s="12" t="n">
        <f aca="false">600+31.06</f>
        <v>631.06</v>
      </c>
      <c r="C87" s="12" t="s">
        <v>32</v>
      </c>
    </row>
    <row r="88" customFormat="false" ht="13.2" hidden="false" customHeight="false" outlineLevel="0" collapsed="false">
      <c r="A88" s="1" t="n">
        <v>1992</v>
      </c>
      <c r="B88" s="12" t="n">
        <f aca="false">550+16.16</f>
        <v>566.16</v>
      </c>
      <c r="C88" s="12" t="s">
        <v>32</v>
      </c>
    </row>
    <row r="89" customFormat="false" ht="13.2" hidden="false" customHeight="false" outlineLevel="0" collapsed="false">
      <c r="A89" s="1" t="n">
        <v>1993</v>
      </c>
      <c r="B89" s="12" t="n">
        <f aca="false">600+30.13</f>
        <v>630.13</v>
      </c>
      <c r="C89" s="12" t="s">
        <v>32</v>
      </c>
    </row>
    <row r="90" customFormat="false" ht="13.2" hidden="false" customHeight="false" outlineLevel="0" collapsed="false">
      <c r="A90" s="1" t="n">
        <v>1994</v>
      </c>
      <c r="B90" s="12" t="n">
        <v>603.95</v>
      </c>
      <c r="C90" s="12" t="s">
        <v>32</v>
      </c>
    </row>
    <row r="91" customFormat="false" ht="13.2" hidden="false" customHeight="false" outlineLevel="0" collapsed="false">
      <c r="A91" s="1" t="n">
        <v>1995</v>
      </c>
      <c r="B91" s="17" t="n">
        <v>707.2</v>
      </c>
      <c r="C91" s="12" t="s">
        <v>32</v>
      </c>
    </row>
    <row r="92" customFormat="false" ht="13.2" hidden="false" customHeight="false" outlineLevel="0" collapsed="false">
      <c r="A92" s="1" t="n">
        <v>1996</v>
      </c>
      <c r="B92" s="12" t="n">
        <v>780.63</v>
      </c>
      <c r="C92" s="12" t="s">
        <v>32</v>
      </c>
    </row>
    <row r="93" customFormat="false" ht="13.2" hidden="false" customHeight="false" outlineLevel="0" collapsed="false">
      <c r="A93" s="1" t="n">
        <v>1997</v>
      </c>
      <c r="B93" s="12" t="n">
        <f aca="false">600+306.65</f>
        <v>906.65</v>
      </c>
      <c r="C93" s="12" t="s">
        <v>32</v>
      </c>
    </row>
    <row r="94" customFormat="false" ht="13.2" hidden="false" customHeight="false" outlineLevel="0" collapsed="false">
      <c r="A94" s="1" t="n">
        <v>1998</v>
      </c>
      <c r="B94" s="12" t="n">
        <f aca="false">600+205.19</f>
        <v>805.19</v>
      </c>
      <c r="C94" s="12" t="s">
        <v>32</v>
      </c>
    </row>
    <row r="95" customFormat="false" ht="13.2" hidden="false" customHeight="false" outlineLevel="0" collapsed="false">
      <c r="A95" s="1" t="n">
        <v>1999</v>
      </c>
      <c r="B95" s="12" t="n">
        <v>990.13</v>
      </c>
      <c r="C95" s="12" t="s">
        <v>32</v>
      </c>
    </row>
    <row r="96" customFormat="false" ht="13.2" hidden="false" customHeight="false" outlineLevel="0" collapsed="false">
      <c r="A96" s="1" t="n">
        <v>2000</v>
      </c>
      <c r="B96" s="12" t="n">
        <v>3295.6</v>
      </c>
      <c r="C96" s="12" t="s">
        <v>32</v>
      </c>
    </row>
    <row r="97" customFormat="false" ht="13.8" hidden="false" customHeight="false" outlineLevel="0" collapsed="false">
      <c r="A97" s="1" t="n">
        <v>2001</v>
      </c>
      <c r="B97" s="57" t="n">
        <v>609.87</v>
      </c>
      <c r="C97" s="12" t="s">
        <v>32</v>
      </c>
    </row>
    <row r="98" customFormat="false" ht="13.2" hidden="false" customHeight="false" outlineLevel="0" collapsed="false">
      <c r="A98" s="1" t="s">
        <v>150</v>
      </c>
      <c r="B98" s="12" t="n">
        <f aca="false">SUM(B86:B97)</f>
        <v>11151.87</v>
      </c>
      <c r="C98" s="12" t="s">
        <v>32</v>
      </c>
    </row>
    <row r="99" customFormat="false" ht="13.2" hidden="false" customHeight="false" outlineLevel="0" collapsed="false">
      <c r="A99" s="1" t="s">
        <v>151</v>
      </c>
      <c r="B99" s="12" t="n">
        <v>12128.31</v>
      </c>
      <c r="C99" s="12" t="s">
        <v>32</v>
      </c>
    </row>
    <row r="100" customFormat="false" ht="13.2" hidden="false" customHeight="false" outlineLevel="0" collapsed="false">
      <c r="A100" s="1" t="s">
        <v>153</v>
      </c>
      <c r="B100" s="12" t="n">
        <f aca="false">B99-B98</f>
        <v>976.439999999999</v>
      </c>
      <c r="C100" s="12" t="s">
        <v>32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2000-05-30T21:30:59Z</dcterms:created>
  <dc:creator>scott neal</dc:creator>
  <dc:description/>
  <dc:language>en-US</dc:language>
  <cp:lastModifiedBy>scott neal</cp:lastModifiedBy>
  <dcterms:modified xsi:type="dcterms:W3CDTF">2002-01-26T15:19:32Z</dcterms:modified>
  <cp:revision>0</cp:revision>
  <dc:subject/>
  <dc:title/>
</cp:coreProperties>
</file>